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rashant.tewari\Downloads\"/>
    </mc:Choice>
  </mc:AlternateContent>
  <xr:revisionPtr revIDLastSave="0" documentId="8_{2C678CDB-5B54-48C8-8876-66760604B8AD}" xr6:coauthVersionLast="47" xr6:coauthVersionMax="47" xr10:uidLastSave="{00000000-0000-0000-0000-000000000000}"/>
  <bookViews>
    <workbookView xWindow="28680" yWindow="15" windowWidth="29040" windowHeight="15720" tabRatio="831" activeTab="2" xr2:uid="{28A32F40-DF08-44DA-A74A-2721C8783620}"/>
  </bookViews>
  <sheets>
    <sheet name="PUNCH LIST" sheetId="59" r:id="rId1"/>
    <sheet name="Guide" sheetId="25" r:id="rId2"/>
    <sheet name="Summary" sheetId="5" r:id="rId3"/>
    <sheet name="Formatted R&amp;R Table" sheetId="8" r:id="rId4"/>
    <sheet name="Return Worksheet" sheetId="7" r:id="rId5"/>
    <sheet name="CORREL &amp; VOL CALCS--&gt;" sheetId="24" r:id="rId6"/>
    <sheet name="Data Selector" sheetId="43" r:id="rId7"/>
    <sheet name="Base Correl and Vol Calcs" sheetId="1" r:id="rId8"/>
    <sheet name="Desm Correl and Vol Calcs" sheetId="6" r:id="rId9"/>
    <sheet name="RETURNS AND CALCS--&gt;" sheetId="14" r:id="rId10"/>
    <sheet name="US Core RE" sheetId="13" r:id="rId11"/>
    <sheet name="VA RE" sheetId="52" r:id="rId12"/>
    <sheet name="Opp RE" sheetId="53" r:id="rId13"/>
    <sheet name="US Core+ RE" sheetId="54" r:id="rId14"/>
    <sheet name="REITs" sheetId="55" r:id="rId15"/>
    <sheet name="Timberland" sheetId="56" r:id="rId16"/>
    <sheet name="Row Crops" sheetId="57" r:id="rId17"/>
    <sheet name="Perm Crops" sheetId="58" r:id="rId18"/>
    <sheet name="Infra" sheetId="48" r:id="rId19"/>
    <sheet name="US Public Eq" sheetId="49" r:id="rId20"/>
    <sheet name="Fixed Income" sheetId="50" r:id="rId21"/>
    <sheet name="NCPREC" sheetId="51" r:id="rId22"/>
    <sheet name="Euro Core RE" sheetId="46" r:id="rId23"/>
    <sheet name="Asia Core RE" sheetId="47" r:id="rId24"/>
    <sheet name="Add-On 1" sheetId="45" r:id="rId25"/>
    <sheet name="Add-On 2" sheetId="44" r:id="rId26"/>
    <sheet name="Color Palette" sheetId="12" r:id="rId27"/>
    <sheet name="cpri" sheetId="23" r:id="rId28"/>
  </sheets>
  <externalReferences>
    <externalReference r:id="rId29"/>
  </externalReferences>
  <definedNames>
    <definedName name="_xlchart.v1.0" hidden="1">'Return Worksheet'!$AP$105:$AP$109</definedName>
    <definedName name="_xlchart.v1.1" hidden="1">'Return Worksheet'!$AQ$105:$AQ$109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1" i="5" l="1"/>
  <c r="AU31" i="5"/>
  <c r="AT31" i="5"/>
  <c r="AW34" i="5"/>
  <c r="AV37" i="5"/>
  <c r="AU37" i="5"/>
  <c r="AT37" i="5"/>
  <c r="AS34" i="5"/>
  <c r="AR34" i="5"/>
  <c r="AQ34" i="5"/>
  <c r="AP34" i="5"/>
  <c r="AO34" i="5"/>
  <c r="AN34" i="5"/>
  <c r="AM34" i="5"/>
  <c r="AL34" i="5"/>
  <c r="AK34" i="5"/>
  <c r="AJ34" i="5"/>
  <c r="AW31" i="5"/>
  <c r="AS31" i="5"/>
  <c r="AR31" i="5"/>
  <c r="AQ31" i="5"/>
  <c r="AP31" i="5"/>
  <c r="AO31" i="5"/>
  <c r="AN31" i="5"/>
  <c r="AJ31" i="5"/>
  <c r="V50" i="8"/>
  <c r="H131" i="5"/>
  <c r="H130" i="5"/>
  <c r="H129" i="5"/>
  <c r="V57" i="8" s="1"/>
  <c r="H128" i="5"/>
  <c r="H127" i="5"/>
  <c r="H126" i="5"/>
  <c r="V54" i="8" s="1"/>
  <c r="H125" i="5"/>
  <c r="V53" i="8" s="1"/>
  <c r="H123" i="5"/>
  <c r="V51" i="8" s="1"/>
  <c r="H122" i="5"/>
  <c r="H118" i="5"/>
  <c r="H117" i="5"/>
  <c r="AV26" i="5"/>
  <c r="AW26" i="5"/>
  <c r="C9" i="8" l="1"/>
  <c r="AD28" i="7" l="1"/>
  <c r="AD38" i="7"/>
  <c r="AD26" i="7"/>
  <c r="L86" i="7"/>
  <c r="AD14" i="7" l="1"/>
  <c r="AD7" i="7" l="1"/>
  <c r="V7" i="57"/>
  <c r="V3" i="57"/>
  <c r="V4" i="57"/>
  <c r="V5" i="57"/>
  <c r="V6" i="57"/>
  <c r="X31" i="7"/>
  <c r="R15" i="7"/>
  <c r="X18" i="7"/>
  <c r="X10" i="7"/>
  <c r="X13" i="7" s="1"/>
  <c r="R7" i="7"/>
  <c r="K26" i="7"/>
  <c r="K27" i="7" s="1"/>
  <c r="L28" i="7" s="1"/>
  <c r="K11" i="7"/>
  <c r="K12" i="7" s="1"/>
  <c r="L13" i="7" s="1"/>
  <c r="G18" i="7"/>
  <c r="G17" i="7"/>
  <c r="G16" i="7"/>
  <c r="G15" i="7"/>
  <c r="Y6" i="13"/>
  <c r="Y7" i="13" s="1"/>
  <c r="Y5" i="13"/>
  <c r="Y4" i="13"/>
  <c r="Y3" i="13"/>
  <c r="F10" i="7"/>
  <c r="F13" i="7" s="1"/>
  <c r="F19" i="7" l="1"/>
  <c r="N10" i="8" l="1"/>
  <c r="M10" i="8"/>
  <c r="K10" i="8"/>
  <c r="X44" i="7" s="1"/>
  <c r="J10" i="8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W51" i="8" l="1"/>
  <c r="X51" i="8" s="1"/>
  <c r="W45" i="8"/>
  <c r="X45" i="8" s="1"/>
  <c r="W50" i="8"/>
  <c r="X50" i="8" s="1"/>
  <c r="W52" i="8"/>
  <c r="W53" i="8"/>
  <c r="X53" i="8" s="1"/>
  <c r="W54" i="8"/>
  <c r="X54" i="8" s="1"/>
  <c r="W55" i="8"/>
  <c r="X55" i="8" s="1"/>
  <c r="W56" i="8"/>
  <c r="X56" i="8" s="1"/>
  <c r="W57" i="8"/>
  <c r="X57" i="8" s="1"/>
  <c r="W46" i="8"/>
  <c r="X46" i="8" s="1"/>
  <c r="W47" i="8"/>
  <c r="W48" i="8"/>
  <c r="W49" i="8"/>
  <c r="E111" i="48"/>
  <c r="E110" i="48"/>
  <c r="E109" i="48"/>
  <c r="E108" i="48"/>
  <c r="E107" i="48"/>
  <c r="E106" i="48"/>
  <c r="E105" i="48"/>
  <c r="E104" i="48"/>
  <c r="H104" i="48" s="1"/>
  <c r="E103" i="48"/>
  <c r="H103" i="48" s="1"/>
  <c r="T103" i="48" s="1"/>
  <c r="E102" i="48"/>
  <c r="E101" i="48"/>
  <c r="H101" i="48" s="1"/>
  <c r="E100" i="48"/>
  <c r="H100" i="48" s="1"/>
  <c r="T100" i="48" s="1"/>
  <c r="E99" i="48"/>
  <c r="E98" i="48"/>
  <c r="E97" i="48"/>
  <c r="E96" i="48"/>
  <c r="E95" i="48"/>
  <c r="E94" i="48"/>
  <c r="E93" i="48"/>
  <c r="E92" i="48"/>
  <c r="E91" i="48"/>
  <c r="E90" i="48"/>
  <c r="E89" i="48"/>
  <c r="H89" i="48" s="1"/>
  <c r="E88" i="48"/>
  <c r="H88" i="48" s="1"/>
  <c r="E87" i="48"/>
  <c r="E86" i="48"/>
  <c r="E85" i="48"/>
  <c r="E84" i="48"/>
  <c r="E83" i="48"/>
  <c r="E82" i="48"/>
  <c r="E81" i="48"/>
  <c r="H81" i="48" s="1"/>
  <c r="E80" i="48"/>
  <c r="E79" i="48"/>
  <c r="E78" i="48"/>
  <c r="E77" i="48"/>
  <c r="H77" i="48" s="1"/>
  <c r="E76" i="48"/>
  <c r="H76" i="48" s="1"/>
  <c r="E75" i="48"/>
  <c r="E74" i="48"/>
  <c r="E73" i="48"/>
  <c r="E72" i="48"/>
  <c r="E71" i="48"/>
  <c r="E70" i="48"/>
  <c r="E69" i="48"/>
  <c r="E68" i="48"/>
  <c r="E67" i="48"/>
  <c r="E66" i="48"/>
  <c r="E65" i="48"/>
  <c r="H65" i="48" s="1"/>
  <c r="E64" i="48"/>
  <c r="H64" i="48" s="1"/>
  <c r="E63" i="48"/>
  <c r="E62" i="48"/>
  <c r="E61" i="48"/>
  <c r="E60" i="48"/>
  <c r="E59" i="48"/>
  <c r="E58" i="48"/>
  <c r="E57" i="48"/>
  <c r="E56" i="48"/>
  <c r="E55" i="48"/>
  <c r="E54" i="48"/>
  <c r="E53" i="48"/>
  <c r="H53" i="48" s="1"/>
  <c r="E52" i="48"/>
  <c r="H52" i="48" s="1"/>
  <c r="E51" i="48"/>
  <c r="E50" i="48"/>
  <c r="E49" i="48"/>
  <c r="E48" i="48"/>
  <c r="E47" i="48"/>
  <c r="E46" i="48"/>
  <c r="E45" i="48"/>
  <c r="E44" i="48"/>
  <c r="E43" i="48"/>
  <c r="E42" i="48"/>
  <c r="E41" i="48"/>
  <c r="H41" i="48" s="1"/>
  <c r="E40" i="48"/>
  <c r="H40" i="48" s="1"/>
  <c r="E39" i="48"/>
  <c r="E38" i="48"/>
  <c r="E37" i="48"/>
  <c r="E36" i="48"/>
  <c r="E35" i="48"/>
  <c r="E34" i="48"/>
  <c r="E33" i="48"/>
  <c r="E32" i="48"/>
  <c r="E31" i="48"/>
  <c r="E30" i="48"/>
  <c r="E29" i="48"/>
  <c r="H29" i="48" s="1"/>
  <c r="E28" i="48"/>
  <c r="H28" i="48" s="1"/>
  <c r="E27" i="48"/>
  <c r="E26" i="48"/>
  <c r="E25" i="48"/>
  <c r="E24" i="48"/>
  <c r="E23" i="48"/>
  <c r="E22" i="48"/>
  <c r="E21" i="48"/>
  <c r="E20" i="48"/>
  <c r="E19" i="48"/>
  <c r="E18" i="48"/>
  <c r="E17" i="48"/>
  <c r="H17" i="48" s="1"/>
  <c r="E16" i="48"/>
  <c r="H16" i="48" s="1"/>
  <c r="E15" i="48"/>
  <c r="E14" i="48"/>
  <c r="F189" i="58"/>
  <c r="F188" i="58"/>
  <c r="F187" i="58"/>
  <c r="F186" i="58"/>
  <c r="F185" i="58"/>
  <c r="F184" i="58"/>
  <c r="F183" i="58"/>
  <c r="F182" i="58"/>
  <c r="F181" i="58"/>
  <c r="Q181" i="58" s="1"/>
  <c r="F180" i="58"/>
  <c r="F179" i="58"/>
  <c r="F178" i="58"/>
  <c r="Q178" i="58" s="1"/>
  <c r="F177" i="58"/>
  <c r="F176" i="58"/>
  <c r="F175" i="58"/>
  <c r="F174" i="58"/>
  <c r="F173" i="58"/>
  <c r="F172" i="58"/>
  <c r="F171" i="58"/>
  <c r="F170" i="58"/>
  <c r="F169" i="58"/>
  <c r="Q169" i="58" s="1"/>
  <c r="F168" i="58"/>
  <c r="F167" i="58"/>
  <c r="F166" i="58"/>
  <c r="Q166" i="58" s="1"/>
  <c r="F165" i="58"/>
  <c r="F164" i="58"/>
  <c r="F163" i="58"/>
  <c r="F162" i="58"/>
  <c r="F161" i="58"/>
  <c r="F160" i="58"/>
  <c r="F159" i="58"/>
  <c r="F158" i="58"/>
  <c r="F157" i="58"/>
  <c r="Q157" i="58" s="1"/>
  <c r="F156" i="58"/>
  <c r="F155" i="58"/>
  <c r="F154" i="58"/>
  <c r="Q154" i="58" s="1"/>
  <c r="F153" i="58"/>
  <c r="F152" i="58"/>
  <c r="F151" i="58"/>
  <c r="F150" i="58"/>
  <c r="F149" i="58"/>
  <c r="F148" i="58"/>
  <c r="F147" i="58"/>
  <c r="F146" i="58"/>
  <c r="F145" i="58"/>
  <c r="Q145" i="58" s="1"/>
  <c r="F144" i="58"/>
  <c r="F143" i="58"/>
  <c r="F142" i="58"/>
  <c r="Q142" i="58" s="1"/>
  <c r="F141" i="58"/>
  <c r="F140" i="58"/>
  <c r="F139" i="58"/>
  <c r="F138" i="58"/>
  <c r="F137" i="58"/>
  <c r="F136" i="58"/>
  <c r="F135" i="58"/>
  <c r="F134" i="58"/>
  <c r="F133" i="58"/>
  <c r="Q133" i="58" s="1"/>
  <c r="F132" i="58"/>
  <c r="F131" i="58"/>
  <c r="F130" i="58"/>
  <c r="Q130" i="58" s="1"/>
  <c r="F129" i="58"/>
  <c r="F128" i="58"/>
  <c r="F127" i="58"/>
  <c r="F126" i="58"/>
  <c r="F125" i="58"/>
  <c r="F124" i="58"/>
  <c r="F123" i="58"/>
  <c r="F122" i="58"/>
  <c r="F121" i="58"/>
  <c r="Q121" i="58" s="1"/>
  <c r="F120" i="58"/>
  <c r="F119" i="58"/>
  <c r="F118" i="58"/>
  <c r="Q118" i="58" s="1"/>
  <c r="F117" i="58"/>
  <c r="F116" i="58"/>
  <c r="F115" i="58"/>
  <c r="F114" i="58"/>
  <c r="F113" i="58"/>
  <c r="F112" i="58"/>
  <c r="F111" i="58"/>
  <c r="F110" i="58"/>
  <c r="F109" i="58"/>
  <c r="Q109" i="58" s="1"/>
  <c r="F108" i="58"/>
  <c r="F107" i="58"/>
  <c r="F106" i="58"/>
  <c r="Q106" i="58" s="1"/>
  <c r="F105" i="58"/>
  <c r="F104" i="58"/>
  <c r="F103" i="58"/>
  <c r="F102" i="58"/>
  <c r="F101" i="58"/>
  <c r="F100" i="58"/>
  <c r="F99" i="58"/>
  <c r="F98" i="58"/>
  <c r="F97" i="58"/>
  <c r="Q97" i="58" s="1"/>
  <c r="F96" i="58"/>
  <c r="F95" i="58"/>
  <c r="F94" i="58"/>
  <c r="Q94" i="58" s="1"/>
  <c r="F93" i="58"/>
  <c r="F92" i="58"/>
  <c r="F91" i="58"/>
  <c r="F90" i="58"/>
  <c r="F89" i="58"/>
  <c r="F88" i="58"/>
  <c r="F87" i="58"/>
  <c r="F86" i="58"/>
  <c r="F85" i="58"/>
  <c r="Q85" i="58" s="1"/>
  <c r="F84" i="58"/>
  <c r="F83" i="58"/>
  <c r="F82" i="58"/>
  <c r="Q82" i="58" s="1"/>
  <c r="F81" i="58"/>
  <c r="F80" i="58"/>
  <c r="F79" i="58"/>
  <c r="F78" i="58"/>
  <c r="F77" i="58"/>
  <c r="F76" i="58"/>
  <c r="F75" i="58"/>
  <c r="F74" i="58"/>
  <c r="F73" i="58"/>
  <c r="Q73" i="58" s="1"/>
  <c r="F72" i="58"/>
  <c r="F71" i="58"/>
  <c r="F70" i="58"/>
  <c r="Q70" i="58" s="1"/>
  <c r="F69" i="58"/>
  <c r="F68" i="58"/>
  <c r="F67" i="58"/>
  <c r="F66" i="58"/>
  <c r="F65" i="58"/>
  <c r="F64" i="58"/>
  <c r="F63" i="58"/>
  <c r="F62" i="58"/>
  <c r="F61" i="58"/>
  <c r="Q61" i="58" s="1"/>
  <c r="F60" i="58"/>
  <c r="F59" i="58"/>
  <c r="F58" i="58"/>
  <c r="Q58" i="58" s="1"/>
  <c r="F57" i="58"/>
  <c r="F56" i="58"/>
  <c r="F55" i="58"/>
  <c r="F54" i="58"/>
  <c r="F53" i="58"/>
  <c r="F52" i="58"/>
  <c r="F51" i="58"/>
  <c r="F50" i="58"/>
  <c r="F49" i="58"/>
  <c r="Q49" i="58" s="1"/>
  <c r="F48" i="58"/>
  <c r="F47" i="58"/>
  <c r="F46" i="58"/>
  <c r="Q46" i="58" s="1"/>
  <c r="F45" i="58"/>
  <c r="F44" i="58"/>
  <c r="F43" i="58"/>
  <c r="F42" i="58"/>
  <c r="F41" i="58"/>
  <c r="F40" i="58"/>
  <c r="F39" i="58"/>
  <c r="F38" i="58"/>
  <c r="F37" i="58"/>
  <c r="Q37" i="58" s="1"/>
  <c r="F36" i="58"/>
  <c r="F35" i="58"/>
  <c r="F34" i="58"/>
  <c r="Q34" i="58" s="1"/>
  <c r="F33" i="58"/>
  <c r="F32" i="58"/>
  <c r="F31" i="58"/>
  <c r="F30" i="58"/>
  <c r="F29" i="58"/>
  <c r="F28" i="58"/>
  <c r="F27" i="58"/>
  <c r="F26" i="58"/>
  <c r="F25" i="58"/>
  <c r="Q25" i="58" s="1"/>
  <c r="F24" i="58"/>
  <c r="F23" i="58"/>
  <c r="F22" i="58"/>
  <c r="Q22" i="58" s="1"/>
  <c r="F21" i="58"/>
  <c r="F20" i="58"/>
  <c r="F19" i="58"/>
  <c r="F18" i="58"/>
  <c r="F17" i="58"/>
  <c r="F16" i="58"/>
  <c r="F15" i="58"/>
  <c r="F14" i="58"/>
  <c r="F189" i="57"/>
  <c r="F188" i="57"/>
  <c r="F187" i="57"/>
  <c r="F186" i="57"/>
  <c r="F185" i="57"/>
  <c r="F184" i="57"/>
  <c r="F183" i="57"/>
  <c r="F182" i="57"/>
  <c r="F181" i="57"/>
  <c r="Q181" i="57" s="1"/>
  <c r="F180" i="57"/>
  <c r="F179" i="57"/>
  <c r="Q179" i="57" s="1"/>
  <c r="F178" i="57"/>
  <c r="Q178" i="57" s="1"/>
  <c r="F177" i="57"/>
  <c r="F176" i="57"/>
  <c r="F175" i="57"/>
  <c r="F174" i="57"/>
  <c r="F173" i="57"/>
  <c r="F172" i="57"/>
  <c r="F171" i="57"/>
  <c r="F170" i="57"/>
  <c r="F169" i="57"/>
  <c r="Q169" i="57" s="1"/>
  <c r="F168" i="57"/>
  <c r="F167" i="57"/>
  <c r="Q167" i="57" s="1"/>
  <c r="F166" i="57"/>
  <c r="Q166" i="57" s="1"/>
  <c r="F165" i="57"/>
  <c r="F164" i="57"/>
  <c r="F163" i="57"/>
  <c r="F162" i="57"/>
  <c r="F161" i="57"/>
  <c r="F160" i="57"/>
  <c r="F159" i="57"/>
  <c r="F158" i="57"/>
  <c r="F157" i="57"/>
  <c r="Q157" i="57" s="1"/>
  <c r="F156" i="57"/>
  <c r="F155" i="57"/>
  <c r="Q155" i="57" s="1"/>
  <c r="F154" i="57"/>
  <c r="Q154" i="57" s="1"/>
  <c r="F153" i="57"/>
  <c r="F152" i="57"/>
  <c r="F151" i="57"/>
  <c r="F150" i="57"/>
  <c r="F149" i="57"/>
  <c r="F148" i="57"/>
  <c r="F147" i="57"/>
  <c r="F146" i="57"/>
  <c r="F145" i="57"/>
  <c r="Q145" i="57" s="1"/>
  <c r="F144" i="57"/>
  <c r="F143" i="57"/>
  <c r="Q143" i="57" s="1"/>
  <c r="F142" i="57"/>
  <c r="Q142" i="57" s="1"/>
  <c r="F141" i="57"/>
  <c r="F140" i="57"/>
  <c r="F139" i="57"/>
  <c r="F138" i="57"/>
  <c r="F137" i="57"/>
  <c r="F136" i="57"/>
  <c r="F135" i="57"/>
  <c r="F134" i="57"/>
  <c r="F133" i="57"/>
  <c r="Q133" i="57" s="1"/>
  <c r="F132" i="57"/>
  <c r="F131" i="57"/>
  <c r="Q131" i="57" s="1"/>
  <c r="F130" i="57"/>
  <c r="Q130" i="57" s="1"/>
  <c r="F129" i="57"/>
  <c r="F128" i="57"/>
  <c r="F127" i="57"/>
  <c r="F126" i="57"/>
  <c r="F125" i="57"/>
  <c r="F124" i="57"/>
  <c r="F123" i="57"/>
  <c r="F122" i="57"/>
  <c r="F121" i="57"/>
  <c r="Q121" i="57" s="1"/>
  <c r="F120" i="57"/>
  <c r="F119" i="57"/>
  <c r="Q119" i="57" s="1"/>
  <c r="F118" i="57"/>
  <c r="Q118" i="57" s="1"/>
  <c r="F117" i="57"/>
  <c r="F116" i="57"/>
  <c r="F115" i="57"/>
  <c r="F114" i="57"/>
  <c r="F113" i="57"/>
  <c r="F112" i="57"/>
  <c r="F111" i="57"/>
  <c r="F110" i="57"/>
  <c r="F109" i="57"/>
  <c r="Q109" i="57" s="1"/>
  <c r="F108" i="57"/>
  <c r="F107" i="57"/>
  <c r="Q107" i="57" s="1"/>
  <c r="F106" i="57"/>
  <c r="Q106" i="57" s="1"/>
  <c r="F105" i="57"/>
  <c r="F104" i="57"/>
  <c r="F103" i="57"/>
  <c r="F102" i="57"/>
  <c r="F101" i="57"/>
  <c r="F100" i="57"/>
  <c r="F99" i="57"/>
  <c r="F98" i="57"/>
  <c r="F97" i="57"/>
  <c r="Q97" i="57" s="1"/>
  <c r="F96" i="57"/>
  <c r="F95" i="57"/>
  <c r="Q95" i="57" s="1"/>
  <c r="F94" i="57"/>
  <c r="Q94" i="57" s="1"/>
  <c r="F93" i="57"/>
  <c r="F92" i="57"/>
  <c r="F91" i="57"/>
  <c r="F90" i="57"/>
  <c r="F89" i="57"/>
  <c r="F88" i="57"/>
  <c r="F87" i="57"/>
  <c r="Q87" i="57" s="1"/>
  <c r="F86" i="57"/>
  <c r="F85" i="57"/>
  <c r="Q85" i="57" s="1"/>
  <c r="F84" i="57"/>
  <c r="F83" i="57"/>
  <c r="Q83" i="57" s="1"/>
  <c r="F82" i="57"/>
  <c r="Q82" i="57" s="1"/>
  <c r="F81" i="57"/>
  <c r="F80" i="57"/>
  <c r="F79" i="57"/>
  <c r="F78" i="57"/>
  <c r="F77" i="57"/>
  <c r="F76" i="57"/>
  <c r="F75" i="57"/>
  <c r="F74" i="57"/>
  <c r="F73" i="57"/>
  <c r="Q73" i="57" s="1"/>
  <c r="F72" i="57"/>
  <c r="F71" i="57"/>
  <c r="Q71" i="57" s="1"/>
  <c r="F70" i="57"/>
  <c r="Q70" i="57" s="1"/>
  <c r="F69" i="57"/>
  <c r="F68" i="57"/>
  <c r="F67" i="57"/>
  <c r="F66" i="57"/>
  <c r="F65" i="57"/>
  <c r="F64" i="57"/>
  <c r="F63" i="57"/>
  <c r="F62" i="57"/>
  <c r="F61" i="57"/>
  <c r="Q61" i="57" s="1"/>
  <c r="F60" i="57"/>
  <c r="F59" i="57"/>
  <c r="Q59" i="57" s="1"/>
  <c r="F58" i="57"/>
  <c r="Q58" i="57" s="1"/>
  <c r="F57" i="57"/>
  <c r="F56" i="57"/>
  <c r="F55" i="57"/>
  <c r="F54" i="57"/>
  <c r="F53" i="57"/>
  <c r="F52" i="57"/>
  <c r="F51" i="57"/>
  <c r="F50" i="57"/>
  <c r="F49" i="57"/>
  <c r="Q49" i="57" s="1"/>
  <c r="F48" i="57"/>
  <c r="F47" i="57"/>
  <c r="Q47" i="57" s="1"/>
  <c r="F46" i="57"/>
  <c r="Q46" i="57" s="1"/>
  <c r="F45" i="57"/>
  <c r="F44" i="57"/>
  <c r="F43" i="57"/>
  <c r="F42" i="57"/>
  <c r="F41" i="57"/>
  <c r="F40" i="57"/>
  <c r="F39" i="57"/>
  <c r="F38" i="57"/>
  <c r="F37" i="57"/>
  <c r="Q37" i="57" s="1"/>
  <c r="F36" i="57"/>
  <c r="F35" i="57"/>
  <c r="Q35" i="57" s="1"/>
  <c r="F34" i="57"/>
  <c r="Q34" i="57" s="1"/>
  <c r="F33" i="57"/>
  <c r="F32" i="57"/>
  <c r="F31" i="57"/>
  <c r="F30" i="57"/>
  <c r="F29" i="57"/>
  <c r="F28" i="57"/>
  <c r="F27" i="57"/>
  <c r="F26" i="57"/>
  <c r="F25" i="57"/>
  <c r="Q25" i="57" s="1"/>
  <c r="F24" i="57"/>
  <c r="F23" i="57"/>
  <c r="Q23" i="57" s="1"/>
  <c r="F22" i="57"/>
  <c r="Q22" i="57" s="1"/>
  <c r="F21" i="57"/>
  <c r="F20" i="57"/>
  <c r="F19" i="57"/>
  <c r="F18" i="57"/>
  <c r="F17" i="57"/>
  <c r="F16" i="57"/>
  <c r="F15" i="57"/>
  <c r="F14" i="57"/>
  <c r="N196" i="44"/>
  <c r="N195" i="44"/>
  <c r="N194" i="44"/>
  <c r="N193" i="44"/>
  <c r="N192" i="44"/>
  <c r="N191" i="44"/>
  <c r="N190" i="44"/>
  <c r="N189" i="44"/>
  <c r="N188" i="44"/>
  <c r="N187" i="44"/>
  <c r="N186" i="44"/>
  <c r="N185" i="44"/>
  <c r="N184" i="44"/>
  <c r="N183" i="44"/>
  <c r="N182" i="44"/>
  <c r="N181" i="44"/>
  <c r="N180" i="44"/>
  <c r="N179" i="44"/>
  <c r="N178" i="44"/>
  <c r="N177" i="44"/>
  <c r="N176" i="44"/>
  <c r="N175" i="44"/>
  <c r="N174" i="44"/>
  <c r="N173" i="44"/>
  <c r="N172" i="44"/>
  <c r="N171" i="44"/>
  <c r="N170" i="44"/>
  <c r="N169" i="44"/>
  <c r="N168" i="44"/>
  <c r="N167" i="44"/>
  <c r="N166" i="44"/>
  <c r="N165" i="44"/>
  <c r="N164" i="44"/>
  <c r="N163" i="44"/>
  <c r="N162" i="44"/>
  <c r="N161" i="44"/>
  <c r="N160" i="44"/>
  <c r="N159" i="44"/>
  <c r="N158" i="44"/>
  <c r="N157" i="44"/>
  <c r="N156" i="44"/>
  <c r="N155" i="44"/>
  <c r="N154" i="44"/>
  <c r="N153" i="44"/>
  <c r="N152" i="44"/>
  <c r="N151" i="44"/>
  <c r="N150" i="44"/>
  <c r="N149" i="44"/>
  <c r="N148" i="44"/>
  <c r="N147" i="44"/>
  <c r="N146" i="44"/>
  <c r="N145" i="44"/>
  <c r="N144" i="44"/>
  <c r="N143" i="44"/>
  <c r="N142" i="44"/>
  <c r="N141" i="44"/>
  <c r="N140" i="44"/>
  <c r="N139" i="44"/>
  <c r="N138" i="44"/>
  <c r="N137" i="44"/>
  <c r="N136" i="44"/>
  <c r="N135" i="44"/>
  <c r="N134" i="44"/>
  <c r="N133" i="44"/>
  <c r="N132" i="44"/>
  <c r="N131" i="44"/>
  <c r="N130" i="44"/>
  <c r="N129" i="44"/>
  <c r="N128" i="44"/>
  <c r="N127" i="44"/>
  <c r="N126" i="44"/>
  <c r="N125" i="44"/>
  <c r="N124" i="44"/>
  <c r="N123" i="44"/>
  <c r="N122" i="44"/>
  <c r="N121" i="44"/>
  <c r="N120" i="44"/>
  <c r="N119" i="44"/>
  <c r="N118" i="44"/>
  <c r="N117" i="44"/>
  <c r="N116" i="44"/>
  <c r="N115" i="44"/>
  <c r="N114" i="44"/>
  <c r="N113" i="44"/>
  <c r="N112" i="44"/>
  <c r="N111" i="44"/>
  <c r="N110" i="44"/>
  <c r="N109" i="44"/>
  <c r="N108" i="44"/>
  <c r="N107" i="44"/>
  <c r="N106" i="44"/>
  <c r="N105" i="44"/>
  <c r="N104" i="44"/>
  <c r="N103" i="44"/>
  <c r="N102" i="44"/>
  <c r="N101" i="44"/>
  <c r="N100" i="44"/>
  <c r="N99" i="44"/>
  <c r="N98" i="44"/>
  <c r="N97" i="44"/>
  <c r="N96" i="44"/>
  <c r="N95" i="44"/>
  <c r="N94" i="44"/>
  <c r="N93" i="44"/>
  <c r="N92" i="44"/>
  <c r="N91" i="44"/>
  <c r="N90" i="44"/>
  <c r="N89" i="44"/>
  <c r="N88" i="44"/>
  <c r="N87" i="44"/>
  <c r="N86" i="44"/>
  <c r="N85" i="44"/>
  <c r="N84" i="44"/>
  <c r="N83" i="44"/>
  <c r="N82" i="44"/>
  <c r="N81" i="44"/>
  <c r="N80" i="44"/>
  <c r="N79" i="44"/>
  <c r="N78" i="44"/>
  <c r="N77" i="44"/>
  <c r="N76" i="44"/>
  <c r="N75" i="44"/>
  <c r="N74" i="44"/>
  <c r="N73" i="44"/>
  <c r="N72" i="44"/>
  <c r="N71" i="44"/>
  <c r="N70" i="44"/>
  <c r="N69" i="44"/>
  <c r="N68" i="44"/>
  <c r="N67" i="44"/>
  <c r="N66" i="44"/>
  <c r="N65" i="44"/>
  <c r="N64" i="44"/>
  <c r="N63" i="44"/>
  <c r="N62" i="44"/>
  <c r="N61" i="44"/>
  <c r="N60" i="44"/>
  <c r="N59" i="44"/>
  <c r="N58" i="44"/>
  <c r="N57" i="44"/>
  <c r="N56" i="44"/>
  <c r="N55" i="44"/>
  <c r="N54" i="44"/>
  <c r="N53" i="44"/>
  <c r="N52" i="44"/>
  <c r="N51" i="44"/>
  <c r="N50" i="44"/>
  <c r="N49" i="44"/>
  <c r="N48" i="44"/>
  <c r="N47" i="44"/>
  <c r="N46" i="44"/>
  <c r="N45" i="44"/>
  <c r="N44" i="44"/>
  <c r="N43" i="44"/>
  <c r="N42" i="44"/>
  <c r="N41" i="44"/>
  <c r="N40" i="44"/>
  <c r="N39" i="44"/>
  <c r="N38" i="44"/>
  <c r="N37" i="44"/>
  <c r="N36" i="44"/>
  <c r="N35" i="44"/>
  <c r="N34" i="44"/>
  <c r="N33" i="44"/>
  <c r="N32" i="44"/>
  <c r="N31" i="44"/>
  <c r="N30" i="44"/>
  <c r="N29" i="44"/>
  <c r="N28" i="44"/>
  <c r="N27" i="44"/>
  <c r="N26" i="44"/>
  <c r="N25" i="44"/>
  <c r="N24" i="44"/>
  <c r="N23" i="44"/>
  <c r="N22" i="44"/>
  <c r="N21" i="44"/>
  <c r="N20" i="44"/>
  <c r="N19" i="44"/>
  <c r="N18" i="44"/>
  <c r="N17" i="44"/>
  <c r="N16" i="44"/>
  <c r="N15" i="44"/>
  <c r="N14" i="44"/>
  <c r="N196" i="45"/>
  <c r="N195" i="45"/>
  <c r="N194" i="45"/>
  <c r="N193" i="45"/>
  <c r="N192" i="45"/>
  <c r="N191" i="45"/>
  <c r="N190" i="45"/>
  <c r="N189" i="45"/>
  <c r="N188" i="45"/>
  <c r="N187" i="45"/>
  <c r="N186" i="45"/>
  <c r="N185" i="45"/>
  <c r="N184" i="45"/>
  <c r="N183" i="45"/>
  <c r="N182" i="45"/>
  <c r="N181" i="45"/>
  <c r="N180" i="45"/>
  <c r="N179" i="45"/>
  <c r="N178" i="45"/>
  <c r="N177" i="45"/>
  <c r="N176" i="45"/>
  <c r="N175" i="45"/>
  <c r="N174" i="45"/>
  <c r="N173" i="45"/>
  <c r="N172" i="45"/>
  <c r="N171" i="45"/>
  <c r="N170" i="45"/>
  <c r="N169" i="45"/>
  <c r="N168" i="45"/>
  <c r="N167" i="45"/>
  <c r="N166" i="45"/>
  <c r="N165" i="45"/>
  <c r="N164" i="45"/>
  <c r="N163" i="45"/>
  <c r="N162" i="45"/>
  <c r="N161" i="45"/>
  <c r="N160" i="45"/>
  <c r="N159" i="45"/>
  <c r="N158" i="45"/>
  <c r="N157" i="45"/>
  <c r="N156" i="45"/>
  <c r="N155" i="45"/>
  <c r="N154" i="45"/>
  <c r="N153" i="45"/>
  <c r="N152" i="45"/>
  <c r="N151" i="45"/>
  <c r="N150" i="45"/>
  <c r="N149" i="45"/>
  <c r="N148" i="45"/>
  <c r="N147" i="45"/>
  <c r="N146" i="45"/>
  <c r="N145" i="45"/>
  <c r="N144" i="45"/>
  <c r="N143" i="45"/>
  <c r="N142" i="45"/>
  <c r="N141" i="45"/>
  <c r="N140" i="45"/>
  <c r="N139" i="45"/>
  <c r="N138" i="45"/>
  <c r="N137" i="45"/>
  <c r="N136" i="45"/>
  <c r="N135" i="45"/>
  <c r="N134" i="45"/>
  <c r="N133" i="45"/>
  <c r="N132" i="45"/>
  <c r="N131" i="45"/>
  <c r="N130" i="45"/>
  <c r="N129" i="45"/>
  <c r="N128" i="45"/>
  <c r="N127" i="45"/>
  <c r="N126" i="45"/>
  <c r="N125" i="45"/>
  <c r="N124" i="45"/>
  <c r="N123" i="45"/>
  <c r="N122" i="45"/>
  <c r="N121" i="45"/>
  <c r="N120" i="45"/>
  <c r="N119" i="45"/>
  <c r="N118" i="45"/>
  <c r="N117" i="45"/>
  <c r="N116" i="45"/>
  <c r="N115" i="45"/>
  <c r="N114" i="45"/>
  <c r="N113" i="45"/>
  <c r="N112" i="45"/>
  <c r="N111" i="45"/>
  <c r="N110" i="45"/>
  <c r="N109" i="45"/>
  <c r="N108" i="45"/>
  <c r="N107" i="45"/>
  <c r="N106" i="45"/>
  <c r="N105" i="45"/>
  <c r="N104" i="45"/>
  <c r="N103" i="45"/>
  <c r="N102" i="45"/>
  <c r="N101" i="45"/>
  <c r="N100" i="45"/>
  <c r="N99" i="45"/>
  <c r="N98" i="45"/>
  <c r="N97" i="45"/>
  <c r="N96" i="45"/>
  <c r="N95" i="45"/>
  <c r="N94" i="45"/>
  <c r="N93" i="45"/>
  <c r="N92" i="45"/>
  <c r="N91" i="45"/>
  <c r="N90" i="45"/>
  <c r="N89" i="45"/>
  <c r="N88" i="45"/>
  <c r="N87" i="45"/>
  <c r="N86" i="45"/>
  <c r="N85" i="45"/>
  <c r="N84" i="45"/>
  <c r="N83" i="45"/>
  <c r="N82" i="45"/>
  <c r="N81" i="45"/>
  <c r="N80" i="45"/>
  <c r="N79" i="45"/>
  <c r="N78" i="45"/>
  <c r="N77" i="45"/>
  <c r="N76" i="45"/>
  <c r="N75" i="45"/>
  <c r="N74" i="45"/>
  <c r="N73" i="45"/>
  <c r="N72" i="45"/>
  <c r="N71" i="45"/>
  <c r="N70" i="45"/>
  <c r="N69" i="45"/>
  <c r="N68" i="45"/>
  <c r="N67" i="45"/>
  <c r="N66" i="45"/>
  <c r="N65" i="45"/>
  <c r="N64" i="45"/>
  <c r="N63" i="45"/>
  <c r="N62" i="45"/>
  <c r="N61" i="45"/>
  <c r="N60" i="45"/>
  <c r="N59" i="45"/>
  <c r="N58" i="45"/>
  <c r="N57" i="45"/>
  <c r="N56" i="45"/>
  <c r="N55" i="45"/>
  <c r="N54" i="45"/>
  <c r="N53" i="45"/>
  <c r="N52" i="45"/>
  <c r="N51" i="45"/>
  <c r="N50" i="45"/>
  <c r="N49" i="45"/>
  <c r="N48" i="45"/>
  <c r="N47" i="45"/>
  <c r="N46" i="45"/>
  <c r="N45" i="45"/>
  <c r="N44" i="45"/>
  <c r="N43" i="45"/>
  <c r="N42" i="45"/>
  <c r="N41" i="45"/>
  <c r="N40" i="45"/>
  <c r="N39" i="45"/>
  <c r="N38" i="45"/>
  <c r="N37" i="45"/>
  <c r="N36" i="45"/>
  <c r="N35" i="45"/>
  <c r="N34" i="45"/>
  <c r="N33" i="45"/>
  <c r="N32" i="45"/>
  <c r="N31" i="45"/>
  <c r="N30" i="45"/>
  <c r="N29" i="45"/>
  <c r="N28" i="45"/>
  <c r="N27" i="45"/>
  <c r="N26" i="45"/>
  <c r="N25" i="45"/>
  <c r="N24" i="45"/>
  <c r="N23" i="45"/>
  <c r="N22" i="45"/>
  <c r="N21" i="45"/>
  <c r="N20" i="45"/>
  <c r="N19" i="45"/>
  <c r="N18" i="45"/>
  <c r="N17" i="45"/>
  <c r="N16" i="45"/>
  <c r="N15" i="45"/>
  <c r="N14" i="45"/>
  <c r="N196" i="46"/>
  <c r="N195" i="46"/>
  <c r="N194" i="46"/>
  <c r="N193" i="46"/>
  <c r="N192" i="46"/>
  <c r="N191" i="46"/>
  <c r="N190" i="46"/>
  <c r="N189" i="46"/>
  <c r="N188" i="46"/>
  <c r="N187" i="46"/>
  <c r="N186" i="46"/>
  <c r="N185" i="46"/>
  <c r="N184" i="46"/>
  <c r="N183" i="46"/>
  <c r="N182" i="46"/>
  <c r="N181" i="46"/>
  <c r="N180" i="46"/>
  <c r="N179" i="46"/>
  <c r="N178" i="46"/>
  <c r="N177" i="46"/>
  <c r="N176" i="46"/>
  <c r="N175" i="46"/>
  <c r="N174" i="46"/>
  <c r="N173" i="46"/>
  <c r="N172" i="46"/>
  <c r="N171" i="46"/>
  <c r="N170" i="46"/>
  <c r="N169" i="46"/>
  <c r="N168" i="46"/>
  <c r="N167" i="46"/>
  <c r="N166" i="46"/>
  <c r="N165" i="46"/>
  <c r="N164" i="46"/>
  <c r="N163" i="46"/>
  <c r="N162" i="46"/>
  <c r="N161" i="46"/>
  <c r="N160" i="46"/>
  <c r="N159" i="46"/>
  <c r="N158" i="46"/>
  <c r="N157" i="46"/>
  <c r="N156" i="46"/>
  <c r="N155" i="46"/>
  <c r="N154" i="46"/>
  <c r="N153" i="46"/>
  <c r="N152" i="46"/>
  <c r="N151" i="46"/>
  <c r="N150" i="46"/>
  <c r="N149" i="46"/>
  <c r="N148" i="46"/>
  <c r="N147" i="46"/>
  <c r="N146" i="46"/>
  <c r="N145" i="46"/>
  <c r="N144" i="46"/>
  <c r="N143" i="46"/>
  <c r="N142" i="46"/>
  <c r="N141" i="46"/>
  <c r="N140" i="46"/>
  <c r="N139" i="46"/>
  <c r="N138" i="46"/>
  <c r="N137" i="46"/>
  <c r="N136" i="46"/>
  <c r="N135" i="46"/>
  <c r="N134" i="46"/>
  <c r="N133" i="46"/>
  <c r="N132" i="46"/>
  <c r="N131" i="46"/>
  <c r="N130" i="46"/>
  <c r="N129" i="46"/>
  <c r="N128" i="46"/>
  <c r="N127" i="46"/>
  <c r="N126" i="46"/>
  <c r="N125" i="46"/>
  <c r="N124" i="46"/>
  <c r="N123" i="46"/>
  <c r="N122" i="46"/>
  <c r="N121" i="46"/>
  <c r="N120" i="46"/>
  <c r="N119" i="46"/>
  <c r="N118" i="46"/>
  <c r="N117" i="46"/>
  <c r="N116" i="46"/>
  <c r="N115" i="46"/>
  <c r="N114" i="46"/>
  <c r="N113" i="46"/>
  <c r="N112" i="46"/>
  <c r="N196" i="51"/>
  <c r="N195" i="51"/>
  <c r="N194" i="51"/>
  <c r="N193" i="51"/>
  <c r="N192" i="51"/>
  <c r="N191" i="51"/>
  <c r="N190" i="51"/>
  <c r="N189" i="51"/>
  <c r="N188" i="51"/>
  <c r="N187" i="51"/>
  <c r="N186" i="51"/>
  <c r="N185" i="51"/>
  <c r="N184" i="51"/>
  <c r="N183" i="51"/>
  <c r="N182" i="51"/>
  <c r="N181" i="51"/>
  <c r="N180" i="51"/>
  <c r="N179" i="51"/>
  <c r="N178" i="51"/>
  <c r="N177" i="51"/>
  <c r="N176" i="51"/>
  <c r="N175" i="51"/>
  <c r="N174" i="51"/>
  <c r="N173" i="51"/>
  <c r="N172" i="51"/>
  <c r="N171" i="51"/>
  <c r="N170" i="51"/>
  <c r="N169" i="51"/>
  <c r="N168" i="51"/>
  <c r="N167" i="51"/>
  <c r="N166" i="51"/>
  <c r="N165" i="51"/>
  <c r="N164" i="51"/>
  <c r="N163" i="51"/>
  <c r="N162" i="51"/>
  <c r="N161" i="51"/>
  <c r="N160" i="51"/>
  <c r="N159" i="51"/>
  <c r="N158" i="51"/>
  <c r="N157" i="51"/>
  <c r="N156" i="51"/>
  <c r="N155" i="51"/>
  <c r="N154" i="51"/>
  <c r="N153" i="51"/>
  <c r="N152" i="51"/>
  <c r="N151" i="51"/>
  <c r="N150" i="51"/>
  <c r="N149" i="51"/>
  <c r="N148" i="51"/>
  <c r="N147" i="51"/>
  <c r="N146" i="51"/>
  <c r="N145" i="51"/>
  <c r="N144" i="51"/>
  <c r="N143" i="51"/>
  <c r="N142" i="51"/>
  <c r="N141" i="51"/>
  <c r="N140" i="51"/>
  <c r="N139" i="51"/>
  <c r="N138" i="51"/>
  <c r="N137" i="51"/>
  <c r="N136" i="51"/>
  <c r="N135" i="51"/>
  <c r="N134" i="51"/>
  <c r="N133" i="51"/>
  <c r="N132" i="51"/>
  <c r="N131" i="51"/>
  <c r="N130" i="51"/>
  <c r="N129" i="51"/>
  <c r="N128" i="51"/>
  <c r="N127" i="51"/>
  <c r="N126" i="51"/>
  <c r="N125" i="51"/>
  <c r="N124" i="51"/>
  <c r="N123" i="51"/>
  <c r="N122" i="51"/>
  <c r="N121" i="51"/>
  <c r="N120" i="51"/>
  <c r="N119" i="51"/>
  <c r="N118" i="51"/>
  <c r="N117" i="51"/>
  <c r="N116" i="51"/>
  <c r="N115" i="51"/>
  <c r="N114" i="51"/>
  <c r="N113" i="51"/>
  <c r="N112" i="51"/>
  <c r="N111" i="51"/>
  <c r="N110" i="51"/>
  <c r="N109" i="51"/>
  <c r="N108" i="51"/>
  <c r="N107" i="51"/>
  <c r="N106" i="51"/>
  <c r="N105" i="51"/>
  <c r="N104" i="51"/>
  <c r="N103" i="51"/>
  <c r="N102" i="51"/>
  <c r="N101" i="51"/>
  <c r="N100" i="51"/>
  <c r="N99" i="51"/>
  <c r="N98" i="51"/>
  <c r="N97" i="51"/>
  <c r="N96" i="51"/>
  <c r="N95" i="51"/>
  <c r="N94" i="51"/>
  <c r="N93" i="51"/>
  <c r="N92" i="51"/>
  <c r="N91" i="51"/>
  <c r="N90" i="51"/>
  <c r="N89" i="51"/>
  <c r="N88" i="51"/>
  <c r="N87" i="51"/>
  <c r="N86" i="51"/>
  <c r="N85" i="51"/>
  <c r="N84" i="51"/>
  <c r="N83" i="51"/>
  <c r="N82" i="51"/>
  <c r="N81" i="51"/>
  <c r="N80" i="51"/>
  <c r="N79" i="51"/>
  <c r="N78" i="51"/>
  <c r="N77" i="51"/>
  <c r="N76" i="51"/>
  <c r="N75" i="51"/>
  <c r="N74" i="51"/>
  <c r="N73" i="51"/>
  <c r="N72" i="51"/>
  <c r="N71" i="51"/>
  <c r="N70" i="51"/>
  <c r="N69" i="51"/>
  <c r="N68" i="51"/>
  <c r="N67" i="51"/>
  <c r="N66" i="51"/>
  <c r="N65" i="51"/>
  <c r="N64" i="51"/>
  <c r="N63" i="51"/>
  <c r="N62" i="51"/>
  <c r="N61" i="51"/>
  <c r="N60" i="51"/>
  <c r="N59" i="51"/>
  <c r="N58" i="51"/>
  <c r="N57" i="51"/>
  <c r="N56" i="51"/>
  <c r="N55" i="51"/>
  <c r="N54" i="51"/>
  <c r="N53" i="51"/>
  <c r="N52" i="51"/>
  <c r="N51" i="51"/>
  <c r="N50" i="51"/>
  <c r="N49" i="51"/>
  <c r="N48" i="51"/>
  <c r="N47" i="51"/>
  <c r="N46" i="51"/>
  <c r="N45" i="51"/>
  <c r="N44" i="51"/>
  <c r="N43" i="51"/>
  <c r="N42" i="51"/>
  <c r="N41" i="51"/>
  <c r="N40" i="51"/>
  <c r="N39" i="51"/>
  <c r="N38" i="51"/>
  <c r="N37" i="51"/>
  <c r="N36" i="51"/>
  <c r="N35" i="51"/>
  <c r="N34" i="51"/>
  <c r="N33" i="51"/>
  <c r="N32" i="51"/>
  <c r="N31" i="51"/>
  <c r="N30" i="51"/>
  <c r="N29" i="51"/>
  <c r="N28" i="51"/>
  <c r="N27" i="51"/>
  <c r="N26" i="51"/>
  <c r="N25" i="51"/>
  <c r="N24" i="51"/>
  <c r="N23" i="51"/>
  <c r="N22" i="51"/>
  <c r="N21" i="51"/>
  <c r="N20" i="51"/>
  <c r="N19" i="51"/>
  <c r="N18" i="51"/>
  <c r="N17" i="51"/>
  <c r="N16" i="51"/>
  <c r="N15" i="51"/>
  <c r="N14" i="51"/>
  <c r="N196" i="50"/>
  <c r="N195" i="50"/>
  <c r="N194" i="50"/>
  <c r="N193" i="50"/>
  <c r="N192" i="50"/>
  <c r="N191" i="50"/>
  <c r="N190" i="50"/>
  <c r="N189" i="50"/>
  <c r="N188" i="50"/>
  <c r="N187" i="50"/>
  <c r="N186" i="50"/>
  <c r="N185" i="50"/>
  <c r="N184" i="50"/>
  <c r="N183" i="50"/>
  <c r="N182" i="50"/>
  <c r="N181" i="50"/>
  <c r="N180" i="50"/>
  <c r="N179" i="50"/>
  <c r="N178" i="50"/>
  <c r="N177" i="50"/>
  <c r="N176" i="50"/>
  <c r="N175" i="50"/>
  <c r="N174" i="50"/>
  <c r="N173" i="50"/>
  <c r="N172" i="50"/>
  <c r="N171" i="50"/>
  <c r="N170" i="50"/>
  <c r="N169" i="50"/>
  <c r="N168" i="50"/>
  <c r="N167" i="50"/>
  <c r="N166" i="50"/>
  <c r="N165" i="50"/>
  <c r="N164" i="50"/>
  <c r="N163" i="50"/>
  <c r="N162" i="50"/>
  <c r="N161" i="50"/>
  <c r="N160" i="50"/>
  <c r="N159" i="50"/>
  <c r="N158" i="50"/>
  <c r="N157" i="50"/>
  <c r="N156" i="50"/>
  <c r="N155" i="50"/>
  <c r="N154" i="50"/>
  <c r="N153" i="50"/>
  <c r="N152" i="50"/>
  <c r="N151" i="50"/>
  <c r="N150" i="50"/>
  <c r="N149" i="50"/>
  <c r="N148" i="50"/>
  <c r="N147" i="50"/>
  <c r="N146" i="50"/>
  <c r="N145" i="50"/>
  <c r="N144" i="50"/>
  <c r="N143" i="50"/>
  <c r="N142" i="50"/>
  <c r="N141" i="50"/>
  <c r="N140" i="50"/>
  <c r="N139" i="50"/>
  <c r="N138" i="50"/>
  <c r="N137" i="50"/>
  <c r="N136" i="50"/>
  <c r="N135" i="50"/>
  <c r="N134" i="50"/>
  <c r="N133" i="50"/>
  <c r="N132" i="50"/>
  <c r="N131" i="50"/>
  <c r="N130" i="50"/>
  <c r="N129" i="50"/>
  <c r="N128" i="50"/>
  <c r="N127" i="50"/>
  <c r="N126" i="50"/>
  <c r="N125" i="50"/>
  <c r="N124" i="50"/>
  <c r="N123" i="50"/>
  <c r="N122" i="50"/>
  <c r="N121" i="50"/>
  <c r="N120" i="50"/>
  <c r="N119" i="50"/>
  <c r="N118" i="50"/>
  <c r="N117" i="50"/>
  <c r="N116" i="50"/>
  <c r="N115" i="50"/>
  <c r="N114" i="50"/>
  <c r="N113" i="50"/>
  <c r="N112" i="50"/>
  <c r="N111" i="50"/>
  <c r="N110" i="50"/>
  <c r="N109" i="50"/>
  <c r="N108" i="50"/>
  <c r="N107" i="50"/>
  <c r="N106" i="50"/>
  <c r="N105" i="50"/>
  <c r="N104" i="50"/>
  <c r="N103" i="50"/>
  <c r="N102" i="50"/>
  <c r="N101" i="50"/>
  <c r="N100" i="50"/>
  <c r="N99" i="50"/>
  <c r="N98" i="50"/>
  <c r="N97" i="50"/>
  <c r="N96" i="50"/>
  <c r="N95" i="50"/>
  <c r="N94" i="50"/>
  <c r="N93" i="50"/>
  <c r="N92" i="50"/>
  <c r="N91" i="50"/>
  <c r="N90" i="50"/>
  <c r="N89" i="50"/>
  <c r="N88" i="50"/>
  <c r="N87" i="50"/>
  <c r="N86" i="50"/>
  <c r="N85" i="50"/>
  <c r="N84" i="50"/>
  <c r="N83" i="50"/>
  <c r="N82" i="50"/>
  <c r="N81" i="50"/>
  <c r="N80" i="50"/>
  <c r="N79" i="50"/>
  <c r="N78" i="50"/>
  <c r="N77" i="50"/>
  <c r="N76" i="50"/>
  <c r="N75" i="50"/>
  <c r="N74" i="50"/>
  <c r="N73" i="50"/>
  <c r="N72" i="50"/>
  <c r="N71" i="50"/>
  <c r="N70" i="50"/>
  <c r="N69" i="50"/>
  <c r="N68" i="50"/>
  <c r="N67" i="50"/>
  <c r="N66" i="50"/>
  <c r="N65" i="50"/>
  <c r="N64" i="50"/>
  <c r="N63" i="50"/>
  <c r="N62" i="50"/>
  <c r="N61" i="50"/>
  <c r="N60" i="50"/>
  <c r="N59" i="50"/>
  <c r="N58" i="50"/>
  <c r="N57" i="50"/>
  <c r="N56" i="50"/>
  <c r="N55" i="50"/>
  <c r="N54" i="50"/>
  <c r="N53" i="50"/>
  <c r="N52" i="50"/>
  <c r="N51" i="50"/>
  <c r="N50" i="50"/>
  <c r="N49" i="50"/>
  <c r="N48" i="50"/>
  <c r="N47" i="50"/>
  <c r="N46" i="50"/>
  <c r="N45" i="50"/>
  <c r="N44" i="50"/>
  <c r="N43" i="50"/>
  <c r="N42" i="50"/>
  <c r="N41" i="50"/>
  <c r="N40" i="50"/>
  <c r="N39" i="50"/>
  <c r="N38" i="50"/>
  <c r="N37" i="50"/>
  <c r="N36" i="50"/>
  <c r="N35" i="50"/>
  <c r="N34" i="50"/>
  <c r="N33" i="50"/>
  <c r="N32" i="50"/>
  <c r="N31" i="50"/>
  <c r="N30" i="50"/>
  <c r="N29" i="50"/>
  <c r="N28" i="50"/>
  <c r="N27" i="50"/>
  <c r="N26" i="50"/>
  <c r="N25" i="50"/>
  <c r="N24" i="50"/>
  <c r="N23" i="50"/>
  <c r="N22" i="50"/>
  <c r="N21" i="50"/>
  <c r="N20" i="50"/>
  <c r="N19" i="50"/>
  <c r="N18" i="50"/>
  <c r="N17" i="50"/>
  <c r="N16" i="50"/>
  <c r="N15" i="50"/>
  <c r="N14" i="50"/>
  <c r="N196" i="49"/>
  <c r="N195" i="49"/>
  <c r="N194" i="49"/>
  <c r="N193" i="49"/>
  <c r="N192" i="49"/>
  <c r="N191" i="49"/>
  <c r="N190" i="49"/>
  <c r="N189" i="49"/>
  <c r="N188" i="49"/>
  <c r="N187" i="49"/>
  <c r="N186" i="49"/>
  <c r="N185" i="49"/>
  <c r="N184" i="49"/>
  <c r="N183" i="49"/>
  <c r="N182" i="49"/>
  <c r="N181" i="49"/>
  <c r="N180" i="49"/>
  <c r="N179" i="49"/>
  <c r="N178" i="49"/>
  <c r="N177" i="49"/>
  <c r="N176" i="49"/>
  <c r="N175" i="49"/>
  <c r="N174" i="49"/>
  <c r="N173" i="49"/>
  <c r="N172" i="49"/>
  <c r="N171" i="49"/>
  <c r="N170" i="49"/>
  <c r="N169" i="49"/>
  <c r="N168" i="49"/>
  <c r="N167" i="49"/>
  <c r="N166" i="49"/>
  <c r="N165" i="49"/>
  <c r="N164" i="49"/>
  <c r="N163" i="49"/>
  <c r="N162" i="49"/>
  <c r="N161" i="49"/>
  <c r="N160" i="49"/>
  <c r="N159" i="49"/>
  <c r="N158" i="49"/>
  <c r="N157" i="49"/>
  <c r="N156" i="49"/>
  <c r="N155" i="49"/>
  <c r="N154" i="49"/>
  <c r="N153" i="49"/>
  <c r="N152" i="49"/>
  <c r="N151" i="49"/>
  <c r="N150" i="49"/>
  <c r="N149" i="49"/>
  <c r="N148" i="49"/>
  <c r="N147" i="49"/>
  <c r="N146" i="49"/>
  <c r="N145" i="49"/>
  <c r="N144" i="49"/>
  <c r="N143" i="49"/>
  <c r="N142" i="49"/>
  <c r="N141" i="49"/>
  <c r="N140" i="49"/>
  <c r="N139" i="49"/>
  <c r="N138" i="49"/>
  <c r="N137" i="49"/>
  <c r="N136" i="49"/>
  <c r="N135" i="49"/>
  <c r="N134" i="49"/>
  <c r="N133" i="49"/>
  <c r="N132" i="49"/>
  <c r="N131" i="49"/>
  <c r="N130" i="49"/>
  <c r="N129" i="49"/>
  <c r="N128" i="49"/>
  <c r="N127" i="49"/>
  <c r="N126" i="49"/>
  <c r="N125" i="49"/>
  <c r="N124" i="49"/>
  <c r="N123" i="49"/>
  <c r="N122" i="49"/>
  <c r="N121" i="49"/>
  <c r="N120" i="49"/>
  <c r="N119" i="49"/>
  <c r="N118" i="49"/>
  <c r="N117" i="49"/>
  <c r="N116" i="49"/>
  <c r="N115" i="49"/>
  <c r="N114" i="49"/>
  <c r="N113" i="49"/>
  <c r="N112" i="49"/>
  <c r="N111" i="49"/>
  <c r="N110" i="49"/>
  <c r="N109" i="49"/>
  <c r="N108" i="49"/>
  <c r="N107" i="49"/>
  <c r="N106" i="49"/>
  <c r="N105" i="49"/>
  <c r="N104" i="49"/>
  <c r="N103" i="49"/>
  <c r="N102" i="49"/>
  <c r="N101" i="49"/>
  <c r="N100" i="49"/>
  <c r="N99" i="49"/>
  <c r="N98" i="49"/>
  <c r="N97" i="49"/>
  <c r="N96" i="49"/>
  <c r="N95" i="49"/>
  <c r="N94" i="49"/>
  <c r="N93" i="49"/>
  <c r="N92" i="49"/>
  <c r="N91" i="49"/>
  <c r="N90" i="49"/>
  <c r="N89" i="49"/>
  <c r="N88" i="49"/>
  <c r="N87" i="49"/>
  <c r="N86" i="49"/>
  <c r="N85" i="49"/>
  <c r="N84" i="49"/>
  <c r="N83" i="49"/>
  <c r="N82" i="49"/>
  <c r="N81" i="49"/>
  <c r="N80" i="49"/>
  <c r="N79" i="49"/>
  <c r="N78" i="49"/>
  <c r="N77" i="49"/>
  <c r="N76" i="49"/>
  <c r="N75" i="49"/>
  <c r="N74" i="49"/>
  <c r="N73" i="49"/>
  <c r="N72" i="49"/>
  <c r="N71" i="49"/>
  <c r="N70" i="49"/>
  <c r="N69" i="49"/>
  <c r="N68" i="49"/>
  <c r="N67" i="49"/>
  <c r="N66" i="49"/>
  <c r="N65" i="49"/>
  <c r="N64" i="49"/>
  <c r="N63" i="49"/>
  <c r="N62" i="49"/>
  <c r="N61" i="49"/>
  <c r="N60" i="49"/>
  <c r="N59" i="49"/>
  <c r="N58" i="49"/>
  <c r="N57" i="49"/>
  <c r="N56" i="49"/>
  <c r="N55" i="49"/>
  <c r="N54" i="49"/>
  <c r="N53" i="49"/>
  <c r="N52" i="49"/>
  <c r="N51" i="49"/>
  <c r="N50" i="49"/>
  <c r="N49" i="49"/>
  <c r="N48" i="49"/>
  <c r="N47" i="49"/>
  <c r="N46" i="49"/>
  <c r="N45" i="49"/>
  <c r="N44" i="49"/>
  <c r="N43" i="49"/>
  <c r="N42" i="49"/>
  <c r="N41" i="49"/>
  <c r="N40" i="49"/>
  <c r="N39" i="49"/>
  <c r="N38" i="49"/>
  <c r="N37" i="49"/>
  <c r="N36" i="49"/>
  <c r="N35" i="49"/>
  <c r="N34" i="49"/>
  <c r="N33" i="49"/>
  <c r="N32" i="49"/>
  <c r="N31" i="49"/>
  <c r="N30" i="49"/>
  <c r="N29" i="49"/>
  <c r="N28" i="49"/>
  <c r="N27" i="49"/>
  <c r="N26" i="49"/>
  <c r="N25" i="49"/>
  <c r="N24" i="49"/>
  <c r="N23" i="49"/>
  <c r="N22" i="49"/>
  <c r="N21" i="49"/>
  <c r="N20" i="49"/>
  <c r="N19" i="49"/>
  <c r="N18" i="49"/>
  <c r="N17" i="49"/>
  <c r="N16" i="49"/>
  <c r="N15" i="49"/>
  <c r="N14" i="49"/>
  <c r="N135" i="48"/>
  <c r="N134" i="48"/>
  <c r="N133" i="48"/>
  <c r="N132" i="48"/>
  <c r="N131" i="48"/>
  <c r="N130" i="48"/>
  <c r="N129" i="48"/>
  <c r="N128" i="48"/>
  <c r="N127" i="48"/>
  <c r="N126" i="48"/>
  <c r="N125" i="48"/>
  <c r="N124" i="48"/>
  <c r="N123" i="48"/>
  <c r="N122" i="48"/>
  <c r="N121" i="48"/>
  <c r="N120" i="48"/>
  <c r="N119" i="48"/>
  <c r="N118" i="48"/>
  <c r="N117" i="48"/>
  <c r="N116" i="48"/>
  <c r="N115" i="48"/>
  <c r="N114" i="48"/>
  <c r="N113" i="48"/>
  <c r="N112" i="48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N102" i="53"/>
  <c r="N103" i="53"/>
  <c r="N104" i="53"/>
  <c r="N105" i="53"/>
  <c r="N106" i="53"/>
  <c r="N107" i="53"/>
  <c r="N108" i="53"/>
  <c r="N109" i="53"/>
  <c r="N110" i="53"/>
  <c r="N111" i="53"/>
  <c r="N112" i="53"/>
  <c r="N113" i="53"/>
  <c r="N114" i="53"/>
  <c r="N115" i="53"/>
  <c r="N116" i="53"/>
  <c r="N117" i="53"/>
  <c r="N118" i="53"/>
  <c r="N119" i="53"/>
  <c r="N120" i="53"/>
  <c r="N121" i="53"/>
  <c r="N122" i="53"/>
  <c r="N123" i="53"/>
  <c r="N124" i="53"/>
  <c r="N125" i="53"/>
  <c r="N126" i="53"/>
  <c r="N127" i="53"/>
  <c r="N128" i="53"/>
  <c r="N129" i="53"/>
  <c r="N130" i="53"/>
  <c r="N131" i="53"/>
  <c r="N132" i="53"/>
  <c r="N133" i="53"/>
  <c r="N134" i="53"/>
  <c r="N135" i="53"/>
  <c r="N136" i="53"/>
  <c r="N137" i="53"/>
  <c r="N138" i="53"/>
  <c r="N139" i="53"/>
  <c r="N140" i="53"/>
  <c r="N141" i="53"/>
  <c r="N142" i="53"/>
  <c r="N143" i="53"/>
  <c r="N144" i="53"/>
  <c r="N145" i="53"/>
  <c r="N146" i="53"/>
  <c r="N147" i="53"/>
  <c r="N148" i="53"/>
  <c r="N149" i="53"/>
  <c r="N150" i="53"/>
  <c r="N151" i="53"/>
  <c r="N152" i="53"/>
  <c r="N153" i="53"/>
  <c r="N154" i="53"/>
  <c r="N155" i="53"/>
  <c r="N156" i="53"/>
  <c r="N157" i="53"/>
  <c r="N158" i="53"/>
  <c r="N159" i="53"/>
  <c r="N160" i="53"/>
  <c r="N161" i="53"/>
  <c r="N162" i="53"/>
  <c r="N163" i="53"/>
  <c r="N164" i="53"/>
  <c r="N165" i="53"/>
  <c r="N166" i="53"/>
  <c r="N167" i="53"/>
  <c r="N168" i="53"/>
  <c r="N169" i="53"/>
  <c r="N170" i="53"/>
  <c r="N171" i="53"/>
  <c r="N172" i="53"/>
  <c r="N173" i="53"/>
  <c r="N174" i="53"/>
  <c r="N175" i="53"/>
  <c r="N176" i="53"/>
  <c r="N177" i="53"/>
  <c r="N178" i="53"/>
  <c r="N179" i="53"/>
  <c r="N180" i="53"/>
  <c r="N181" i="53"/>
  <c r="N182" i="53"/>
  <c r="N183" i="53"/>
  <c r="N184" i="53"/>
  <c r="N185" i="53"/>
  <c r="N186" i="53"/>
  <c r="N187" i="53"/>
  <c r="N188" i="53"/>
  <c r="N189" i="53"/>
  <c r="N190" i="53"/>
  <c r="N191" i="53"/>
  <c r="N192" i="53"/>
  <c r="N193" i="53"/>
  <c r="N194" i="53"/>
  <c r="N195" i="53"/>
  <c r="N196" i="53"/>
  <c r="Q196" i="44"/>
  <c r="Q195" i="44"/>
  <c r="Q194" i="44"/>
  <c r="Q193" i="44"/>
  <c r="Q192" i="44"/>
  <c r="Q191" i="44"/>
  <c r="Q190" i="44"/>
  <c r="Q189" i="44"/>
  <c r="Q188" i="44"/>
  <c r="Q187" i="44"/>
  <c r="Q186" i="44"/>
  <c r="Q185" i="44"/>
  <c r="Q184" i="44"/>
  <c r="Q183" i="44"/>
  <c r="Q182" i="44"/>
  <c r="Q181" i="44"/>
  <c r="Q180" i="44"/>
  <c r="Q179" i="44"/>
  <c r="Q178" i="44"/>
  <c r="Q177" i="44"/>
  <c r="Q176" i="44"/>
  <c r="Q175" i="44"/>
  <c r="Q174" i="44"/>
  <c r="Q173" i="44"/>
  <c r="Q172" i="44"/>
  <c r="Q171" i="44"/>
  <c r="Q170" i="44"/>
  <c r="Q169" i="44"/>
  <c r="Q168" i="44"/>
  <c r="Q167" i="44"/>
  <c r="Q166" i="44"/>
  <c r="Q165" i="44"/>
  <c r="Q164" i="44"/>
  <c r="Q163" i="44"/>
  <c r="Q162" i="44"/>
  <c r="Q161" i="44"/>
  <c r="Q160" i="44"/>
  <c r="Q159" i="44"/>
  <c r="Q158" i="44"/>
  <c r="Q157" i="44"/>
  <c r="Q156" i="44"/>
  <c r="Q155" i="44"/>
  <c r="Q154" i="44"/>
  <c r="Q153" i="44"/>
  <c r="Q152" i="44"/>
  <c r="Q151" i="44"/>
  <c r="Q150" i="44"/>
  <c r="Q149" i="44"/>
  <c r="Q148" i="44"/>
  <c r="Q147" i="44"/>
  <c r="Q146" i="44"/>
  <c r="Q145" i="44"/>
  <c r="Q144" i="44"/>
  <c r="Q143" i="44"/>
  <c r="Q142" i="44"/>
  <c r="Q141" i="44"/>
  <c r="Q140" i="44"/>
  <c r="Q139" i="44"/>
  <c r="Q138" i="44"/>
  <c r="Q137" i="44"/>
  <c r="Q136" i="44"/>
  <c r="Q135" i="44"/>
  <c r="Q134" i="44"/>
  <c r="Q133" i="44"/>
  <c r="Q132" i="44"/>
  <c r="Q131" i="44"/>
  <c r="Q130" i="44"/>
  <c r="Q129" i="44"/>
  <c r="Q128" i="44"/>
  <c r="Q127" i="44"/>
  <c r="Q126" i="44"/>
  <c r="Q125" i="44"/>
  <c r="Q124" i="44"/>
  <c r="Q123" i="44"/>
  <c r="Q122" i="44"/>
  <c r="Q121" i="44"/>
  <c r="Q120" i="44"/>
  <c r="Q119" i="44"/>
  <c r="Q118" i="44"/>
  <c r="Q117" i="44"/>
  <c r="Q116" i="44"/>
  <c r="Q115" i="44"/>
  <c r="Q114" i="44"/>
  <c r="Q113" i="44"/>
  <c r="Q112" i="44"/>
  <c r="Q111" i="44"/>
  <c r="Q110" i="44"/>
  <c r="Q109" i="44"/>
  <c r="Q108" i="44"/>
  <c r="Q107" i="44"/>
  <c r="Q106" i="44"/>
  <c r="Q105" i="44"/>
  <c r="Q104" i="44"/>
  <c r="Q103" i="44"/>
  <c r="Q102" i="44"/>
  <c r="Q101" i="44"/>
  <c r="Q100" i="44"/>
  <c r="Q99" i="44"/>
  <c r="Q98" i="44"/>
  <c r="Q97" i="44"/>
  <c r="Q96" i="44"/>
  <c r="Q95" i="44"/>
  <c r="Q94" i="44"/>
  <c r="Q93" i="44"/>
  <c r="Q92" i="44"/>
  <c r="Q91" i="44"/>
  <c r="Q90" i="44"/>
  <c r="Q89" i="44"/>
  <c r="Q88" i="44"/>
  <c r="Q87" i="44"/>
  <c r="Q86" i="44"/>
  <c r="Q85" i="44"/>
  <c r="Q84" i="44"/>
  <c r="Q83" i="44"/>
  <c r="Q82" i="44"/>
  <c r="Q81" i="44"/>
  <c r="Q80" i="44"/>
  <c r="Q79" i="44"/>
  <c r="Q78" i="44"/>
  <c r="Q77" i="44"/>
  <c r="Q76" i="44"/>
  <c r="Q75" i="44"/>
  <c r="Q74" i="44"/>
  <c r="Q73" i="44"/>
  <c r="Q72" i="44"/>
  <c r="Q71" i="44"/>
  <c r="Q70" i="44"/>
  <c r="Q69" i="44"/>
  <c r="Q68" i="44"/>
  <c r="Q67" i="44"/>
  <c r="Q66" i="44"/>
  <c r="Q65" i="44"/>
  <c r="Q64" i="44"/>
  <c r="Q63" i="44"/>
  <c r="Q62" i="44"/>
  <c r="Q61" i="44"/>
  <c r="Q60" i="44"/>
  <c r="Q59" i="44"/>
  <c r="Q58" i="44"/>
  <c r="Q57" i="44"/>
  <c r="Q56" i="44"/>
  <c r="Q55" i="44"/>
  <c r="Q54" i="44"/>
  <c r="Q53" i="44"/>
  <c r="Q52" i="44"/>
  <c r="Q51" i="44"/>
  <c r="Q50" i="44"/>
  <c r="Q49" i="44"/>
  <c r="Q48" i="44"/>
  <c r="Q47" i="44"/>
  <c r="Q46" i="44"/>
  <c r="Q45" i="44"/>
  <c r="Q44" i="44"/>
  <c r="Q43" i="44"/>
  <c r="Q42" i="44"/>
  <c r="Q41" i="44"/>
  <c r="Q40" i="44"/>
  <c r="Q39" i="44"/>
  <c r="Q38" i="44"/>
  <c r="Q37" i="44"/>
  <c r="Q36" i="44"/>
  <c r="Q35" i="44"/>
  <c r="Q34" i="44"/>
  <c r="Q33" i="44"/>
  <c r="Q32" i="44"/>
  <c r="Q31" i="44"/>
  <c r="Q30" i="44"/>
  <c r="Q29" i="44"/>
  <c r="Q28" i="44"/>
  <c r="Q27" i="44"/>
  <c r="Q26" i="44"/>
  <c r="Q25" i="44"/>
  <c r="Q24" i="44"/>
  <c r="Q23" i="44"/>
  <c r="Q22" i="44"/>
  <c r="Q21" i="44"/>
  <c r="Q20" i="44"/>
  <c r="Q19" i="44"/>
  <c r="Q18" i="44"/>
  <c r="Q17" i="44"/>
  <c r="Q16" i="44"/>
  <c r="Q15" i="44"/>
  <c r="Q14" i="44"/>
  <c r="Q196" i="45"/>
  <c r="Q195" i="45"/>
  <c r="Q194" i="45"/>
  <c r="Q193" i="45"/>
  <c r="Q192" i="45"/>
  <c r="Q191" i="45"/>
  <c r="Q190" i="45"/>
  <c r="Q189" i="45"/>
  <c r="Q188" i="45"/>
  <c r="Q187" i="45"/>
  <c r="Q186" i="45"/>
  <c r="Q185" i="45"/>
  <c r="Q184" i="45"/>
  <c r="Q183" i="45"/>
  <c r="Q182" i="45"/>
  <c r="Q181" i="45"/>
  <c r="Q180" i="45"/>
  <c r="Q179" i="45"/>
  <c r="Q178" i="45"/>
  <c r="Q177" i="45"/>
  <c r="Q176" i="45"/>
  <c r="Q175" i="45"/>
  <c r="Q174" i="45"/>
  <c r="Q173" i="45"/>
  <c r="Q172" i="45"/>
  <c r="Q171" i="45"/>
  <c r="Q170" i="45"/>
  <c r="Q169" i="45"/>
  <c r="Q168" i="45"/>
  <c r="Q167" i="45"/>
  <c r="Q166" i="45"/>
  <c r="Q165" i="45"/>
  <c r="Q164" i="45"/>
  <c r="Q163" i="45"/>
  <c r="Q162" i="45"/>
  <c r="Q161" i="45"/>
  <c r="Q160" i="45"/>
  <c r="Q159" i="45"/>
  <c r="Q158" i="45"/>
  <c r="Q157" i="45"/>
  <c r="Q156" i="45"/>
  <c r="Q155" i="45"/>
  <c r="Q154" i="45"/>
  <c r="Q153" i="45"/>
  <c r="Q152" i="45"/>
  <c r="Q151" i="45"/>
  <c r="Q150" i="45"/>
  <c r="Q149" i="45"/>
  <c r="Q148" i="45"/>
  <c r="Q147" i="45"/>
  <c r="Q146" i="45"/>
  <c r="Q145" i="45"/>
  <c r="Q144" i="45"/>
  <c r="Q143" i="45"/>
  <c r="Q142" i="45"/>
  <c r="Q141" i="45"/>
  <c r="Q140" i="45"/>
  <c r="Q139" i="45"/>
  <c r="Q138" i="45"/>
  <c r="Q137" i="45"/>
  <c r="Q136" i="45"/>
  <c r="Q135" i="45"/>
  <c r="Q134" i="45"/>
  <c r="Q133" i="45"/>
  <c r="Q132" i="45"/>
  <c r="Q131" i="45"/>
  <c r="Q130" i="45"/>
  <c r="Q129" i="45"/>
  <c r="Q128" i="45"/>
  <c r="Q127" i="45"/>
  <c r="Q126" i="45"/>
  <c r="Q125" i="45"/>
  <c r="Q124" i="45"/>
  <c r="Q123" i="45"/>
  <c r="Q122" i="45"/>
  <c r="Q121" i="45"/>
  <c r="Q120" i="45"/>
  <c r="Q119" i="45"/>
  <c r="Q118" i="45"/>
  <c r="Q117" i="45"/>
  <c r="Q116" i="45"/>
  <c r="Q115" i="45"/>
  <c r="Q114" i="45"/>
  <c r="Q113" i="45"/>
  <c r="Q112" i="45"/>
  <c r="Q111" i="45"/>
  <c r="Q110" i="45"/>
  <c r="Q109" i="45"/>
  <c r="Q108" i="45"/>
  <c r="Q107" i="45"/>
  <c r="Q106" i="45"/>
  <c r="Q105" i="45"/>
  <c r="Q104" i="45"/>
  <c r="Q103" i="45"/>
  <c r="Q102" i="45"/>
  <c r="Q101" i="45"/>
  <c r="Q100" i="45"/>
  <c r="Q99" i="45"/>
  <c r="Q98" i="45"/>
  <c r="Q97" i="45"/>
  <c r="Q96" i="45"/>
  <c r="Q95" i="45"/>
  <c r="Q94" i="45"/>
  <c r="Q93" i="45"/>
  <c r="Q92" i="45"/>
  <c r="Q91" i="45"/>
  <c r="Q90" i="45"/>
  <c r="Q89" i="45"/>
  <c r="Q88" i="45"/>
  <c r="Q87" i="45"/>
  <c r="Q86" i="45"/>
  <c r="Q85" i="45"/>
  <c r="Q84" i="45"/>
  <c r="Q83" i="45"/>
  <c r="Q82" i="45"/>
  <c r="Q81" i="45"/>
  <c r="Q80" i="45"/>
  <c r="Q79" i="45"/>
  <c r="Q78" i="45"/>
  <c r="Q77" i="45"/>
  <c r="Q76" i="45"/>
  <c r="Q75" i="45"/>
  <c r="Q74" i="45"/>
  <c r="Q73" i="45"/>
  <c r="Q72" i="45"/>
  <c r="Q71" i="45"/>
  <c r="Q70" i="45"/>
  <c r="Q69" i="45"/>
  <c r="Q68" i="45"/>
  <c r="Q67" i="45"/>
  <c r="Q66" i="45"/>
  <c r="Q65" i="45"/>
  <c r="Q64" i="45"/>
  <c r="Q63" i="45"/>
  <c r="Q62" i="45"/>
  <c r="Q61" i="45"/>
  <c r="Q60" i="45"/>
  <c r="Q59" i="45"/>
  <c r="Q58" i="45"/>
  <c r="Q57" i="45"/>
  <c r="Q56" i="45"/>
  <c r="Q55" i="45"/>
  <c r="Q54" i="45"/>
  <c r="Q53" i="45"/>
  <c r="Q52" i="45"/>
  <c r="Q51" i="45"/>
  <c r="Q50" i="45"/>
  <c r="Q49" i="45"/>
  <c r="Q48" i="45"/>
  <c r="Q47" i="45"/>
  <c r="Q46" i="45"/>
  <c r="Q45" i="45"/>
  <c r="Q44" i="45"/>
  <c r="Q43" i="45"/>
  <c r="Q42" i="45"/>
  <c r="Q41" i="45"/>
  <c r="Q40" i="45"/>
  <c r="Q39" i="45"/>
  <c r="Q38" i="45"/>
  <c r="Q37" i="45"/>
  <c r="Q36" i="45"/>
  <c r="Q35" i="45"/>
  <c r="Q34" i="45"/>
  <c r="Q33" i="45"/>
  <c r="Q32" i="45"/>
  <c r="Q31" i="45"/>
  <c r="Q30" i="45"/>
  <c r="Q29" i="45"/>
  <c r="Q28" i="45"/>
  <c r="Q27" i="45"/>
  <c r="Q26" i="45"/>
  <c r="Q25" i="45"/>
  <c r="Q24" i="45"/>
  <c r="Q23" i="45"/>
  <c r="Q22" i="45"/>
  <c r="Q21" i="45"/>
  <c r="Q20" i="45"/>
  <c r="Q19" i="45"/>
  <c r="Q18" i="45"/>
  <c r="Q17" i="45"/>
  <c r="Q16" i="45"/>
  <c r="Q15" i="45"/>
  <c r="Q14" i="45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96" i="46"/>
  <c r="Q195" i="46"/>
  <c r="Q194" i="46"/>
  <c r="Q193" i="46"/>
  <c r="Q192" i="46"/>
  <c r="Q191" i="46"/>
  <c r="Q190" i="46"/>
  <c r="Q189" i="46"/>
  <c r="Q188" i="46"/>
  <c r="Q187" i="46"/>
  <c r="Q186" i="46"/>
  <c r="Q185" i="46"/>
  <c r="Q184" i="46"/>
  <c r="Q183" i="46"/>
  <c r="Q182" i="46"/>
  <c r="Q181" i="46"/>
  <c r="Q180" i="46"/>
  <c r="Q179" i="46"/>
  <c r="Q178" i="46"/>
  <c r="Q177" i="46"/>
  <c r="Q176" i="46"/>
  <c r="Q175" i="46"/>
  <c r="Q174" i="46"/>
  <c r="Q173" i="46"/>
  <c r="Q172" i="46"/>
  <c r="Q171" i="46"/>
  <c r="Q170" i="46"/>
  <c r="Q169" i="46"/>
  <c r="Q168" i="46"/>
  <c r="Q167" i="46"/>
  <c r="Q166" i="46"/>
  <c r="Q165" i="46"/>
  <c r="Q164" i="46"/>
  <c r="Q163" i="46"/>
  <c r="Q162" i="46"/>
  <c r="Q161" i="46"/>
  <c r="Q160" i="46"/>
  <c r="Q159" i="46"/>
  <c r="Q158" i="46"/>
  <c r="Q157" i="46"/>
  <c r="Q156" i="46"/>
  <c r="Q155" i="46"/>
  <c r="Q154" i="46"/>
  <c r="Q153" i="46"/>
  <c r="Q152" i="46"/>
  <c r="Q151" i="46"/>
  <c r="Q150" i="46"/>
  <c r="Q149" i="46"/>
  <c r="Q148" i="46"/>
  <c r="Q147" i="46"/>
  <c r="Q146" i="46"/>
  <c r="Q145" i="46"/>
  <c r="Q144" i="46"/>
  <c r="Q143" i="46"/>
  <c r="Q142" i="46"/>
  <c r="Q141" i="46"/>
  <c r="Q140" i="46"/>
  <c r="Q139" i="46"/>
  <c r="Q138" i="46"/>
  <c r="Q137" i="46"/>
  <c r="Q136" i="46"/>
  <c r="Q135" i="46"/>
  <c r="Q134" i="46"/>
  <c r="Q133" i="46"/>
  <c r="Q132" i="46"/>
  <c r="Q131" i="46"/>
  <c r="Q130" i="46"/>
  <c r="Q129" i="46"/>
  <c r="Q128" i="46"/>
  <c r="Q127" i="46"/>
  <c r="Q126" i="46"/>
  <c r="Q125" i="46"/>
  <c r="Q124" i="46"/>
  <c r="Q123" i="46"/>
  <c r="Q122" i="46"/>
  <c r="Q121" i="46"/>
  <c r="Q120" i="46"/>
  <c r="Q119" i="46"/>
  <c r="Q118" i="46"/>
  <c r="Q117" i="46"/>
  <c r="Q116" i="46"/>
  <c r="Q115" i="46"/>
  <c r="Q114" i="46"/>
  <c r="Q113" i="46"/>
  <c r="Q112" i="46"/>
  <c r="Q111" i="46"/>
  <c r="Q110" i="46"/>
  <c r="Q109" i="46"/>
  <c r="Q108" i="46"/>
  <c r="Q107" i="46"/>
  <c r="Q106" i="46"/>
  <c r="Q105" i="46"/>
  <c r="Q104" i="46"/>
  <c r="Q103" i="46"/>
  <c r="Q102" i="46"/>
  <c r="Q101" i="46"/>
  <c r="Q100" i="46"/>
  <c r="Q99" i="46"/>
  <c r="Q98" i="46"/>
  <c r="Q97" i="46"/>
  <c r="Q96" i="46"/>
  <c r="Q95" i="46"/>
  <c r="Q94" i="46"/>
  <c r="Q93" i="46"/>
  <c r="Q92" i="46"/>
  <c r="Q91" i="46"/>
  <c r="Q90" i="46"/>
  <c r="Q89" i="46"/>
  <c r="Q88" i="46"/>
  <c r="Q87" i="46"/>
  <c r="Q86" i="46"/>
  <c r="Q85" i="46"/>
  <c r="Q84" i="46"/>
  <c r="Q83" i="46"/>
  <c r="Q82" i="46"/>
  <c r="Q81" i="46"/>
  <c r="Q80" i="46"/>
  <c r="Q79" i="46"/>
  <c r="Q78" i="46"/>
  <c r="Q77" i="46"/>
  <c r="Q76" i="46"/>
  <c r="Q75" i="46"/>
  <c r="Q74" i="46"/>
  <c r="Q73" i="46"/>
  <c r="Q72" i="46"/>
  <c r="Q71" i="46"/>
  <c r="Q70" i="46"/>
  <c r="Q69" i="46"/>
  <c r="Q68" i="46"/>
  <c r="Q67" i="46"/>
  <c r="Q66" i="46"/>
  <c r="Q65" i="46"/>
  <c r="Q64" i="46"/>
  <c r="Q63" i="46"/>
  <c r="Q62" i="46"/>
  <c r="Q61" i="46"/>
  <c r="Q60" i="46"/>
  <c r="Q59" i="46"/>
  <c r="Q58" i="46"/>
  <c r="Q57" i="46"/>
  <c r="Q56" i="46"/>
  <c r="Q55" i="46"/>
  <c r="Q54" i="46"/>
  <c r="Q53" i="46"/>
  <c r="Q52" i="46"/>
  <c r="Q51" i="46"/>
  <c r="Q50" i="46"/>
  <c r="Q49" i="46"/>
  <c r="Q48" i="46"/>
  <c r="Q47" i="46"/>
  <c r="Q46" i="46"/>
  <c r="Q45" i="46"/>
  <c r="Q44" i="46"/>
  <c r="Q43" i="46"/>
  <c r="Q42" i="46"/>
  <c r="Q41" i="46"/>
  <c r="Q40" i="46"/>
  <c r="Q39" i="46"/>
  <c r="Q38" i="46"/>
  <c r="Q37" i="46"/>
  <c r="Q36" i="46"/>
  <c r="Q35" i="46"/>
  <c r="Q34" i="46"/>
  <c r="Q33" i="46"/>
  <c r="Q32" i="46"/>
  <c r="Q31" i="46"/>
  <c r="Q30" i="46"/>
  <c r="Q29" i="46"/>
  <c r="Q28" i="46"/>
  <c r="Q27" i="46"/>
  <c r="Q26" i="46"/>
  <c r="Q25" i="46"/>
  <c r="Q24" i="46"/>
  <c r="Q23" i="46"/>
  <c r="Q22" i="46"/>
  <c r="Q21" i="46"/>
  <c r="Q20" i="46"/>
  <c r="Q19" i="46"/>
  <c r="Q18" i="46"/>
  <c r="Q17" i="46"/>
  <c r="Q16" i="46"/>
  <c r="Q15" i="46"/>
  <c r="Q14" i="46"/>
  <c r="Q196" i="51"/>
  <c r="Q195" i="51"/>
  <c r="Q194" i="51"/>
  <c r="Q193" i="51"/>
  <c r="Q192" i="51"/>
  <c r="Q191" i="51"/>
  <c r="Q190" i="51"/>
  <c r="Q189" i="51"/>
  <c r="Q188" i="51"/>
  <c r="Q187" i="51"/>
  <c r="Q186" i="51"/>
  <c r="Q185" i="51"/>
  <c r="Q184" i="51"/>
  <c r="Q183" i="51"/>
  <c r="Q182" i="51"/>
  <c r="Q181" i="51"/>
  <c r="Q180" i="51"/>
  <c r="Q179" i="51"/>
  <c r="Q178" i="51"/>
  <c r="Q177" i="51"/>
  <c r="Q176" i="51"/>
  <c r="Q175" i="51"/>
  <c r="Q174" i="51"/>
  <c r="Q173" i="51"/>
  <c r="Q172" i="51"/>
  <c r="Q171" i="51"/>
  <c r="Q170" i="51"/>
  <c r="Q169" i="51"/>
  <c r="Q168" i="51"/>
  <c r="Q167" i="51"/>
  <c r="Q166" i="51"/>
  <c r="Q165" i="51"/>
  <c r="Q164" i="51"/>
  <c r="Q163" i="51"/>
  <c r="Q162" i="51"/>
  <c r="Q161" i="51"/>
  <c r="Q160" i="51"/>
  <c r="Q159" i="51"/>
  <c r="Q158" i="51"/>
  <c r="Q157" i="51"/>
  <c r="Q156" i="51"/>
  <c r="Q155" i="51"/>
  <c r="Q154" i="51"/>
  <c r="Q153" i="51"/>
  <c r="Q152" i="51"/>
  <c r="Q151" i="51"/>
  <c r="Q150" i="51"/>
  <c r="Q149" i="51"/>
  <c r="Q148" i="51"/>
  <c r="Q147" i="51"/>
  <c r="Q146" i="51"/>
  <c r="Q145" i="51"/>
  <c r="Q144" i="51"/>
  <c r="Q143" i="51"/>
  <c r="Q142" i="51"/>
  <c r="Q141" i="51"/>
  <c r="Q140" i="51"/>
  <c r="Q139" i="51"/>
  <c r="Q138" i="51"/>
  <c r="Q137" i="51"/>
  <c r="Q136" i="51"/>
  <c r="Q135" i="51"/>
  <c r="Q134" i="51"/>
  <c r="Q133" i="51"/>
  <c r="Q132" i="51"/>
  <c r="Q131" i="51"/>
  <c r="Q130" i="51"/>
  <c r="Q129" i="51"/>
  <c r="Q128" i="51"/>
  <c r="Q127" i="51"/>
  <c r="Q126" i="51"/>
  <c r="Q125" i="51"/>
  <c r="Q124" i="51"/>
  <c r="Q123" i="51"/>
  <c r="Q122" i="51"/>
  <c r="Q121" i="51"/>
  <c r="Q120" i="51"/>
  <c r="Q119" i="51"/>
  <c r="Q118" i="51"/>
  <c r="Q117" i="51"/>
  <c r="Q116" i="51"/>
  <c r="Q115" i="51"/>
  <c r="Q114" i="51"/>
  <c r="Q113" i="51"/>
  <c r="Q112" i="51"/>
  <c r="Q111" i="51"/>
  <c r="Q110" i="51"/>
  <c r="Q109" i="51"/>
  <c r="Q108" i="51"/>
  <c r="Q107" i="51"/>
  <c r="Q106" i="51"/>
  <c r="Q105" i="51"/>
  <c r="Q104" i="51"/>
  <c r="Q103" i="51"/>
  <c r="Q102" i="51"/>
  <c r="Q101" i="51"/>
  <c r="Q100" i="51"/>
  <c r="Q99" i="51"/>
  <c r="Q98" i="51"/>
  <c r="Q97" i="51"/>
  <c r="Q96" i="51"/>
  <c r="Q95" i="51"/>
  <c r="Q94" i="51"/>
  <c r="Q93" i="51"/>
  <c r="Q92" i="51"/>
  <c r="Q91" i="51"/>
  <c r="Q90" i="51"/>
  <c r="Q89" i="51"/>
  <c r="Q88" i="51"/>
  <c r="Q87" i="51"/>
  <c r="Q86" i="51"/>
  <c r="Q85" i="51"/>
  <c r="Q84" i="51"/>
  <c r="Q83" i="51"/>
  <c r="Q82" i="51"/>
  <c r="Q81" i="51"/>
  <c r="Q80" i="51"/>
  <c r="Q79" i="51"/>
  <c r="Q78" i="51"/>
  <c r="Q77" i="51"/>
  <c r="Q76" i="51"/>
  <c r="Q75" i="51"/>
  <c r="Q74" i="51"/>
  <c r="Q73" i="51"/>
  <c r="Q72" i="51"/>
  <c r="Q71" i="51"/>
  <c r="Q70" i="51"/>
  <c r="Q69" i="51"/>
  <c r="Q68" i="51"/>
  <c r="Q67" i="51"/>
  <c r="Q66" i="51"/>
  <c r="Q65" i="51"/>
  <c r="Q64" i="51"/>
  <c r="Q63" i="51"/>
  <c r="Q62" i="51"/>
  <c r="Q61" i="51"/>
  <c r="Q60" i="51"/>
  <c r="Q59" i="51"/>
  <c r="Q58" i="51"/>
  <c r="Q57" i="51"/>
  <c r="Q56" i="51"/>
  <c r="Q55" i="51"/>
  <c r="Q54" i="51"/>
  <c r="Q53" i="51"/>
  <c r="Q52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4" i="51"/>
  <c r="Q23" i="51"/>
  <c r="Q22" i="51"/>
  <c r="Q21" i="51"/>
  <c r="Q20" i="51"/>
  <c r="Q19" i="51"/>
  <c r="Q18" i="51"/>
  <c r="Q17" i="51"/>
  <c r="Q16" i="51"/>
  <c r="Q15" i="51"/>
  <c r="Q14" i="51"/>
  <c r="Q196" i="50"/>
  <c r="Q195" i="50"/>
  <c r="Q194" i="50"/>
  <c r="Q193" i="50"/>
  <c r="Q192" i="50"/>
  <c r="Q191" i="50"/>
  <c r="Q190" i="50"/>
  <c r="Q189" i="50"/>
  <c r="Q188" i="50"/>
  <c r="Q187" i="50"/>
  <c r="Q186" i="50"/>
  <c r="Q185" i="50"/>
  <c r="Q184" i="50"/>
  <c r="Q183" i="50"/>
  <c r="Q182" i="50"/>
  <c r="Q181" i="50"/>
  <c r="Q180" i="50"/>
  <c r="Q179" i="50"/>
  <c r="Q178" i="50"/>
  <c r="Q177" i="50"/>
  <c r="Q176" i="50"/>
  <c r="Q175" i="50"/>
  <c r="Q174" i="50"/>
  <c r="Q173" i="50"/>
  <c r="Q172" i="50"/>
  <c r="Q171" i="50"/>
  <c r="Q170" i="50"/>
  <c r="Q169" i="50"/>
  <c r="Q168" i="50"/>
  <c r="Q167" i="50"/>
  <c r="Q166" i="50"/>
  <c r="Q165" i="50"/>
  <c r="Q164" i="50"/>
  <c r="Q163" i="50"/>
  <c r="Q162" i="50"/>
  <c r="Q161" i="50"/>
  <c r="Q160" i="50"/>
  <c r="Q159" i="50"/>
  <c r="Q158" i="50"/>
  <c r="Q157" i="50"/>
  <c r="Q156" i="50"/>
  <c r="Q155" i="50"/>
  <c r="Q154" i="50"/>
  <c r="Q153" i="50"/>
  <c r="Q152" i="50"/>
  <c r="Q151" i="50"/>
  <c r="Q150" i="50"/>
  <c r="Q149" i="50"/>
  <c r="Q148" i="50"/>
  <c r="Q147" i="50"/>
  <c r="Q146" i="50"/>
  <c r="Q145" i="50"/>
  <c r="Q144" i="50"/>
  <c r="Q143" i="50"/>
  <c r="Q142" i="50"/>
  <c r="Q141" i="50"/>
  <c r="Q140" i="50"/>
  <c r="Q139" i="50"/>
  <c r="Q138" i="50"/>
  <c r="Q137" i="50"/>
  <c r="Q136" i="50"/>
  <c r="Q135" i="50"/>
  <c r="Q134" i="50"/>
  <c r="Q133" i="50"/>
  <c r="Q132" i="50"/>
  <c r="Q131" i="50"/>
  <c r="Q130" i="50"/>
  <c r="Q129" i="50"/>
  <c r="Q128" i="50"/>
  <c r="Q127" i="50"/>
  <c r="Q126" i="50"/>
  <c r="Q125" i="50"/>
  <c r="Q124" i="50"/>
  <c r="Q123" i="50"/>
  <c r="Q122" i="50"/>
  <c r="Q121" i="50"/>
  <c r="Q120" i="50"/>
  <c r="Q119" i="50"/>
  <c r="Q118" i="50"/>
  <c r="Q117" i="50"/>
  <c r="Q116" i="50"/>
  <c r="Q115" i="50"/>
  <c r="Q114" i="50"/>
  <c r="Q113" i="50"/>
  <c r="Q112" i="50"/>
  <c r="Q111" i="50"/>
  <c r="Q110" i="50"/>
  <c r="Q109" i="50"/>
  <c r="Q108" i="50"/>
  <c r="Q107" i="50"/>
  <c r="Q106" i="50"/>
  <c r="Q105" i="50"/>
  <c r="Q104" i="50"/>
  <c r="Q103" i="50"/>
  <c r="Q102" i="50"/>
  <c r="Q101" i="50"/>
  <c r="Q100" i="50"/>
  <c r="Q99" i="50"/>
  <c r="Q98" i="50"/>
  <c r="Q97" i="50"/>
  <c r="Q96" i="50"/>
  <c r="Q95" i="50"/>
  <c r="Q94" i="50"/>
  <c r="Q93" i="50"/>
  <c r="Q92" i="50"/>
  <c r="Q91" i="50"/>
  <c r="Q90" i="50"/>
  <c r="Q89" i="50"/>
  <c r="Q88" i="50"/>
  <c r="Q87" i="50"/>
  <c r="Q86" i="50"/>
  <c r="Q85" i="50"/>
  <c r="Q84" i="50"/>
  <c r="Q83" i="50"/>
  <c r="Q82" i="50"/>
  <c r="Q81" i="50"/>
  <c r="Q80" i="50"/>
  <c r="Q79" i="50"/>
  <c r="Q78" i="50"/>
  <c r="Q77" i="50"/>
  <c r="Q76" i="50"/>
  <c r="Q75" i="50"/>
  <c r="Q74" i="50"/>
  <c r="Q73" i="50"/>
  <c r="Q72" i="50"/>
  <c r="Q71" i="50"/>
  <c r="Q70" i="50"/>
  <c r="Q69" i="50"/>
  <c r="Q68" i="50"/>
  <c r="Q67" i="50"/>
  <c r="Q66" i="50"/>
  <c r="Q65" i="50"/>
  <c r="Q64" i="50"/>
  <c r="Q63" i="50"/>
  <c r="Q62" i="50"/>
  <c r="Q61" i="50"/>
  <c r="Q60" i="50"/>
  <c r="Q59" i="50"/>
  <c r="Q58" i="50"/>
  <c r="Q57" i="50"/>
  <c r="Q56" i="50"/>
  <c r="Q55" i="50"/>
  <c r="Q54" i="50"/>
  <c r="Q53" i="50"/>
  <c r="Q52" i="50"/>
  <c r="Q51" i="50"/>
  <c r="Q50" i="50"/>
  <c r="Q49" i="50"/>
  <c r="Q48" i="50"/>
  <c r="Q47" i="50"/>
  <c r="Q46" i="50"/>
  <c r="Q45" i="50"/>
  <c r="Q44" i="50"/>
  <c r="Q43" i="50"/>
  <c r="Q42" i="50"/>
  <c r="Q41" i="50"/>
  <c r="Q40" i="50"/>
  <c r="Q39" i="50"/>
  <c r="Q38" i="50"/>
  <c r="Q37" i="50"/>
  <c r="Q36" i="50"/>
  <c r="Q35" i="50"/>
  <c r="Q34" i="50"/>
  <c r="Q33" i="50"/>
  <c r="Q32" i="50"/>
  <c r="Q31" i="50"/>
  <c r="Q30" i="50"/>
  <c r="Q29" i="50"/>
  <c r="Q28" i="50"/>
  <c r="Q27" i="50"/>
  <c r="Q26" i="50"/>
  <c r="Q25" i="50"/>
  <c r="Q24" i="50"/>
  <c r="Q23" i="50"/>
  <c r="Q22" i="50"/>
  <c r="Q21" i="50"/>
  <c r="Q20" i="50"/>
  <c r="Q19" i="50"/>
  <c r="Q18" i="50"/>
  <c r="Q17" i="50"/>
  <c r="Q16" i="50"/>
  <c r="Q15" i="50"/>
  <c r="Q14" i="50"/>
  <c r="Q196" i="49"/>
  <c r="Q195" i="49"/>
  <c r="Q194" i="49"/>
  <c r="Q193" i="49"/>
  <c r="Q192" i="49"/>
  <c r="Q191" i="49"/>
  <c r="Q190" i="49"/>
  <c r="Q189" i="49"/>
  <c r="Q188" i="49"/>
  <c r="Q187" i="49"/>
  <c r="Q186" i="49"/>
  <c r="Q185" i="49"/>
  <c r="Q184" i="49"/>
  <c r="Q183" i="49"/>
  <c r="Q182" i="49"/>
  <c r="Q181" i="49"/>
  <c r="Q180" i="49"/>
  <c r="Q179" i="49"/>
  <c r="Q178" i="49"/>
  <c r="Q177" i="49"/>
  <c r="Q176" i="49"/>
  <c r="Q175" i="49"/>
  <c r="Q174" i="49"/>
  <c r="Q173" i="49"/>
  <c r="Q172" i="49"/>
  <c r="Q171" i="49"/>
  <c r="Q170" i="49"/>
  <c r="Q169" i="49"/>
  <c r="Q168" i="49"/>
  <c r="Q167" i="49"/>
  <c r="Q166" i="49"/>
  <c r="Q165" i="49"/>
  <c r="Q164" i="49"/>
  <c r="Q163" i="49"/>
  <c r="Q162" i="49"/>
  <c r="Q161" i="49"/>
  <c r="Q160" i="49"/>
  <c r="Q159" i="49"/>
  <c r="Q158" i="49"/>
  <c r="Q157" i="49"/>
  <c r="Q156" i="49"/>
  <c r="Q155" i="49"/>
  <c r="Q154" i="49"/>
  <c r="Q153" i="49"/>
  <c r="Q152" i="49"/>
  <c r="Q151" i="49"/>
  <c r="Q150" i="49"/>
  <c r="Q149" i="49"/>
  <c r="Q148" i="49"/>
  <c r="Q147" i="49"/>
  <c r="Q146" i="49"/>
  <c r="Q145" i="49"/>
  <c r="Q144" i="49"/>
  <c r="Q143" i="49"/>
  <c r="Q142" i="49"/>
  <c r="Q141" i="49"/>
  <c r="Q140" i="49"/>
  <c r="Q139" i="49"/>
  <c r="Q138" i="49"/>
  <c r="Q137" i="49"/>
  <c r="Q136" i="49"/>
  <c r="Q135" i="49"/>
  <c r="Q134" i="49"/>
  <c r="Q133" i="49"/>
  <c r="Q132" i="49"/>
  <c r="Q131" i="49"/>
  <c r="Q130" i="49"/>
  <c r="Q129" i="49"/>
  <c r="Q128" i="49"/>
  <c r="Q127" i="49"/>
  <c r="Q126" i="49"/>
  <c r="Q125" i="49"/>
  <c r="Q124" i="49"/>
  <c r="Q123" i="49"/>
  <c r="Q122" i="49"/>
  <c r="Q121" i="49"/>
  <c r="Q120" i="49"/>
  <c r="Q119" i="49"/>
  <c r="Q118" i="49"/>
  <c r="Q117" i="49"/>
  <c r="Q116" i="49"/>
  <c r="Q115" i="49"/>
  <c r="Q114" i="49"/>
  <c r="Q113" i="49"/>
  <c r="Q112" i="49"/>
  <c r="Q111" i="49"/>
  <c r="Q110" i="49"/>
  <c r="Q109" i="49"/>
  <c r="Q108" i="49"/>
  <c r="Q107" i="49"/>
  <c r="Q106" i="49"/>
  <c r="Q105" i="49"/>
  <c r="Q104" i="49"/>
  <c r="Q103" i="49"/>
  <c r="Q102" i="49"/>
  <c r="Q101" i="49"/>
  <c r="Q100" i="49"/>
  <c r="Q99" i="49"/>
  <c r="Q98" i="49"/>
  <c r="Q97" i="49"/>
  <c r="Q96" i="49"/>
  <c r="Q95" i="49"/>
  <c r="Q94" i="49"/>
  <c r="Q93" i="49"/>
  <c r="Q92" i="49"/>
  <c r="Q91" i="49"/>
  <c r="Q90" i="49"/>
  <c r="Q89" i="49"/>
  <c r="Q88" i="49"/>
  <c r="Q87" i="49"/>
  <c r="Q86" i="49"/>
  <c r="Q85" i="49"/>
  <c r="Q84" i="49"/>
  <c r="Q83" i="49"/>
  <c r="Q82" i="49"/>
  <c r="Q81" i="49"/>
  <c r="Q80" i="49"/>
  <c r="Q79" i="49"/>
  <c r="Q78" i="49"/>
  <c r="Q77" i="49"/>
  <c r="Q76" i="49"/>
  <c r="Q75" i="49"/>
  <c r="Q74" i="49"/>
  <c r="Q73" i="49"/>
  <c r="Q72" i="49"/>
  <c r="Q71" i="49"/>
  <c r="Q70" i="49"/>
  <c r="Q69" i="49"/>
  <c r="Q68" i="49"/>
  <c r="Q67" i="49"/>
  <c r="Q66" i="49"/>
  <c r="Q65" i="49"/>
  <c r="Q64" i="49"/>
  <c r="Q63" i="49"/>
  <c r="Q62" i="49"/>
  <c r="Q61" i="49"/>
  <c r="Q60" i="49"/>
  <c r="Q59" i="49"/>
  <c r="Q58" i="49"/>
  <c r="Q57" i="49"/>
  <c r="Q56" i="49"/>
  <c r="Q55" i="49"/>
  <c r="Q54" i="49"/>
  <c r="Q53" i="49"/>
  <c r="Q52" i="49"/>
  <c r="Q51" i="49"/>
  <c r="Q50" i="49"/>
  <c r="Q49" i="49"/>
  <c r="Q48" i="49"/>
  <c r="Q47" i="49"/>
  <c r="Q46" i="49"/>
  <c r="Q45" i="49"/>
  <c r="Q44" i="49"/>
  <c r="Q43" i="49"/>
  <c r="Q42" i="49"/>
  <c r="Q41" i="49"/>
  <c r="Q40" i="49"/>
  <c r="Q39" i="49"/>
  <c r="Q38" i="49"/>
  <c r="Q37" i="49"/>
  <c r="Q36" i="49"/>
  <c r="Q35" i="49"/>
  <c r="Q34" i="49"/>
  <c r="Q33" i="49"/>
  <c r="Q32" i="49"/>
  <c r="Q31" i="49"/>
  <c r="Q30" i="49"/>
  <c r="Q29" i="49"/>
  <c r="Q28" i="49"/>
  <c r="Q27" i="49"/>
  <c r="Q26" i="49"/>
  <c r="Q25" i="49"/>
  <c r="Q24" i="49"/>
  <c r="Q23" i="49"/>
  <c r="Q22" i="49"/>
  <c r="Q21" i="49"/>
  <c r="Q20" i="49"/>
  <c r="Q19" i="49"/>
  <c r="Q18" i="49"/>
  <c r="Q17" i="49"/>
  <c r="Q16" i="49"/>
  <c r="Q15" i="49"/>
  <c r="Q14" i="49"/>
  <c r="Q196" i="48"/>
  <c r="Q195" i="48"/>
  <c r="Q194" i="48"/>
  <c r="Q193" i="48"/>
  <c r="Q192" i="48"/>
  <c r="Q191" i="48"/>
  <c r="Q190" i="48"/>
  <c r="Q189" i="48"/>
  <c r="Q188" i="48"/>
  <c r="Q187" i="48"/>
  <c r="Q186" i="48"/>
  <c r="Q185" i="48"/>
  <c r="Q184" i="48"/>
  <c r="Q183" i="48"/>
  <c r="Q182" i="48"/>
  <c r="Q181" i="48"/>
  <c r="Q180" i="48"/>
  <c r="Q179" i="48"/>
  <c r="Q178" i="48"/>
  <c r="Q177" i="48"/>
  <c r="Q176" i="48"/>
  <c r="Q175" i="48"/>
  <c r="Q174" i="48"/>
  <c r="Q173" i="48"/>
  <c r="Q172" i="48"/>
  <c r="Q171" i="48"/>
  <c r="Q170" i="48"/>
  <c r="Q169" i="48"/>
  <c r="Q168" i="48"/>
  <c r="Q167" i="48"/>
  <c r="Q166" i="48"/>
  <c r="Q165" i="48"/>
  <c r="Q164" i="48"/>
  <c r="Q163" i="48"/>
  <c r="Q162" i="48"/>
  <c r="Q161" i="48"/>
  <c r="Q160" i="48"/>
  <c r="Q159" i="48"/>
  <c r="Q158" i="48"/>
  <c r="Q157" i="48"/>
  <c r="Q156" i="48"/>
  <c r="Q155" i="48"/>
  <c r="Q154" i="48"/>
  <c r="Q153" i="48"/>
  <c r="Q152" i="48"/>
  <c r="Q151" i="48"/>
  <c r="Q150" i="48"/>
  <c r="Q149" i="48"/>
  <c r="Q148" i="48"/>
  <c r="Q147" i="48"/>
  <c r="Q146" i="48"/>
  <c r="Q145" i="48"/>
  <c r="Q144" i="48"/>
  <c r="Q143" i="48"/>
  <c r="Q142" i="48"/>
  <c r="Q141" i="48"/>
  <c r="Q140" i="48"/>
  <c r="Q139" i="48"/>
  <c r="Q138" i="48"/>
  <c r="Q137" i="48"/>
  <c r="Q136" i="48"/>
  <c r="Q135" i="48"/>
  <c r="Q134" i="48"/>
  <c r="Q133" i="48"/>
  <c r="Q132" i="48"/>
  <c r="Q131" i="48"/>
  <c r="Q130" i="48"/>
  <c r="Q129" i="48"/>
  <c r="Q128" i="48"/>
  <c r="Q127" i="48"/>
  <c r="Q126" i="48"/>
  <c r="Q125" i="48"/>
  <c r="Q124" i="48"/>
  <c r="Q123" i="48"/>
  <c r="Q122" i="48"/>
  <c r="Q121" i="48"/>
  <c r="Q120" i="48"/>
  <c r="Q119" i="48"/>
  <c r="Q118" i="48"/>
  <c r="Q117" i="48"/>
  <c r="Q116" i="48"/>
  <c r="Q115" i="48"/>
  <c r="Q114" i="48"/>
  <c r="Q113" i="48"/>
  <c r="Q112" i="48"/>
  <c r="Q111" i="48"/>
  <c r="Q110" i="48"/>
  <c r="Q109" i="48"/>
  <c r="Q108" i="48"/>
  <c r="Q107" i="48"/>
  <c r="Q106" i="48"/>
  <c r="Q105" i="48"/>
  <c r="Q104" i="48"/>
  <c r="Q103" i="48"/>
  <c r="Q102" i="48"/>
  <c r="Q101" i="48"/>
  <c r="Q100" i="48"/>
  <c r="Q99" i="48"/>
  <c r="Q98" i="48"/>
  <c r="Q97" i="48"/>
  <c r="Q96" i="48"/>
  <c r="Q95" i="48"/>
  <c r="Q94" i="48"/>
  <c r="Q93" i="48"/>
  <c r="Q92" i="48"/>
  <c r="Q91" i="48"/>
  <c r="Q90" i="48"/>
  <c r="Q89" i="48"/>
  <c r="Q88" i="48"/>
  <c r="Q87" i="48"/>
  <c r="Q86" i="48"/>
  <c r="Q85" i="48"/>
  <c r="Q84" i="48"/>
  <c r="Q83" i="48"/>
  <c r="Q82" i="48"/>
  <c r="Q81" i="48"/>
  <c r="Q80" i="48"/>
  <c r="Q79" i="48"/>
  <c r="Q78" i="48"/>
  <c r="Q77" i="48"/>
  <c r="Q76" i="48"/>
  <c r="Q75" i="48"/>
  <c r="Q74" i="48"/>
  <c r="Q73" i="48"/>
  <c r="Q72" i="48"/>
  <c r="Q71" i="48"/>
  <c r="Q70" i="48"/>
  <c r="Q69" i="48"/>
  <c r="Q68" i="48"/>
  <c r="Q67" i="48"/>
  <c r="Q66" i="48"/>
  <c r="Q65" i="48"/>
  <c r="Q64" i="48"/>
  <c r="Q63" i="48"/>
  <c r="Q62" i="48"/>
  <c r="Q61" i="48"/>
  <c r="Q60" i="48"/>
  <c r="Q59" i="48"/>
  <c r="Q58" i="48"/>
  <c r="Q57" i="48"/>
  <c r="Q56" i="48"/>
  <c r="Q55" i="48"/>
  <c r="Q54" i="48"/>
  <c r="Q53" i="48"/>
  <c r="Q52" i="48"/>
  <c r="Q51" i="48"/>
  <c r="Q50" i="48"/>
  <c r="Q49" i="48"/>
  <c r="Q48" i="48"/>
  <c r="Q47" i="48"/>
  <c r="Q46" i="48"/>
  <c r="Q45" i="48"/>
  <c r="Q44" i="48"/>
  <c r="Q43" i="48"/>
  <c r="Q42" i="48"/>
  <c r="Q41" i="48"/>
  <c r="Q40" i="48"/>
  <c r="Q39" i="48"/>
  <c r="Q38" i="48"/>
  <c r="Q37" i="48"/>
  <c r="Q36" i="48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96" i="58"/>
  <c r="Q195" i="58"/>
  <c r="Q194" i="58"/>
  <c r="Q193" i="58"/>
  <c r="Q192" i="58"/>
  <c r="Q191" i="58"/>
  <c r="Q190" i="58"/>
  <c r="Q189" i="58"/>
  <c r="Q188" i="58"/>
  <c r="Q187" i="58"/>
  <c r="Q186" i="58"/>
  <c r="Q185" i="58"/>
  <c r="Q184" i="58"/>
  <c r="Q183" i="58"/>
  <c r="Q182" i="58"/>
  <c r="Q180" i="58"/>
  <c r="Q179" i="58"/>
  <c r="Q177" i="58"/>
  <c r="Q176" i="58"/>
  <c r="Q175" i="58"/>
  <c r="Q174" i="58"/>
  <c r="Q173" i="58"/>
  <c r="Q172" i="58"/>
  <c r="Q171" i="58"/>
  <c r="Q170" i="58"/>
  <c r="Q168" i="58"/>
  <c r="Q167" i="58"/>
  <c r="Q165" i="58"/>
  <c r="Q164" i="58"/>
  <c r="Q163" i="58"/>
  <c r="Q162" i="58"/>
  <c r="Q161" i="58"/>
  <c r="Q160" i="58"/>
  <c r="Q159" i="58"/>
  <c r="Q158" i="58"/>
  <c r="Q156" i="58"/>
  <c r="Q155" i="58"/>
  <c r="Q153" i="58"/>
  <c r="Q152" i="58"/>
  <c r="Q151" i="58"/>
  <c r="Q150" i="58"/>
  <c r="Q149" i="58"/>
  <c r="Q148" i="58"/>
  <c r="Q147" i="58"/>
  <c r="Q146" i="58"/>
  <c r="Q144" i="58"/>
  <c r="Q143" i="58"/>
  <c r="Q141" i="58"/>
  <c r="Q140" i="58"/>
  <c r="Q139" i="58"/>
  <c r="Q138" i="58"/>
  <c r="Q137" i="58"/>
  <c r="Q136" i="58"/>
  <c r="Q135" i="58"/>
  <c r="Q134" i="58"/>
  <c r="Q132" i="58"/>
  <c r="Q131" i="58"/>
  <c r="Q129" i="58"/>
  <c r="Q128" i="58"/>
  <c r="Q127" i="58"/>
  <c r="Q126" i="58"/>
  <c r="Q125" i="58"/>
  <c r="Q124" i="58"/>
  <c r="Q123" i="58"/>
  <c r="Q122" i="58"/>
  <c r="Q120" i="58"/>
  <c r="Q119" i="58"/>
  <c r="Q117" i="58"/>
  <c r="Q116" i="58"/>
  <c r="Q115" i="58"/>
  <c r="Q114" i="58"/>
  <c r="Q113" i="58"/>
  <c r="Q112" i="58"/>
  <c r="Q111" i="58"/>
  <c r="Q110" i="58"/>
  <c r="Q108" i="58"/>
  <c r="Q107" i="58"/>
  <c r="Q105" i="58"/>
  <c r="Q104" i="58"/>
  <c r="Q103" i="58"/>
  <c r="Q102" i="58"/>
  <c r="Q101" i="58"/>
  <c r="Q100" i="58"/>
  <c r="Q99" i="58"/>
  <c r="Q98" i="58"/>
  <c r="Q96" i="58"/>
  <c r="Q95" i="58"/>
  <c r="Q93" i="58"/>
  <c r="Q92" i="58"/>
  <c r="Q91" i="58"/>
  <c r="Q90" i="58"/>
  <c r="Q89" i="58"/>
  <c r="Q88" i="58"/>
  <c r="Q87" i="58"/>
  <c r="Q86" i="58"/>
  <c r="Q84" i="58"/>
  <c r="Q83" i="58"/>
  <c r="Q81" i="58"/>
  <c r="Q80" i="58"/>
  <c r="Q79" i="58"/>
  <c r="Q78" i="58"/>
  <c r="Q77" i="58"/>
  <c r="Q76" i="58"/>
  <c r="Q75" i="58"/>
  <c r="Q74" i="58"/>
  <c r="Q72" i="58"/>
  <c r="Q71" i="58"/>
  <c r="Q69" i="58"/>
  <c r="Q68" i="58"/>
  <c r="Q67" i="58"/>
  <c r="Q66" i="58"/>
  <c r="Q65" i="58"/>
  <c r="Q64" i="58"/>
  <c r="Q63" i="58"/>
  <c r="Q62" i="58"/>
  <c r="Q60" i="58"/>
  <c r="Q59" i="58"/>
  <c r="Q57" i="58"/>
  <c r="Q56" i="58"/>
  <c r="Q55" i="58"/>
  <c r="Q54" i="58"/>
  <c r="Q53" i="58"/>
  <c r="Q52" i="58"/>
  <c r="Q51" i="58"/>
  <c r="Q50" i="58"/>
  <c r="Q48" i="58"/>
  <c r="Q47" i="58"/>
  <c r="Q45" i="58"/>
  <c r="Q44" i="58"/>
  <c r="Q43" i="58"/>
  <c r="Q42" i="58"/>
  <c r="Q41" i="58"/>
  <c r="Q40" i="58"/>
  <c r="Q39" i="58"/>
  <c r="Q38" i="58"/>
  <c r="Q36" i="58"/>
  <c r="Q35" i="58"/>
  <c r="Q33" i="58"/>
  <c r="Q32" i="58"/>
  <c r="Q31" i="58"/>
  <c r="Q30" i="58"/>
  <c r="Q29" i="58"/>
  <c r="Q28" i="58"/>
  <c r="Q27" i="58"/>
  <c r="Q26" i="58"/>
  <c r="Q24" i="58"/>
  <c r="Q23" i="58"/>
  <c r="Q21" i="58"/>
  <c r="Q20" i="58"/>
  <c r="Q19" i="58"/>
  <c r="Q18" i="58"/>
  <c r="Q17" i="58"/>
  <c r="Q16" i="58"/>
  <c r="Q15" i="58"/>
  <c r="Q14" i="58"/>
  <c r="Q196" i="57"/>
  <c r="Q195" i="57"/>
  <c r="Q194" i="57"/>
  <c r="Q193" i="57"/>
  <c r="Q192" i="57"/>
  <c r="Q191" i="57"/>
  <c r="Q190" i="57"/>
  <c r="Q189" i="57"/>
  <c r="Q188" i="57"/>
  <c r="Q187" i="57"/>
  <c r="Q186" i="57"/>
  <c r="Q185" i="57"/>
  <c r="Q184" i="57"/>
  <c r="Q183" i="57"/>
  <c r="Q182" i="57"/>
  <c r="Q180" i="57"/>
  <c r="Q177" i="57"/>
  <c r="Q176" i="57"/>
  <c r="Q175" i="57"/>
  <c r="Q174" i="57"/>
  <c r="Q173" i="57"/>
  <c r="Q172" i="57"/>
  <c r="Q171" i="57"/>
  <c r="Q170" i="57"/>
  <c r="Q168" i="57"/>
  <c r="Q165" i="57"/>
  <c r="Q164" i="57"/>
  <c r="Q163" i="57"/>
  <c r="Q162" i="57"/>
  <c r="Q161" i="57"/>
  <c r="Q160" i="57"/>
  <c r="Q159" i="57"/>
  <c r="Q158" i="57"/>
  <c r="Q156" i="57"/>
  <c r="Q153" i="57"/>
  <c r="Q152" i="57"/>
  <c r="Q151" i="57"/>
  <c r="Q150" i="57"/>
  <c r="Q149" i="57"/>
  <c r="Q148" i="57"/>
  <c r="Q147" i="57"/>
  <c r="Q146" i="57"/>
  <c r="Q144" i="57"/>
  <c r="Q141" i="57"/>
  <c r="Q140" i="57"/>
  <c r="Q139" i="57"/>
  <c r="Q138" i="57"/>
  <c r="Q137" i="57"/>
  <c r="Q136" i="57"/>
  <c r="Q135" i="57"/>
  <c r="Q134" i="57"/>
  <c r="Q132" i="57"/>
  <c r="Q129" i="57"/>
  <c r="Q128" i="57"/>
  <c r="Q127" i="57"/>
  <c r="Q126" i="57"/>
  <c r="Q125" i="57"/>
  <c r="Q124" i="57"/>
  <c r="Q123" i="57"/>
  <c r="Q122" i="57"/>
  <c r="Q120" i="57"/>
  <c r="Q117" i="57"/>
  <c r="Q116" i="57"/>
  <c r="Q115" i="57"/>
  <c r="Q114" i="57"/>
  <c r="Q113" i="57"/>
  <c r="Q112" i="57"/>
  <c r="Q111" i="57"/>
  <c r="Q110" i="57"/>
  <c r="Q108" i="57"/>
  <c r="Q105" i="57"/>
  <c r="Q104" i="57"/>
  <c r="Q103" i="57"/>
  <c r="Q102" i="57"/>
  <c r="Q101" i="57"/>
  <c r="Q100" i="57"/>
  <c r="Q99" i="57"/>
  <c r="Q98" i="57"/>
  <c r="Q96" i="57"/>
  <c r="Q93" i="57"/>
  <c r="Q92" i="57"/>
  <c r="Q91" i="57"/>
  <c r="Q90" i="57"/>
  <c r="Q89" i="57"/>
  <c r="Q88" i="57"/>
  <c r="Q86" i="57"/>
  <c r="Q84" i="57"/>
  <c r="Q81" i="57"/>
  <c r="Q80" i="57"/>
  <c r="Q79" i="57"/>
  <c r="Q78" i="57"/>
  <c r="Q77" i="57"/>
  <c r="Q76" i="57"/>
  <c r="Q75" i="57"/>
  <c r="Q74" i="57"/>
  <c r="Q72" i="57"/>
  <c r="Q69" i="57"/>
  <c r="Q68" i="57"/>
  <c r="Q67" i="57"/>
  <c r="Q66" i="57"/>
  <c r="Q65" i="57"/>
  <c r="Q64" i="57"/>
  <c r="Q63" i="57"/>
  <c r="Q62" i="57"/>
  <c r="Q60" i="57"/>
  <c r="Q57" i="57"/>
  <c r="Q56" i="57"/>
  <c r="Q55" i="57"/>
  <c r="Q54" i="57"/>
  <c r="Q53" i="57"/>
  <c r="Q52" i="57"/>
  <c r="Q51" i="57"/>
  <c r="Q50" i="57"/>
  <c r="Q48" i="57"/>
  <c r="Q45" i="57"/>
  <c r="Q44" i="57"/>
  <c r="Q43" i="57"/>
  <c r="Q42" i="57"/>
  <c r="Q41" i="57"/>
  <c r="Q40" i="57"/>
  <c r="Q39" i="57"/>
  <c r="Q38" i="57"/>
  <c r="Q36" i="57"/>
  <c r="Q33" i="57"/>
  <c r="Q32" i="57"/>
  <c r="Q31" i="57"/>
  <c r="Q30" i="57"/>
  <c r="Q29" i="57"/>
  <c r="Q28" i="57"/>
  <c r="Q27" i="57"/>
  <c r="Q26" i="57"/>
  <c r="Q24" i="57"/>
  <c r="Q21" i="57"/>
  <c r="Q20" i="57"/>
  <c r="Q19" i="57"/>
  <c r="Q18" i="57"/>
  <c r="Q17" i="57"/>
  <c r="Q16" i="57"/>
  <c r="Q15" i="57"/>
  <c r="Q14" i="57"/>
  <c r="Q196" i="55"/>
  <c r="Q195" i="55"/>
  <c r="Q194" i="55"/>
  <c r="Q193" i="55"/>
  <c r="Q192" i="55"/>
  <c r="Q191" i="55"/>
  <c r="Q190" i="55"/>
  <c r="Q189" i="55"/>
  <c r="Q188" i="55"/>
  <c r="Q187" i="55"/>
  <c r="Q186" i="55"/>
  <c r="Q185" i="55"/>
  <c r="Q184" i="55"/>
  <c r="Q183" i="55"/>
  <c r="Q182" i="55"/>
  <c r="Q181" i="55"/>
  <c r="Q180" i="55"/>
  <c r="Q179" i="55"/>
  <c r="Q178" i="55"/>
  <c r="Q177" i="55"/>
  <c r="Q176" i="55"/>
  <c r="Q175" i="55"/>
  <c r="Q174" i="55"/>
  <c r="Q173" i="55"/>
  <c r="Q172" i="55"/>
  <c r="Q171" i="55"/>
  <c r="Q170" i="55"/>
  <c r="Q169" i="55"/>
  <c r="Q168" i="55"/>
  <c r="Q167" i="55"/>
  <c r="Q166" i="55"/>
  <c r="Q165" i="55"/>
  <c r="Q164" i="55"/>
  <c r="Q163" i="55"/>
  <c r="Q162" i="55"/>
  <c r="Q161" i="55"/>
  <c r="Q160" i="55"/>
  <c r="Q159" i="55"/>
  <c r="Q158" i="55"/>
  <c r="Q157" i="55"/>
  <c r="Q156" i="55"/>
  <c r="Q155" i="55"/>
  <c r="Q154" i="55"/>
  <c r="Q153" i="55"/>
  <c r="Q152" i="55"/>
  <c r="Q151" i="55"/>
  <c r="Q150" i="55"/>
  <c r="Q149" i="55"/>
  <c r="Q148" i="55"/>
  <c r="Q147" i="55"/>
  <c r="Q146" i="55"/>
  <c r="Q145" i="55"/>
  <c r="Q144" i="55"/>
  <c r="Q143" i="55"/>
  <c r="Q142" i="55"/>
  <c r="Q141" i="55"/>
  <c r="Q140" i="55"/>
  <c r="Q139" i="55"/>
  <c r="Q138" i="55"/>
  <c r="Q137" i="55"/>
  <c r="Q136" i="55"/>
  <c r="Q135" i="55"/>
  <c r="Q134" i="55"/>
  <c r="Q133" i="55"/>
  <c r="Q132" i="55"/>
  <c r="Q131" i="55"/>
  <c r="Q130" i="55"/>
  <c r="Q129" i="55"/>
  <c r="Q128" i="55"/>
  <c r="Q127" i="55"/>
  <c r="Q126" i="55"/>
  <c r="Q125" i="55"/>
  <c r="Q124" i="55"/>
  <c r="Q123" i="55"/>
  <c r="Q122" i="55"/>
  <c r="Q121" i="55"/>
  <c r="Q120" i="55"/>
  <c r="Q119" i="55"/>
  <c r="Q118" i="55"/>
  <c r="Q117" i="55"/>
  <c r="Q116" i="55"/>
  <c r="Q115" i="55"/>
  <c r="Q114" i="55"/>
  <c r="Q113" i="55"/>
  <c r="Q112" i="55"/>
  <c r="Q111" i="55"/>
  <c r="Q110" i="55"/>
  <c r="Q109" i="55"/>
  <c r="Q108" i="55"/>
  <c r="Q107" i="55"/>
  <c r="Q106" i="55"/>
  <c r="Q105" i="55"/>
  <c r="Q104" i="55"/>
  <c r="Q103" i="55"/>
  <c r="Q102" i="55"/>
  <c r="Q101" i="55"/>
  <c r="Q100" i="55"/>
  <c r="Q99" i="55"/>
  <c r="Q98" i="55"/>
  <c r="Q97" i="55"/>
  <c r="Q96" i="55"/>
  <c r="Q95" i="55"/>
  <c r="Q94" i="55"/>
  <c r="Q93" i="55"/>
  <c r="Q92" i="55"/>
  <c r="Q91" i="55"/>
  <c r="Q90" i="55"/>
  <c r="Q89" i="55"/>
  <c r="Q88" i="55"/>
  <c r="Q87" i="55"/>
  <c r="Q86" i="55"/>
  <c r="Q85" i="55"/>
  <c r="Q84" i="55"/>
  <c r="Q83" i="55"/>
  <c r="Q82" i="55"/>
  <c r="Q81" i="55"/>
  <c r="Q80" i="55"/>
  <c r="Q79" i="55"/>
  <c r="Q78" i="55"/>
  <c r="Q77" i="55"/>
  <c r="Q76" i="55"/>
  <c r="Q75" i="55"/>
  <c r="Q74" i="55"/>
  <c r="Q73" i="55"/>
  <c r="Q72" i="55"/>
  <c r="Q71" i="55"/>
  <c r="Q70" i="55"/>
  <c r="Q69" i="55"/>
  <c r="Q68" i="55"/>
  <c r="Q67" i="55"/>
  <c r="Q66" i="55"/>
  <c r="Q65" i="55"/>
  <c r="Q64" i="55"/>
  <c r="Q63" i="55"/>
  <c r="Q62" i="55"/>
  <c r="Q61" i="55"/>
  <c r="Q60" i="55"/>
  <c r="Q59" i="55"/>
  <c r="Q58" i="55"/>
  <c r="Q57" i="55"/>
  <c r="Q56" i="55"/>
  <c r="Q55" i="55"/>
  <c r="Q54" i="55"/>
  <c r="Q53" i="55"/>
  <c r="Q52" i="55"/>
  <c r="Q51" i="55"/>
  <c r="Q50" i="55"/>
  <c r="Q49" i="55"/>
  <c r="Q48" i="55"/>
  <c r="Q47" i="55"/>
  <c r="Q46" i="55"/>
  <c r="Q45" i="55"/>
  <c r="Q44" i="55"/>
  <c r="Q43" i="55"/>
  <c r="Q42" i="55"/>
  <c r="Q41" i="55"/>
  <c r="Q40" i="55"/>
  <c r="Q39" i="55"/>
  <c r="Q38" i="55"/>
  <c r="Q37" i="55"/>
  <c r="Q36" i="55"/>
  <c r="Q35" i="55"/>
  <c r="Q34" i="55"/>
  <c r="Q33" i="55"/>
  <c r="Q32" i="55"/>
  <c r="Q31" i="55"/>
  <c r="Q30" i="55"/>
  <c r="Q29" i="55"/>
  <c r="Q28" i="55"/>
  <c r="Q27" i="55"/>
  <c r="Q26" i="55"/>
  <c r="Q25" i="55"/>
  <c r="Q24" i="55"/>
  <c r="Q23" i="55"/>
  <c r="Q22" i="55"/>
  <c r="Q21" i="55"/>
  <c r="Q20" i="55"/>
  <c r="Q19" i="55"/>
  <c r="Q18" i="55"/>
  <c r="Q17" i="55"/>
  <c r="Q16" i="55"/>
  <c r="Q15" i="55"/>
  <c r="Q14" i="55"/>
  <c r="Q196" i="54"/>
  <c r="Q195" i="54"/>
  <c r="Q194" i="54"/>
  <c r="Q193" i="54"/>
  <c r="Q192" i="54"/>
  <c r="Q191" i="54"/>
  <c r="Q190" i="54"/>
  <c r="Q189" i="54"/>
  <c r="Q188" i="54"/>
  <c r="Q187" i="54"/>
  <c r="Q186" i="54"/>
  <c r="Q185" i="54"/>
  <c r="Q184" i="54"/>
  <c r="Q183" i="54"/>
  <c r="Q182" i="54"/>
  <c r="Q181" i="54"/>
  <c r="Q180" i="54"/>
  <c r="Q179" i="54"/>
  <c r="Q178" i="54"/>
  <c r="Q177" i="54"/>
  <c r="Q176" i="54"/>
  <c r="Q175" i="54"/>
  <c r="Q174" i="54"/>
  <c r="Q173" i="54"/>
  <c r="Q172" i="54"/>
  <c r="Q171" i="54"/>
  <c r="Q170" i="54"/>
  <c r="Q169" i="54"/>
  <c r="Q168" i="54"/>
  <c r="Q167" i="54"/>
  <c r="Q166" i="54"/>
  <c r="Q165" i="54"/>
  <c r="Q164" i="54"/>
  <c r="Q163" i="54"/>
  <c r="Q162" i="54"/>
  <c r="Q161" i="54"/>
  <c r="Q160" i="54"/>
  <c r="Q159" i="54"/>
  <c r="Q158" i="54"/>
  <c r="Q157" i="54"/>
  <c r="Q156" i="54"/>
  <c r="Q155" i="54"/>
  <c r="Q154" i="54"/>
  <c r="Q153" i="54"/>
  <c r="Q152" i="54"/>
  <c r="Q151" i="54"/>
  <c r="Q150" i="54"/>
  <c r="Q149" i="54"/>
  <c r="Q148" i="54"/>
  <c r="Q147" i="54"/>
  <c r="Q146" i="54"/>
  <c r="Q145" i="54"/>
  <c r="Q144" i="54"/>
  <c r="Q143" i="54"/>
  <c r="Q142" i="54"/>
  <c r="Q141" i="54"/>
  <c r="Q140" i="54"/>
  <c r="Q139" i="54"/>
  <c r="Q138" i="54"/>
  <c r="Q137" i="54"/>
  <c r="Q136" i="54"/>
  <c r="Q135" i="54"/>
  <c r="Q134" i="54"/>
  <c r="Q133" i="54"/>
  <c r="Q132" i="54"/>
  <c r="Q131" i="54"/>
  <c r="Q130" i="54"/>
  <c r="Q129" i="54"/>
  <c r="Q128" i="54"/>
  <c r="Q127" i="54"/>
  <c r="Q126" i="54"/>
  <c r="Q125" i="54"/>
  <c r="Q124" i="54"/>
  <c r="Q123" i="54"/>
  <c r="Q122" i="54"/>
  <c r="Q121" i="54"/>
  <c r="Q120" i="54"/>
  <c r="Q119" i="54"/>
  <c r="Q118" i="54"/>
  <c r="Q117" i="54"/>
  <c r="Q116" i="54"/>
  <c r="Q115" i="54"/>
  <c r="Q114" i="54"/>
  <c r="Q113" i="54"/>
  <c r="Q112" i="54"/>
  <c r="Q111" i="54"/>
  <c r="Q110" i="54"/>
  <c r="Q109" i="54"/>
  <c r="Q108" i="54"/>
  <c r="Q107" i="54"/>
  <c r="Q106" i="54"/>
  <c r="Q105" i="54"/>
  <c r="Q104" i="54"/>
  <c r="Q103" i="54"/>
  <c r="Q102" i="54"/>
  <c r="Q101" i="54"/>
  <c r="Q100" i="54"/>
  <c r="Q99" i="54"/>
  <c r="Q98" i="54"/>
  <c r="Q97" i="54"/>
  <c r="Q96" i="54"/>
  <c r="Q95" i="54"/>
  <c r="Q94" i="54"/>
  <c r="Q93" i="54"/>
  <c r="Q92" i="54"/>
  <c r="Q91" i="54"/>
  <c r="Q90" i="54"/>
  <c r="Q89" i="54"/>
  <c r="Q88" i="54"/>
  <c r="Q87" i="54"/>
  <c r="Q86" i="54"/>
  <c r="Q85" i="54"/>
  <c r="Q84" i="54"/>
  <c r="Q83" i="54"/>
  <c r="Q82" i="54"/>
  <c r="Q81" i="54"/>
  <c r="Q80" i="54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96" i="53"/>
  <c r="Q195" i="53"/>
  <c r="Q194" i="53"/>
  <c r="Q193" i="53"/>
  <c r="Q192" i="53"/>
  <c r="Q191" i="53"/>
  <c r="Q190" i="53"/>
  <c r="Q189" i="53"/>
  <c r="Q188" i="53"/>
  <c r="Q187" i="53"/>
  <c r="Q186" i="53"/>
  <c r="Q185" i="53"/>
  <c r="Q184" i="53"/>
  <c r="Q183" i="53"/>
  <c r="Q182" i="53"/>
  <c r="Q181" i="53"/>
  <c r="Q180" i="53"/>
  <c r="Q179" i="53"/>
  <c r="Q178" i="53"/>
  <c r="Q177" i="53"/>
  <c r="Q176" i="53"/>
  <c r="Q175" i="53"/>
  <c r="Q174" i="53"/>
  <c r="Q173" i="53"/>
  <c r="Q172" i="53"/>
  <c r="Q171" i="53"/>
  <c r="Q170" i="53"/>
  <c r="Q169" i="53"/>
  <c r="Q168" i="53"/>
  <c r="Q167" i="53"/>
  <c r="Q166" i="53"/>
  <c r="Q165" i="53"/>
  <c r="Q164" i="53"/>
  <c r="Q163" i="53"/>
  <c r="Q162" i="53"/>
  <c r="Q161" i="53"/>
  <c r="Q160" i="53"/>
  <c r="Q159" i="53"/>
  <c r="Q158" i="53"/>
  <c r="Q157" i="53"/>
  <c r="Q156" i="53"/>
  <c r="Q155" i="53"/>
  <c r="Q154" i="53"/>
  <c r="Q153" i="53"/>
  <c r="Q152" i="53"/>
  <c r="Q151" i="53"/>
  <c r="Q150" i="53"/>
  <c r="Q149" i="53"/>
  <c r="Q148" i="53"/>
  <c r="Q147" i="53"/>
  <c r="Q146" i="53"/>
  <c r="Q145" i="53"/>
  <c r="Q144" i="53"/>
  <c r="Q143" i="53"/>
  <c r="Q142" i="53"/>
  <c r="Q141" i="53"/>
  <c r="Q140" i="53"/>
  <c r="Q139" i="53"/>
  <c r="Q138" i="53"/>
  <c r="Q137" i="53"/>
  <c r="Q136" i="53"/>
  <c r="Q135" i="53"/>
  <c r="Q134" i="53"/>
  <c r="Q133" i="53"/>
  <c r="Q132" i="53"/>
  <c r="Q131" i="53"/>
  <c r="Q130" i="53"/>
  <c r="Q129" i="53"/>
  <c r="Q128" i="53"/>
  <c r="Q127" i="53"/>
  <c r="Q126" i="53"/>
  <c r="Q125" i="53"/>
  <c r="Q124" i="53"/>
  <c r="Q123" i="53"/>
  <c r="Q122" i="53"/>
  <c r="Q121" i="53"/>
  <c r="Q120" i="53"/>
  <c r="Q119" i="53"/>
  <c r="Q118" i="53"/>
  <c r="Q117" i="53"/>
  <c r="Q116" i="53"/>
  <c r="Q115" i="53"/>
  <c r="Q114" i="53"/>
  <c r="Q113" i="53"/>
  <c r="Q112" i="53"/>
  <c r="Q111" i="53"/>
  <c r="Q110" i="53"/>
  <c r="Q109" i="53"/>
  <c r="Q108" i="53"/>
  <c r="Q107" i="53"/>
  <c r="Q106" i="53"/>
  <c r="Q105" i="53"/>
  <c r="Q104" i="53"/>
  <c r="Q103" i="53"/>
  <c r="Q102" i="53"/>
  <c r="Q101" i="53"/>
  <c r="Q100" i="53"/>
  <c r="Q99" i="53"/>
  <c r="Q98" i="53"/>
  <c r="Q97" i="53"/>
  <c r="Q96" i="53"/>
  <c r="Q95" i="53"/>
  <c r="Q94" i="53"/>
  <c r="Q93" i="53"/>
  <c r="Q92" i="53"/>
  <c r="Q91" i="53"/>
  <c r="Q90" i="53"/>
  <c r="Q89" i="53"/>
  <c r="Q88" i="53"/>
  <c r="Q87" i="53"/>
  <c r="Q86" i="53"/>
  <c r="Q85" i="53"/>
  <c r="Q84" i="53"/>
  <c r="Q83" i="53"/>
  <c r="Q82" i="53"/>
  <c r="Q81" i="53"/>
  <c r="Q80" i="53"/>
  <c r="Q79" i="53"/>
  <c r="Q78" i="53"/>
  <c r="Q77" i="53"/>
  <c r="Q76" i="53"/>
  <c r="Q75" i="53"/>
  <c r="Q74" i="53"/>
  <c r="Q73" i="53"/>
  <c r="Q72" i="53"/>
  <c r="Q71" i="53"/>
  <c r="Q70" i="53"/>
  <c r="Q69" i="53"/>
  <c r="Q68" i="53"/>
  <c r="Q67" i="53"/>
  <c r="Q66" i="53"/>
  <c r="Q65" i="53"/>
  <c r="Q64" i="53"/>
  <c r="Q63" i="53"/>
  <c r="Q62" i="53"/>
  <c r="Q61" i="53"/>
  <c r="Q60" i="53"/>
  <c r="Q59" i="53"/>
  <c r="Q58" i="53"/>
  <c r="Q57" i="53"/>
  <c r="Q56" i="53"/>
  <c r="Q55" i="53"/>
  <c r="Q54" i="53"/>
  <c r="Q53" i="53"/>
  <c r="Q52" i="53"/>
  <c r="Q51" i="53"/>
  <c r="Q50" i="53"/>
  <c r="Q49" i="53"/>
  <c r="Q48" i="53"/>
  <c r="Q47" i="53"/>
  <c r="Q46" i="53"/>
  <c r="Q45" i="53"/>
  <c r="Q44" i="53"/>
  <c r="Q43" i="53"/>
  <c r="Q42" i="53"/>
  <c r="Q41" i="53"/>
  <c r="Q40" i="53"/>
  <c r="Q39" i="53"/>
  <c r="Q38" i="53"/>
  <c r="Q37" i="53"/>
  <c r="Q36" i="53"/>
  <c r="Q35" i="53"/>
  <c r="Q34" i="53"/>
  <c r="Q33" i="53"/>
  <c r="Q32" i="53"/>
  <c r="Q31" i="53"/>
  <c r="Q30" i="53"/>
  <c r="Q29" i="53"/>
  <c r="Q28" i="53"/>
  <c r="Q27" i="53"/>
  <c r="Q26" i="53"/>
  <c r="Q25" i="53"/>
  <c r="Q24" i="53"/>
  <c r="Q23" i="53"/>
  <c r="Q22" i="53"/>
  <c r="Q21" i="53"/>
  <c r="Q20" i="53"/>
  <c r="Q19" i="53"/>
  <c r="Q18" i="53"/>
  <c r="Q17" i="53"/>
  <c r="Q16" i="53"/>
  <c r="Q15" i="53"/>
  <c r="Q14" i="53"/>
  <c r="Q196" i="52"/>
  <c r="Q195" i="52"/>
  <c r="Q194" i="52"/>
  <c r="Q193" i="52"/>
  <c r="Q192" i="52"/>
  <c r="Q191" i="52"/>
  <c r="Q190" i="52"/>
  <c r="Q189" i="52"/>
  <c r="Q188" i="52"/>
  <c r="Q187" i="52"/>
  <c r="Q186" i="52"/>
  <c r="Q185" i="52"/>
  <c r="Q184" i="52"/>
  <c r="Q183" i="52"/>
  <c r="Q182" i="52"/>
  <c r="Q181" i="52"/>
  <c r="Q180" i="52"/>
  <c r="Q179" i="52"/>
  <c r="Q178" i="52"/>
  <c r="Q177" i="52"/>
  <c r="Q176" i="52"/>
  <c r="Q175" i="52"/>
  <c r="Q174" i="52"/>
  <c r="Q173" i="52"/>
  <c r="Q172" i="52"/>
  <c r="Q171" i="52"/>
  <c r="Q170" i="52"/>
  <c r="Q169" i="52"/>
  <c r="Q168" i="52"/>
  <c r="Q167" i="52"/>
  <c r="Q166" i="52"/>
  <c r="Q165" i="52"/>
  <c r="Q164" i="52"/>
  <c r="Q163" i="52"/>
  <c r="Q162" i="52"/>
  <c r="Q161" i="52"/>
  <c r="Q160" i="52"/>
  <c r="Q159" i="52"/>
  <c r="Q158" i="52"/>
  <c r="Q157" i="52"/>
  <c r="Q156" i="52"/>
  <c r="Q155" i="52"/>
  <c r="Q154" i="52"/>
  <c r="Q153" i="52"/>
  <c r="Q152" i="52"/>
  <c r="Q151" i="52"/>
  <c r="Q150" i="52"/>
  <c r="Q149" i="52"/>
  <c r="Q148" i="52"/>
  <c r="Q147" i="52"/>
  <c r="Q146" i="52"/>
  <c r="Q145" i="52"/>
  <c r="Q144" i="52"/>
  <c r="Q143" i="52"/>
  <c r="Q142" i="52"/>
  <c r="Q141" i="52"/>
  <c r="Q140" i="52"/>
  <c r="Q139" i="52"/>
  <c r="Q138" i="52"/>
  <c r="Q137" i="52"/>
  <c r="Q136" i="52"/>
  <c r="Q135" i="52"/>
  <c r="Q134" i="52"/>
  <c r="Q133" i="52"/>
  <c r="Q132" i="52"/>
  <c r="Q131" i="52"/>
  <c r="Q130" i="52"/>
  <c r="Q129" i="52"/>
  <c r="Q128" i="52"/>
  <c r="Q127" i="52"/>
  <c r="Q126" i="52"/>
  <c r="Q125" i="52"/>
  <c r="Q124" i="52"/>
  <c r="Q123" i="52"/>
  <c r="Q122" i="52"/>
  <c r="Q121" i="52"/>
  <c r="Q120" i="52"/>
  <c r="Q119" i="52"/>
  <c r="Q118" i="52"/>
  <c r="Q117" i="52"/>
  <c r="Q116" i="52"/>
  <c r="Q115" i="52"/>
  <c r="Q114" i="52"/>
  <c r="Q113" i="52"/>
  <c r="Q112" i="52"/>
  <c r="Q111" i="52"/>
  <c r="Q110" i="52"/>
  <c r="Q109" i="52"/>
  <c r="Q108" i="52"/>
  <c r="Q107" i="52"/>
  <c r="Q106" i="52"/>
  <c r="Q105" i="52"/>
  <c r="Q104" i="52"/>
  <c r="Q103" i="52"/>
  <c r="Q102" i="52"/>
  <c r="Q101" i="52"/>
  <c r="Q100" i="52"/>
  <c r="Q99" i="52"/>
  <c r="Q98" i="52"/>
  <c r="Q97" i="52"/>
  <c r="Q96" i="52"/>
  <c r="Q95" i="52"/>
  <c r="Q94" i="52"/>
  <c r="Q93" i="52"/>
  <c r="Q92" i="52"/>
  <c r="Q91" i="52"/>
  <c r="Q90" i="52"/>
  <c r="Q89" i="52"/>
  <c r="Q88" i="52"/>
  <c r="Q87" i="52"/>
  <c r="Q86" i="52"/>
  <c r="Q85" i="52"/>
  <c r="Q84" i="52"/>
  <c r="Q83" i="52"/>
  <c r="Q82" i="52"/>
  <c r="Q81" i="52"/>
  <c r="Q80" i="52"/>
  <c r="Q79" i="52"/>
  <c r="Q78" i="52"/>
  <c r="Q77" i="52"/>
  <c r="Q76" i="52"/>
  <c r="Q75" i="52"/>
  <c r="Q74" i="52"/>
  <c r="Q73" i="52"/>
  <c r="Q72" i="52"/>
  <c r="Q71" i="52"/>
  <c r="Q70" i="52"/>
  <c r="Q69" i="52"/>
  <c r="Q68" i="52"/>
  <c r="Q67" i="52"/>
  <c r="Q66" i="52"/>
  <c r="Q65" i="52"/>
  <c r="Q64" i="52"/>
  <c r="Q63" i="52"/>
  <c r="Q62" i="52"/>
  <c r="Q61" i="52"/>
  <c r="Q60" i="52"/>
  <c r="Q59" i="52"/>
  <c r="Q58" i="52"/>
  <c r="Q57" i="52"/>
  <c r="Q56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33" i="52"/>
  <c r="Q32" i="52"/>
  <c r="Q31" i="52"/>
  <c r="Q30" i="52"/>
  <c r="Q29" i="52"/>
  <c r="Q28" i="52"/>
  <c r="Q27" i="52"/>
  <c r="Q26" i="52"/>
  <c r="Q25" i="52"/>
  <c r="Q24" i="52"/>
  <c r="Q23" i="52"/>
  <c r="Q22" i="52"/>
  <c r="Q21" i="52"/>
  <c r="Q20" i="52"/>
  <c r="Q19" i="52"/>
  <c r="Q18" i="52"/>
  <c r="Q17" i="52"/>
  <c r="Q16" i="52"/>
  <c r="Q15" i="52"/>
  <c r="Q14" i="52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96" i="56"/>
  <c r="Q195" i="56"/>
  <c r="Q194" i="56"/>
  <c r="Q193" i="56"/>
  <c r="Q192" i="56"/>
  <c r="Q191" i="56"/>
  <c r="Q190" i="56"/>
  <c r="Q189" i="56"/>
  <c r="Q188" i="56"/>
  <c r="Q187" i="56"/>
  <c r="Q186" i="56"/>
  <c r="Q185" i="56"/>
  <c r="Q184" i="56"/>
  <c r="Q183" i="56"/>
  <c r="Q182" i="56"/>
  <c r="Q181" i="56"/>
  <c r="Q180" i="56"/>
  <c r="Q179" i="56"/>
  <c r="Q178" i="56"/>
  <c r="Q177" i="56"/>
  <c r="Q176" i="56"/>
  <c r="Q175" i="56"/>
  <c r="Q174" i="56"/>
  <c r="Q173" i="56"/>
  <c r="Q172" i="56"/>
  <c r="Q171" i="56"/>
  <c r="Q170" i="56"/>
  <c r="Q169" i="56"/>
  <c r="Q168" i="56"/>
  <c r="Q167" i="56"/>
  <c r="Q166" i="56"/>
  <c r="Q165" i="56"/>
  <c r="Q164" i="56"/>
  <c r="Q163" i="56"/>
  <c r="Q162" i="56"/>
  <c r="Q161" i="56"/>
  <c r="Q160" i="56"/>
  <c r="Q159" i="56"/>
  <c r="Q158" i="56"/>
  <c r="Q157" i="56"/>
  <c r="Q156" i="56"/>
  <c r="Q155" i="56"/>
  <c r="Q154" i="56"/>
  <c r="Q153" i="56"/>
  <c r="Q152" i="56"/>
  <c r="Q151" i="56"/>
  <c r="Q150" i="56"/>
  <c r="Q149" i="56"/>
  <c r="Q148" i="56"/>
  <c r="Q147" i="56"/>
  <c r="Q146" i="56"/>
  <c r="Q145" i="56"/>
  <c r="Q144" i="56"/>
  <c r="Q143" i="56"/>
  <c r="Q142" i="56"/>
  <c r="Q141" i="56"/>
  <c r="Q140" i="56"/>
  <c r="Q139" i="56"/>
  <c r="Q138" i="56"/>
  <c r="Q137" i="56"/>
  <c r="Q136" i="56"/>
  <c r="Q135" i="56"/>
  <c r="Q134" i="56"/>
  <c r="Q133" i="56"/>
  <c r="Q132" i="56"/>
  <c r="Q131" i="56"/>
  <c r="Q130" i="56"/>
  <c r="Q129" i="56"/>
  <c r="Q128" i="56"/>
  <c r="Q127" i="56"/>
  <c r="Q126" i="56"/>
  <c r="Q125" i="56"/>
  <c r="Q124" i="56"/>
  <c r="Q123" i="56"/>
  <c r="Q122" i="56"/>
  <c r="Q121" i="56"/>
  <c r="Q120" i="56"/>
  <c r="Q119" i="56"/>
  <c r="Q118" i="56"/>
  <c r="Q117" i="56"/>
  <c r="Q116" i="56"/>
  <c r="Q115" i="56"/>
  <c r="Q114" i="56"/>
  <c r="Q113" i="56"/>
  <c r="Q112" i="56"/>
  <c r="Q111" i="56"/>
  <c r="Q110" i="56"/>
  <c r="Q109" i="56"/>
  <c r="Q108" i="56"/>
  <c r="Q107" i="56"/>
  <c r="Q106" i="56"/>
  <c r="Q105" i="56"/>
  <c r="Q104" i="56"/>
  <c r="Q103" i="56"/>
  <c r="Q102" i="56"/>
  <c r="Q101" i="56"/>
  <c r="Q100" i="56"/>
  <c r="Q99" i="56"/>
  <c r="Q98" i="56"/>
  <c r="Q97" i="56"/>
  <c r="Q96" i="56"/>
  <c r="Q95" i="56"/>
  <c r="Q94" i="56"/>
  <c r="Q93" i="56"/>
  <c r="Q92" i="56"/>
  <c r="Q91" i="56"/>
  <c r="Q90" i="56"/>
  <c r="Q89" i="56"/>
  <c r="Q88" i="56"/>
  <c r="Q87" i="56"/>
  <c r="Q86" i="56"/>
  <c r="Q85" i="56"/>
  <c r="Q84" i="56"/>
  <c r="Q83" i="56"/>
  <c r="Q82" i="56"/>
  <c r="Q81" i="56"/>
  <c r="Q80" i="56"/>
  <c r="Q79" i="56"/>
  <c r="Q78" i="56"/>
  <c r="Q77" i="56"/>
  <c r="Q76" i="56"/>
  <c r="Q75" i="56"/>
  <c r="Q74" i="56"/>
  <c r="Q73" i="56"/>
  <c r="Q72" i="56"/>
  <c r="Q71" i="56"/>
  <c r="Q70" i="56"/>
  <c r="Q69" i="56"/>
  <c r="Q68" i="56"/>
  <c r="Q67" i="56"/>
  <c r="Q66" i="56"/>
  <c r="Q65" i="56"/>
  <c r="Q64" i="56"/>
  <c r="Q63" i="56"/>
  <c r="Q62" i="56"/>
  <c r="Q61" i="56"/>
  <c r="Q60" i="56"/>
  <c r="Q59" i="56"/>
  <c r="Q58" i="56"/>
  <c r="Q57" i="56"/>
  <c r="Q56" i="56"/>
  <c r="Q55" i="56"/>
  <c r="Q54" i="56"/>
  <c r="Q53" i="56"/>
  <c r="Q52" i="56"/>
  <c r="Q51" i="56"/>
  <c r="Q50" i="56"/>
  <c r="Q49" i="56"/>
  <c r="Q48" i="56"/>
  <c r="Q47" i="56"/>
  <c r="Q46" i="56"/>
  <c r="Q45" i="56"/>
  <c r="Q44" i="56"/>
  <c r="Q43" i="56"/>
  <c r="Q42" i="56"/>
  <c r="Q41" i="56"/>
  <c r="Q40" i="56"/>
  <c r="Q39" i="56"/>
  <c r="Q38" i="56"/>
  <c r="Q37" i="56"/>
  <c r="Q36" i="56"/>
  <c r="Q35" i="56"/>
  <c r="Q34" i="56"/>
  <c r="Q33" i="56"/>
  <c r="Q32" i="56"/>
  <c r="Q31" i="56"/>
  <c r="Q30" i="56"/>
  <c r="Q29" i="56"/>
  <c r="Q28" i="56"/>
  <c r="Q27" i="56"/>
  <c r="Q26" i="56"/>
  <c r="Q25" i="56"/>
  <c r="Q24" i="56"/>
  <c r="Q23" i="56"/>
  <c r="Q22" i="56"/>
  <c r="Q21" i="56"/>
  <c r="Q20" i="56"/>
  <c r="Q19" i="56"/>
  <c r="Q18" i="56"/>
  <c r="Q17" i="56"/>
  <c r="Q16" i="56"/>
  <c r="Q15" i="56"/>
  <c r="Q14" i="56"/>
  <c r="F164" i="56"/>
  <c r="F163" i="56"/>
  <c r="F162" i="56"/>
  <c r="F161" i="56"/>
  <c r="F160" i="56"/>
  <c r="F159" i="56"/>
  <c r="F158" i="56"/>
  <c r="F157" i="56"/>
  <c r="F156" i="56"/>
  <c r="F155" i="56"/>
  <c r="F154" i="56"/>
  <c r="F153" i="56"/>
  <c r="F152" i="56"/>
  <c r="F151" i="56"/>
  <c r="F150" i="56"/>
  <c r="F149" i="56"/>
  <c r="F148" i="56"/>
  <c r="F147" i="56"/>
  <c r="F146" i="56"/>
  <c r="F145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H97" i="48"/>
  <c r="T97" i="48" s="1"/>
  <c r="I97" i="48"/>
  <c r="H98" i="48"/>
  <c r="T98" i="48" s="1"/>
  <c r="I98" i="48"/>
  <c r="H99" i="48"/>
  <c r="T99" i="48" s="1"/>
  <c r="I99" i="48"/>
  <c r="I100" i="48"/>
  <c r="I101" i="48"/>
  <c r="H102" i="48"/>
  <c r="I102" i="48"/>
  <c r="I103" i="48"/>
  <c r="I104" i="48"/>
  <c r="H105" i="48"/>
  <c r="U103" i="48" s="1"/>
  <c r="I105" i="48"/>
  <c r="T105" i="48"/>
  <c r="U105" i="48"/>
  <c r="H106" i="48"/>
  <c r="L106" i="48" s="1"/>
  <c r="N106" i="48" s="1"/>
  <c r="I106" i="48"/>
  <c r="U106" i="48"/>
  <c r="H107" i="48"/>
  <c r="T107" i="48" s="1"/>
  <c r="I107" i="48"/>
  <c r="H108" i="48"/>
  <c r="I108" i="48"/>
  <c r="T108" i="48"/>
  <c r="H109" i="48"/>
  <c r="U107" i="48" s="1"/>
  <c r="I109" i="48"/>
  <c r="T109" i="48"/>
  <c r="H110" i="48"/>
  <c r="U108" i="48" s="1"/>
  <c r="I110" i="48"/>
  <c r="U110" i="48"/>
  <c r="H111" i="48"/>
  <c r="T111" i="48" s="1"/>
  <c r="I111" i="48"/>
  <c r="U111" i="48"/>
  <c r="H96" i="48"/>
  <c r="H95" i="48"/>
  <c r="H94" i="48"/>
  <c r="H93" i="48"/>
  <c r="H92" i="48"/>
  <c r="H91" i="48"/>
  <c r="H90" i="48"/>
  <c r="H87" i="48"/>
  <c r="H86" i="48"/>
  <c r="H85" i="48"/>
  <c r="H84" i="48"/>
  <c r="H83" i="48"/>
  <c r="H82" i="48"/>
  <c r="H80" i="48"/>
  <c r="H79" i="48"/>
  <c r="H78" i="48"/>
  <c r="H75" i="48"/>
  <c r="H74" i="48"/>
  <c r="H73" i="48"/>
  <c r="H72" i="48"/>
  <c r="H71" i="48"/>
  <c r="H70" i="48"/>
  <c r="H69" i="48"/>
  <c r="H68" i="48"/>
  <c r="H67" i="48"/>
  <c r="H66" i="48"/>
  <c r="H63" i="48"/>
  <c r="H62" i="48"/>
  <c r="H61" i="48"/>
  <c r="H60" i="48"/>
  <c r="H59" i="48"/>
  <c r="H58" i="48"/>
  <c r="H57" i="48"/>
  <c r="H56" i="48"/>
  <c r="H55" i="48"/>
  <c r="H54" i="48"/>
  <c r="H51" i="48"/>
  <c r="H50" i="48"/>
  <c r="H49" i="48"/>
  <c r="H48" i="48"/>
  <c r="H47" i="48"/>
  <c r="H46" i="48"/>
  <c r="H45" i="48"/>
  <c r="H44" i="48"/>
  <c r="H43" i="48"/>
  <c r="H42" i="48"/>
  <c r="H39" i="48"/>
  <c r="H38" i="48"/>
  <c r="H37" i="48"/>
  <c r="H36" i="48"/>
  <c r="H35" i="48"/>
  <c r="H34" i="48"/>
  <c r="H33" i="48"/>
  <c r="H32" i="48"/>
  <c r="H31" i="48"/>
  <c r="H30" i="48"/>
  <c r="H27" i="48"/>
  <c r="H26" i="48"/>
  <c r="H25" i="48"/>
  <c r="H24" i="48"/>
  <c r="H23" i="48"/>
  <c r="H22" i="48"/>
  <c r="H21" i="48"/>
  <c r="H20" i="48"/>
  <c r="H19" i="48"/>
  <c r="H18" i="48"/>
  <c r="H15" i="48"/>
  <c r="H14" i="48"/>
  <c r="I96" i="48"/>
  <c r="I95" i="48"/>
  <c r="I94" i="48"/>
  <c r="I93" i="48"/>
  <c r="I92" i="48"/>
  <c r="I91" i="48"/>
  <c r="I90" i="48"/>
  <c r="I89" i="48"/>
  <c r="I88" i="48"/>
  <c r="I87" i="48"/>
  <c r="I86" i="48"/>
  <c r="I85" i="48"/>
  <c r="I84" i="48"/>
  <c r="I83" i="48"/>
  <c r="I82" i="48"/>
  <c r="I81" i="48"/>
  <c r="I80" i="48"/>
  <c r="I79" i="48"/>
  <c r="I78" i="48"/>
  <c r="I77" i="48"/>
  <c r="I76" i="48"/>
  <c r="I75" i="48"/>
  <c r="I74" i="48"/>
  <c r="I73" i="48"/>
  <c r="I72" i="48"/>
  <c r="I71" i="48"/>
  <c r="I70" i="48"/>
  <c r="I69" i="48"/>
  <c r="I68" i="48"/>
  <c r="I67" i="48"/>
  <c r="I66" i="48"/>
  <c r="I65" i="48"/>
  <c r="I64" i="48"/>
  <c r="I63" i="48"/>
  <c r="I62" i="48"/>
  <c r="I61" i="48"/>
  <c r="I60" i="48"/>
  <c r="I59" i="48"/>
  <c r="I58" i="48"/>
  <c r="I57" i="48"/>
  <c r="I56" i="48"/>
  <c r="I55" i="48"/>
  <c r="I54" i="48"/>
  <c r="I53" i="48"/>
  <c r="I52" i="48"/>
  <c r="I51" i="48"/>
  <c r="I50" i="48"/>
  <c r="I49" i="48"/>
  <c r="I48" i="48"/>
  <c r="I47" i="48"/>
  <c r="I46" i="48"/>
  <c r="I45" i="48"/>
  <c r="I44" i="48"/>
  <c r="I43" i="48"/>
  <c r="I42" i="48"/>
  <c r="I41" i="48"/>
  <c r="I40" i="48"/>
  <c r="I39" i="48"/>
  <c r="I38" i="48"/>
  <c r="I37" i="48"/>
  <c r="I36" i="48"/>
  <c r="I35" i="48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I18" i="48"/>
  <c r="I17" i="48"/>
  <c r="I16" i="48"/>
  <c r="I15" i="48"/>
  <c r="I14" i="48"/>
  <c r="U99" i="48" l="1"/>
  <c r="T101" i="48"/>
  <c r="L104" i="48"/>
  <c r="N104" i="48" s="1"/>
  <c r="R104" i="48" s="1"/>
  <c r="U102" i="48"/>
  <c r="T104" i="48"/>
  <c r="R106" i="48"/>
  <c r="U98" i="48"/>
  <c r="U101" i="48"/>
  <c r="L108" i="48"/>
  <c r="U104" i="48"/>
  <c r="L98" i="48"/>
  <c r="U97" i="48"/>
  <c r="L102" i="48"/>
  <c r="U100" i="48"/>
  <c r="L110" i="48"/>
  <c r="U109" i="48"/>
  <c r="L100" i="48"/>
  <c r="L97" i="48"/>
  <c r="L111" i="48"/>
  <c r="L107" i="48"/>
  <c r="L103" i="48"/>
  <c r="L99" i="48"/>
  <c r="L109" i="48"/>
  <c r="L105" i="48"/>
  <c r="L101" i="48"/>
  <c r="T110" i="48"/>
  <c r="T106" i="48"/>
  <c r="T102" i="48"/>
  <c r="N99" i="48" l="1"/>
  <c r="R99" i="48" s="1"/>
  <c r="N110" i="48"/>
  <c r="R110" i="48" s="1"/>
  <c r="N108" i="48"/>
  <c r="R108" i="48" s="1"/>
  <c r="N105" i="48"/>
  <c r="R105" i="48" s="1"/>
  <c r="N101" i="48"/>
  <c r="R101" i="48" s="1"/>
  <c r="N109" i="48"/>
  <c r="R109" i="48" s="1"/>
  <c r="N97" i="48"/>
  <c r="R97" i="48" s="1"/>
  <c r="N102" i="48"/>
  <c r="R102" i="48" s="1"/>
  <c r="N98" i="48"/>
  <c r="R98" i="48" s="1"/>
  <c r="N103" i="48"/>
  <c r="R103" i="48" s="1"/>
  <c r="N107" i="48"/>
  <c r="R107" i="48" s="1"/>
  <c r="N111" i="48"/>
  <c r="R111" i="48" s="1"/>
  <c r="N100" i="48"/>
  <c r="R100" i="48" s="1"/>
  <c r="C8" i="8" l="1"/>
  <c r="D6" i="49" a="1"/>
  <c r="D6" i="49" s="1"/>
  <c r="E11" i="8"/>
  <c r="E10" i="8" s="1"/>
  <c r="F11" i="8"/>
  <c r="F10" i="8" s="1"/>
  <c r="G11" i="8"/>
  <c r="H11" i="8"/>
  <c r="I11" i="8"/>
  <c r="J11" i="8"/>
  <c r="K11" i="8"/>
  <c r="L11" i="8"/>
  <c r="M11" i="8"/>
  <c r="N11" i="8"/>
  <c r="O11" i="8"/>
  <c r="O10" i="8" s="1"/>
  <c r="P11" i="8"/>
  <c r="P10" i="8" s="1"/>
  <c r="Q11" i="8"/>
  <c r="Q10" i="8" s="1"/>
  <c r="C11" i="8"/>
  <c r="C10" i="8"/>
  <c r="R195" i="50"/>
  <c r="R194" i="50"/>
  <c r="R183" i="50"/>
  <c r="R182" i="50"/>
  <c r="R171" i="50"/>
  <c r="R170" i="50"/>
  <c r="R159" i="50"/>
  <c r="R158" i="50"/>
  <c r="R147" i="50"/>
  <c r="R146" i="50"/>
  <c r="R135" i="50"/>
  <c r="R134" i="50"/>
  <c r="R123" i="50"/>
  <c r="R122" i="50"/>
  <c r="R111" i="50"/>
  <c r="R110" i="50"/>
  <c r="R99" i="50"/>
  <c r="R98" i="50"/>
  <c r="R87" i="50"/>
  <c r="R86" i="50"/>
  <c r="R75" i="50"/>
  <c r="R74" i="50"/>
  <c r="R63" i="50"/>
  <c r="R62" i="50"/>
  <c r="R51" i="50"/>
  <c r="R50" i="50"/>
  <c r="R39" i="50"/>
  <c r="R38" i="50"/>
  <c r="R27" i="50"/>
  <c r="R26" i="50"/>
  <c r="R15" i="50"/>
  <c r="R14" i="50"/>
  <c r="R195" i="55"/>
  <c r="R192" i="55"/>
  <c r="R183" i="55"/>
  <c r="R180" i="55"/>
  <c r="R171" i="55"/>
  <c r="R168" i="55"/>
  <c r="R159" i="55"/>
  <c r="R156" i="55"/>
  <c r="R192" i="53"/>
  <c r="R196" i="50"/>
  <c r="R193" i="50"/>
  <c r="R192" i="50"/>
  <c r="R191" i="50"/>
  <c r="R190" i="50"/>
  <c r="R189" i="50"/>
  <c r="R188" i="50"/>
  <c r="R187" i="50"/>
  <c r="R186" i="50"/>
  <c r="R185" i="50"/>
  <c r="R184" i="50"/>
  <c r="R181" i="50"/>
  <c r="R180" i="50"/>
  <c r="R179" i="50"/>
  <c r="R178" i="50"/>
  <c r="R177" i="50"/>
  <c r="R176" i="50"/>
  <c r="R175" i="50"/>
  <c r="R174" i="50"/>
  <c r="R173" i="50"/>
  <c r="R172" i="50"/>
  <c r="R169" i="50"/>
  <c r="R168" i="50"/>
  <c r="R167" i="50"/>
  <c r="R166" i="50"/>
  <c r="R165" i="50"/>
  <c r="R164" i="50"/>
  <c r="R163" i="50"/>
  <c r="R162" i="50"/>
  <c r="R161" i="50"/>
  <c r="R160" i="50"/>
  <c r="R157" i="50"/>
  <c r="R156" i="50"/>
  <c r="R155" i="50"/>
  <c r="R154" i="50"/>
  <c r="R153" i="50"/>
  <c r="R152" i="50"/>
  <c r="R151" i="50"/>
  <c r="R150" i="50"/>
  <c r="R149" i="50"/>
  <c r="R148" i="50"/>
  <c r="R145" i="50"/>
  <c r="R144" i="50"/>
  <c r="R143" i="50"/>
  <c r="R142" i="50"/>
  <c r="R141" i="50"/>
  <c r="R140" i="50"/>
  <c r="R139" i="50"/>
  <c r="R138" i="50"/>
  <c r="R137" i="50"/>
  <c r="R136" i="50"/>
  <c r="R133" i="50"/>
  <c r="R132" i="50"/>
  <c r="R131" i="50"/>
  <c r="R130" i="50"/>
  <c r="R129" i="50"/>
  <c r="R128" i="50"/>
  <c r="R127" i="50"/>
  <c r="R126" i="50"/>
  <c r="R125" i="50"/>
  <c r="R124" i="50"/>
  <c r="R121" i="50"/>
  <c r="R120" i="50"/>
  <c r="R119" i="50"/>
  <c r="R118" i="50"/>
  <c r="R117" i="50"/>
  <c r="R116" i="50"/>
  <c r="R115" i="50"/>
  <c r="R114" i="50"/>
  <c r="R113" i="50"/>
  <c r="R112" i="50"/>
  <c r="R109" i="50"/>
  <c r="R108" i="50"/>
  <c r="R107" i="50"/>
  <c r="R106" i="50"/>
  <c r="R105" i="50"/>
  <c r="R104" i="50"/>
  <c r="R103" i="50"/>
  <c r="R102" i="50"/>
  <c r="R101" i="50"/>
  <c r="R100" i="50"/>
  <c r="R97" i="50"/>
  <c r="R96" i="50"/>
  <c r="R95" i="50"/>
  <c r="R94" i="50"/>
  <c r="R93" i="50"/>
  <c r="R92" i="50"/>
  <c r="R91" i="50"/>
  <c r="R90" i="50"/>
  <c r="R89" i="50"/>
  <c r="R88" i="50"/>
  <c r="R85" i="50"/>
  <c r="R84" i="50"/>
  <c r="R83" i="50"/>
  <c r="R82" i="50"/>
  <c r="R81" i="50"/>
  <c r="R80" i="50"/>
  <c r="R79" i="50"/>
  <c r="R78" i="50"/>
  <c r="R77" i="50"/>
  <c r="R76" i="50"/>
  <c r="R73" i="50"/>
  <c r="R72" i="50"/>
  <c r="R71" i="50"/>
  <c r="R70" i="50"/>
  <c r="R69" i="50"/>
  <c r="R68" i="50"/>
  <c r="R67" i="50"/>
  <c r="R66" i="50"/>
  <c r="R65" i="50"/>
  <c r="R64" i="50"/>
  <c r="R61" i="50"/>
  <c r="R60" i="50"/>
  <c r="R59" i="50"/>
  <c r="R58" i="50"/>
  <c r="R57" i="50"/>
  <c r="R56" i="50"/>
  <c r="R55" i="50"/>
  <c r="R54" i="50"/>
  <c r="R53" i="50"/>
  <c r="R52" i="50"/>
  <c r="R49" i="50"/>
  <c r="R48" i="50"/>
  <c r="R47" i="50"/>
  <c r="R46" i="50"/>
  <c r="R45" i="50"/>
  <c r="R44" i="50"/>
  <c r="R43" i="50"/>
  <c r="R42" i="50"/>
  <c r="R41" i="50"/>
  <c r="R40" i="50"/>
  <c r="R37" i="50"/>
  <c r="R36" i="50"/>
  <c r="R35" i="50"/>
  <c r="R34" i="50"/>
  <c r="R33" i="50"/>
  <c r="R32" i="50"/>
  <c r="R31" i="50"/>
  <c r="R30" i="50"/>
  <c r="R29" i="50"/>
  <c r="R28" i="50"/>
  <c r="R25" i="50"/>
  <c r="R24" i="50"/>
  <c r="R23" i="50"/>
  <c r="R22" i="50"/>
  <c r="R21" i="50"/>
  <c r="R20" i="50"/>
  <c r="R19" i="50"/>
  <c r="R18" i="50"/>
  <c r="R17" i="50"/>
  <c r="R16" i="50"/>
  <c r="R196" i="49"/>
  <c r="R195" i="49"/>
  <c r="R194" i="49"/>
  <c r="R193" i="49"/>
  <c r="R192" i="49"/>
  <c r="R191" i="49"/>
  <c r="R190" i="49"/>
  <c r="R189" i="49"/>
  <c r="R188" i="49"/>
  <c r="R187" i="49"/>
  <c r="R186" i="49"/>
  <c r="R185" i="49"/>
  <c r="R184" i="49"/>
  <c r="R183" i="49"/>
  <c r="R182" i="49"/>
  <c r="R181" i="49"/>
  <c r="R180" i="49"/>
  <c r="R179" i="49"/>
  <c r="R178" i="49"/>
  <c r="R177" i="49"/>
  <c r="R176" i="49"/>
  <c r="R175" i="49"/>
  <c r="R174" i="49"/>
  <c r="R173" i="49"/>
  <c r="R172" i="49"/>
  <c r="R171" i="49"/>
  <c r="R170" i="49"/>
  <c r="R169" i="49"/>
  <c r="R168" i="49"/>
  <c r="R167" i="49"/>
  <c r="R166" i="49"/>
  <c r="R165" i="49"/>
  <c r="R164" i="49"/>
  <c r="R163" i="49"/>
  <c r="R162" i="49"/>
  <c r="R161" i="49"/>
  <c r="R160" i="49"/>
  <c r="R159" i="49"/>
  <c r="R158" i="49"/>
  <c r="R157" i="49"/>
  <c r="R156" i="49"/>
  <c r="R155" i="49"/>
  <c r="R154" i="49"/>
  <c r="R153" i="49"/>
  <c r="R152" i="49"/>
  <c r="R151" i="49"/>
  <c r="R150" i="49"/>
  <c r="R149" i="49"/>
  <c r="R148" i="49"/>
  <c r="R147" i="49"/>
  <c r="R146" i="49"/>
  <c r="R145" i="49"/>
  <c r="R144" i="49"/>
  <c r="R143" i="49"/>
  <c r="R142" i="49"/>
  <c r="R141" i="49"/>
  <c r="R140" i="49"/>
  <c r="R139" i="49"/>
  <c r="R138" i="49"/>
  <c r="R137" i="49"/>
  <c r="R136" i="49"/>
  <c r="R135" i="49"/>
  <c r="R134" i="49"/>
  <c r="R133" i="49"/>
  <c r="R132" i="49"/>
  <c r="R131" i="49"/>
  <c r="R130" i="49"/>
  <c r="R129" i="49"/>
  <c r="R128" i="49"/>
  <c r="R127" i="49"/>
  <c r="R126" i="49"/>
  <c r="R125" i="49"/>
  <c r="R124" i="49"/>
  <c r="R123" i="49"/>
  <c r="R122" i="49"/>
  <c r="R121" i="49"/>
  <c r="R120" i="49"/>
  <c r="R119" i="49"/>
  <c r="R118" i="49"/>
  <c r="R117" i="49"/>
  <c r="R116" i="49"/>
  <c r="R115" i="49"/>
  <c r="R114" i="49"/>
  <c r="R113" i="49"/>
  <c r="R112" i="49"/>
  <c r="R111" i="49"/>
  <c r="R110" i="49"/>
  <c r="R109" i="49"/>
  <c r="R108" i="49"/>
  <c r="R107" i="49"/>
  <c r="R106" i="49"/>
  <c r="R105" i="49"/>
  <c r="R104" i="49"/>
  <c r="R103" i="49"/>
  <c r="R102" i="49"/>
  <c r="R101" i="49"/>
  <c r="R100" i="49"/>
  <c r="R99" i="49"/>
  <c r="R98" i="49"/>
  <c r="R97" i="49"/>
  <c r="R96" i="49"/>
  <c r="R95" i="49"/>
  <c r="R94" i="49"/>
  <c r="R93" i="49"/>
  <c r="R92" i="49"/>
  <c r="R91" i="49"/>
  <c r="R90" i="49"/>
  <c r="R89" i="49"/>
  <c r="R88" i="49"/>
  <c r="R87" i="49"/>
  <c r="R86" i="49"/>
  <c r="R85" i="49"/>
  <c r="R84" i="49"/>
  <c r="R83" i="49"/>
  <c r="R82" i="49"/>
  <c r="R81" i="49"/>
  <c r="R80" i="49"/>
  <c r="R79" i="49"/>
  <c r="R78" i="49"/>
  <c r="R77" i="49"/>
  <c r="R76" i="49"/>
  <c r="R75" i="49"/>
  <c r="R74" i="49"/>
  <c r="R73" i="49"/>
  <c r="R72" i="49"/>
  <c r="R71" i="49"/>
  <c r="R70" i="49"/>
  <c r="R69" i="49"/>
  <c r="R68" i="49"/>
  <c r="R67" i="49"/>
  <c r="R66" i="49"/>
  <c r="R65" i="49"/>
  <c r="R64" i="49"/>
  <c r="R63" i="49"/>
  <c r="R62" i="49"/>
  <c r="R61" i="49"/>
  <c r="R60" i="49"/>
  <c r="R59" i="49"/>
  <c r="R58" i="49"/>
  <c r="R57" i="49"/>
  <c r="R56" i="49"/>
  <c r="R55" i="49"/>
  <c r="R54" i="49"/>
  <c r="R53" i="49"/>
  <c r="R52" i="49"/>
  <c r="R51" i="49"/>
  <c r="R50" i="49"/>
  <c r="R49" i="49"/>
  <c r="R48" i="49"/>
  <c r="R47" i="49"/>
  <c r="R46" i="49"/>
  <c r="R45" i="49"/>
  <c r="R44" i="49"/>
  <c r="R43" i="49"/>
  <c r="R42" i="49"/>
  <c r="R41" i="49"/>
  <c r="R40" i="49"/>
  <c r="R39" i="49"/>
  <c r="R38" i="49"/>
  <c r="R37" i="49"/>
  <c r="R36" i="49"/>
  <c r="R35" i="49"/>
  <c r="R34" i="49"/>
  <c r="R33" i="49"/>
  <c r="R32" i="49"/>
  <c r="R31" i="49"/>
  <c r="R30" i="49"/>
  <c r="R29" i="49"/>
  <c r="R28" i="49"/>
  <c r="R27" i="49"/>
  <c r="R26" i="49"/>
  <c r="R25" i="49"/>
  <c r="R24" i="49"/>
  <c r="R23" i="49"/>
  <c r="R22" i="49"/>
  <c r="R21" i="49"/>
  <c r="R20" i="49"/>
  <c r="R19" i="49"/>
  <c r="R18" i="49"/>
  <c r="R17" i="49"/>
  <c r="R16" i="49"/>
  <c r="R15" i="49"/>
  <c r="R14" i="49"/>
  <c r="R196" i="55"/>
  <c r="R194" i="55"/>
  <c r="R193" i="55"/>
  <c r="R191" i="55"/>
  <c r="R190" i="55"/>
  <c r="R189" i="55"/>
  <c r="R188" i="55"/>
  <c r="R187" i="55"/>
  <c r="R186" i="55"/>
  <c r="R185" i="55"/>
  <c r="R184" i="55"/>
  <c r="R182" i="55"/>
  <c r="R181" i="55"/>
  <c r="R179" i="55"/>
  <c r="R178" i="55"/>
  <c r="R177" i="55"/>
  <c r="R176" i="55"/>
  <c r="R175" i="55"/>
  <c r="R174" i="55"/>
  <c r="R173" i="55"/>
  <c r="R172" i="55"/>
  <c r="R170" i="55"/>
  <c r="R169" i="55"/>
  <c r="R167" i="55"/>
  <c r="R166" i="55"/>
  <c r="R165" i="55"/>
  <c r="R164" i="55"/>
  <c r="R163" i="55"/>
  <c r="R162" i="55"/>
  <c r="R161" i="55"/>
  <c r="R160" i="55"/>
  <c r="R158" i="55"/>
  <c r="R157" i="55"/>
  <c r="R155" i="55"/>
  <c r="R154" i="55"/>
  <c r="R153" i="55"/>
  <c r="R196" i="53"/>
  <c r="R195" i="53"/>
  <c r="R194" i="53"/>
  <c r="R193" i="53"/>
  <c r="R191" i="53"/>
  <c r="R190" i="53"/>
  <c r="R189" i="53"/>
  <c r="R188" i="53"/>
  <c r="R187" i="53"/>
  <c r="R186" i="53"/>
  <c r="R185" i="53"/>
  <c r="R184" i="53"/>
  <c r="R183" i="53"/>
  <c r="R182" i="53"/>
  <c r="R181" i="53"/>
  <c r="R180" i="53"/>
  <c r="R179" i="53"/>
  <c r="R178" i="53"/>
  <c r="R177" i="53"/>
  <c r="R176" i="53"/>
  <c r="R175" i="53"/>
  <c r="R174" i="53"/>
  <c r="R173" i="53"/>
  <c r="R172" i="53"/>
  <c r="R171" i="53"/>
  <c r="O67" i="7"/>
  <c r="F12" i="8" l="1"/>
  <c r="Q12" i="8"/>
  <c r="E12" i="8"/>
  <c r="K12" i="8"/>
  <c r="N12" i="8"/>
  <c r="J12" i="8"/>
  <c r="O12" i="8"/>
  <c r="M12" i="8"/>
  <c r="P12" i="8"/>
  <c r="P60" i="7"/>
  <c r="Q60" i="7" s="1"/>
  <c r="S60" i="7" s="1"/>
  <c r="R61" i="7"/>
  <c r="R57" i="7" s="1"/>
  <c r="N61" i="7"/>
  <c r="N57" i="7" s="1"/>
  <c r="P57" i="7" s="1"/>
  <c r="Q57" i="7" s="1"/>
  <c r="S57" i="7" l="1"/>
  <c r="P61" i="7"/>
  <c r="Q61" i="7" s="1"/>
  <c r="S61" i="7" s="1"/>
  <c r="N62" i="7"/>
  <c r="S59" i="7" l="1"/>
  <c r="S58" i="7"/>
  <c r="P62" i="7"/>
  <c r="Q62" i="7" s="1"/>
  <c r="S62" i="7" s="1"/>
  <c r="N66" i="7"/>
  <c r="S66" i="7" s="1"/>
  <c r="H232" i="49"/>
  <c r="H231" i="49"/>
  <c r="H230" i="49"/>
  <c r="H229" i="49"/>
  <c r="H228" i="49"/>
  <c r="H227" i="49"/>
  <c r="H226" i="49"/>
  <c r="H225" i="49"/>
  <c r="H224" i="49"/>
  <c r="H223" i="49"/>
  <c r="H222" i="49"/>
  <c r="H221" i="49"/>
  <c r="H220" i="49"/>
  <c r="H219" i="49"/>
  <c r="H218" i="49"/>
  <c r="H217" i="49"/>
  <c r="H216" i="49"/>
  <c r="H215" i="49"/>
  <c r="H214" i="49"/>
  <c r="H213" i="49"/>
  <c r="H212" i="49"/>
  <c r="H211" i="49"/>
  <c r="H210" i="49"/>
  <c r="H209" i="49"/>
  <c r="H208" i="49"/>
  <c r="H207" i="49"/>
  <c r="H206" i="49"/>
  <c r="H205" i="49"/>
  <c r="H204" i="49"/>
  <c r="H203" i="49"/>
  <c r="H202" i="49"/>
  <c r="H201" i="49"/>
  <c r="H200" i="49"/>
  <c r="H199" i="49"/>
  <c r="H198" i="49"/>
  <c r="H197" i="49"/>
  <c r="H196" i="49"/>
  <c r="H195" i="49"/>
  <c r="H194" i="49"/>
  <c r="H193" i="49"/>
  <c r="H192" i="49"/>
  <c r="H191" i="49"/>
  <c r="H190" i="49"/>
  <c r="H189" i="49"/>
  <c r="H188" i="49"/>
  <c r="H187" i="49"/>
  <c r="H186" i="49"/>
  <c r="H185" i="49"/>
  <c r="H184" i="49"/>
  <c r="H183" i="49"/>
  <c r="H182" i="49"/>
  <c r="H181" i="49"/>
  <c r="H180" i="49"/>
  <c r="H179" i="49"/>
  <c r="H178" i="49"/>
  <c r="H177" i="49"/>
  <c r="H176" i="49"/>
  <c r="H175" i="49"/>
  <c r="H174" i="49"/>
  <c r="H173" i="49"/>
  <c r="H172" i="49"/>
  <c r="H171" i="49"/>
  <c r="H170" i="49"/>
  <c r="H169" i="49"/>
  <c r="H168" i="49"/>
  <c r="H167" i="49"/>
  <c r="H166" i="49"/>
  <c r="H165" i="49"/>
  <c r="H164" i="49"/>
  <c r="H163" i="49"/>
  <c r="H162" i="49"/>
  <c r="H161" i="49"/>
  <c r="H160" i="49"/>
  <c r="H159" i="49"/>
  <c r="H158" i="49"/>
  <c r="H157" i="49"/>
  <c r="H156" i="49"/>
  <c r="H155" i="49"/>
  <c r="H154" i="49"/>
  <c r="H153" i="49"/>
  <c r="H152" i="49"/>
  <c r="H151" i="49"/>
  <c r="H150" i="49"/>
  <c r="H149" i="49"/>
  <c r="H148" i="49"/>
  <c r="H147" i="49"/>
  <c r="H146" i="49"/>
  <c r="H145" i="49"/>
  <c r="H144" i="49"/>
  <c r="H143" i="49"/>
  <c r="H142" i="49"/>
  <c r="H141" i="49"/>
  <c r="H140" i="49"/>
  <c r="H139" i="49"/>
  <c r="H138" i="49"/>
  <c r="H137" i="49"/>
  <c r="H136" i="49"/>
  <c r="H135" i="49"/>
  <c r="H134" i="49"/>
  <c r="H133" i="49"/>
  <c r="H132" i="49"/>
  <c r="H131" i="49"/>
  <c r="H130" i="49"/>
  <c r="H129" i="49"/>
  <c r="H128" i="49"/>
  <c r="H127" i="49"/>
  <c r="H126" i="49"/>
  <c r="H125" i="49"/>
  <c r="H124" i="49"/>
  <c r="H123" i="49"/>
  <c r="H122" i="49"/>
  <c r="H121" i="49"/>
  <c r="H120" i="49"/>
  <c r="H119" i="49"/>
  <c r="H118" i="49"/>
  <c r="H117" i="49"/>
  <c r="H116" i="49"/>
  <c r="H115" i="49"/>
  <c r="H114" i="49"/>
  <c r="H113" i="49"/>
  <c r="H112" i="49"/>
  <c r="H111" i="49"/>
  <c r="H110" i="49"/>
  <c r="H109" i="49"/>
  <c r="H108" i="49"/>
  <c r="H107" i="49"/>
  <c r="H106" i="49"/>
  <c r="H105" i="49"/>
  <c r="H104" i="49"/>
  <c r="H103" i="49"/>
  <c r="H102" i="49"/>
  <c r="H101" i="49"/>
  <c r="H100" i="49"/>
  <c r="H99" i="49"/>
  <c r="H98" i="49"/>
  <c r="H97" i="49"/>
  <c r="H96" i="49"/>
  <c r="H95" i="49"/>
  <c r="H94" i="49"/>
  <c r="H93" i="49"/>
  <c r="H92" i="49"/>
  <c r="H91" i="49"/>
  <c r="H90" i="49"/>
  <c r="H89" i="49"/>
  <c r="H88" i="49"/>
  <c r="H87" i="49"/>
  <c r="H86" i="49"/>
  <c r="H85" i="49"/>
  <c r="H84" i="49"/>
  <c r="H83" i="49"/>
  <c r="H82" i="49"/>
  <c r="H81" i="49"/>
  <c r="H80" i="49"/>
  <c r="H79" i="49"/>
  <c r="H78" i="49"/>
  <c r="H77" i="49"/>
  <c r="H76" i="49"/>
  <c r="H75" i="49"/>
  <c r="H74" i="49"/>
  <c r="H73" i="49"/>
  <c r="H72" i="49"/>
  <c r="H71" i="49"/>
  <c r="H70" i="49"/>
  <c r="H69" i="49"/>
  <c r="H68" i="49"/>
  <c r="H67" i="49"/>
  <c r="H66" i="49"/>
  <c r="H65" i="49"/>
  <c r="H64" i="49"/>
  <c r="H63" i="49"/>
  <c r="H62" i="49"/>
  <c r="H61" i="49"/>
  <c r="H60" i="49"/>
  <c r="H59" i="49"/>
  <c r="H58" i="49"/>
  <c r="H57" i="49"/>
  <c r="H56" i="49"/>
  <c r="H55" i="49"/>
  <c r="H54" i="49"/>
  <c r="H53" i="49"/>
  <c r="H52" i="49"/>
  <c r="H51" i="49"/>
  <c r="H50" i="49"/>
  <c r="H49" i="49"/>
  <c r="H48" i="49"/>
  <c r="H47" i="49"/>
  <c r="H46" i="49"/>
  <c r="H45" i="49"/>
  <c r="H44" i="49"/>
  <c r="H43" i="49"/>
  <c r="H42" i="49"/>
  <c r="H41" i="49"/>
  <c r="H40" i="49"/>
  <c r="H39" i="49"/>
  <c r="H38" i="49"/>
  <c r="H37" i="49"/>
  <c r="H36" i="49"/>
  <c r="H35" i="49"/>
  <c r="H34" i="49"/>
  <c r="H33" i="49"/>
  <c r="H32" i="49"/>
  <c r="H31" i="49"/>
  <c r="H30" i="49"/>
  <c r="H29" i="49"/>
  <c r="H28" i="49"/>
  <c r="H27" i="49"/>
  <c r="H26" i="49"/>
  <c r="H25" i="49"/>
  <c r="H24" i="49"/>
  <c r="H23" i="49"/>
  <c r="H22" i="49"/>
  <c r="H21" i="49"/>
  <c r="H20" i="49"/>
  <c r="H19" i="49"/>
  <c r="H18" i="49"/>
  <c r="H17" i="49"/>
  <c r="H16" i="49"/>
  <c r="H15" i="49"/>
  <c r="H14" i="49"/>
  <c r="F232" i="49"/>
  <c r="F231" i="49"/>
  <c r="F230" i="49"/>
  <c r="F229" i="49"/>
  <c r="F228" i="49"/>
  <c r="F227" i="49"/>
  <c r="F226" i="49"/>
  <c r="F225" i="49"/>
  <c r="F224" i="49"/>
  <c r="F223" i="49"/>
  <c r="F222" i="49"/>
  <c r="F221" i="49"/>
  <c r="F220" i="49"/>
  <c r="F219" i="49"/>
  <c r="F218" i="49"/>
  <c r="F217" i="49"/>
  <c r="F216" i="49"/>
  <c r="F215" i="49"/>
  <c r="F214" i="49"/>
  <c r="F213" i="49"/>
  <c r="F212" i="49"/>
  <c r="F211" i="49"/>
  <c r="F210" i="49"/>
  <c r="F209" i="49"/>
  <c r="F208" i="49"/>
  <c r="F207" i="49"/>
  <c r="F206" i="49"/>
  <c r="F205" i="49"/>
  <c r="F204" i="49"/>
  <c r="F203" i="49"/>
  <c r="F202" i="49"/>
  <c r="F201" i="49"/>
  <c r="F200" i="49"/>
  <c r="F199" i="49"/>
  <c r="F198" i="49"/>
  <c r="F197" i="49"/>
  <c r="F196" i="49"/>
  <c r="F195" i="49"/>
  <c r="F194" i="49"/>
  <c r="F193" i="49"/>
  <c r="F192" i="49"/>
  <c r="F191" i="49"/>
  <c r="F190" i="49"/>
  <c r="F189" i="49"/>
  <c r="F188" i="49"/>
  <c r="F187" i="49"/>
  <c r="F186" i="49"/>
  <c r="F185" i="49"/>
  <c r="F184" i="49"/>
  <c r="F183" i="49"/>
  <c r="F182" i="49"/>
  <c r="F181" i="49"/>
  <c r="F180" i="49"/>
  <c r="F179" i="49"/>
  <c r="F178" i="49"/>
  <c r="F177" i="49"/>
  <c r="F176" i="49"/>
  <c r="F175" i="49"/>
  <c r="F174" i="49"/>
  <c r="F173" i="49"/>
  <c r="F172" i="49"/>
  <c r="F171" i="49"/>
  <c r="F170" i="49"/>
  <c r="F169" i="49"/>
  <c r="F168" i="49"/>
  <c r="F167" i="49"/>
  <c r="F166" i="49"/>
  <c r="F165" i="49"/>
  <c r="F164" i="49"/>
  <c r="F163" i="49"/>
  <c r="F162" i="49"/>
  <c r="F161" i="49"/>
  <c r="F160" i="49"/>
  <c r="F159" i="49"/>
  <c r="F158" i="49"/>
  <c r="F157" i="49"/>
  <c r="F156" i="49"/>
  <c r="F155" i="49"/>
  <c r="F154" i="49"/>
  <c r="F153" i="49"/>
  <c r="F152" i="49"/>
  <c r="F151" i="49"/>
  <c r="F150" i="49"/>
  <c r="F149" i="49"/>
  <c r="F148" i="49"/>
  <c r="F147" i="49"/>
  <c r="F146" i="49"/>
  <c r="F145" i="49"/>
  <c r="F144" i="49"/>
  <c r="F143" i="49"/>
  <c r="F142" i="49"/>
  <c r="F141" i="49"/>
  <c r="F140" i="49"/>
  <c r="F139" i="49"/>
  <c r="F138" i="49"/>
  <c r="F137" i="49"/>
  <c r="F136" i="49"/>
  <c r="F135" i="49"/>
  <c r="F134" i="49"/>
  <c r="F133" i="49"/>
  <c r="F132" i="49"/>
  <c r="F131" i="49"/>
  <c r="F130" i="49"/>
  <c r="F129" i="49"/>
  <c r="F128" i="49"/>
  <c r="F127" i="49"/>
  <c r="F126" i="49"/>
  <c r="F125" i="49"/>
  <c r="F124" i="49"/>
  <c r="F123" i="49"/>
  <c r="F122" i="49"/>
  <c r="F121" i="49"/>
  <c r="F120" i="49"/>
  <c r="F119" i="49"/>
  <c r="F118" i="49"/>
  <c r="F117" i="49"/>
  <c r="F116" i="49"/>
  <c r="F115" i="49"/>
  <c r="F114" i="49"/>
  <c r="F113" i="49"/>
  <c r="F112" i="49"/>
  <c r="F111" i="49"/>
  <c r="F110" i="49"/>
  <c r="F109" i="49"/>
  <c r="F108" i="49"/>
  <c r="F107" i="49"/>
  <c r="F106" i="49"/>
  <c r="F105" i="49"/>
  <c r="F104" i="49"/>
  <c r="F103" i="49"/>
  <c r="F102" i="49"/>
  <c r="F101" i="49"/>
  <c r="F100" i="49"/>
  <c r="F99" i="49"/>
  <c r="F98" i="49"/>
  <c r="F97" i="49"/>
  <c r="F96" i="49"/>
  <c r="F95" i="49"/>
  <c r="F94" i="49"/>
  <c r="F93" i="49"/>
  <c r="F92" i="49"/>
  <c r="F91" i="49"/>
  <c r="F90" i="49"/>
  <c r="F89" i="49"/>
  <c r="F88" i="49"/>
  <c r="F87" i="49"/>
  <c r="F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Q66" i="7" l="1"/>
  <c r="N67" i="7"/>
  <c r="Q67" i="7" s="1"/>
  <c r="I196" i="54"/>
  <c r="I195" i="54"/>
  <c r="I194" i="54"/>
  <c r="I193" i="54"/>
  <c r="I192" i="54"/>
  <c r="I191" i="54"/>
  <c r="I190" i="54"/>
  <c r="I189" i="54"/>
  <c r="I188" i="54"/>
  <c r="I187" i="54"/>
  <c r="I186" i="54"/>
  <c r="I185" i="54"/>
  <c r="I184" i="54"/>
  <c r="I183" i="54"/>
  <c r="I182" i="54"/>
  <c r="I181" i="54"/>
  <c r="I180" i="54"/>
  <c r="I179" i="54"/>
  <c r="I178" i="54"/>
  <c r="I177" i="54"/>
  <c r="I176" i="54"/>
  <c r="I175" i="54"/>
  <c r="I174" i="54"/>
  <c r="I173" i="54"/>
  <c r="I172" i="54"/>
  <c r="I171" i="54"/>
  <c r="I170" i="54"/>
  <c r="I169" i="54"/>
  <c r="I168" i="54"/>
  <c r="I167" i="54"/>
  <c r="I166" i="54"/>
  <c r="I165" i="54"/>
  <c r="I164" i="54"/>
  <c r="I163" i="54"/>
  <c r="I162" i="54"/>
  <c r="I161" i="54"/>
  <c r="I160" i="54"/>
  <c r="I159" i="54"/>
  <c r="I158" i="54"/>
  <c r="I157" i="54"/>
  <c r="I156" i="54"/>
  <c r="I155" i="54"/>
  <c r="I154" i="54"/>
  <c r="I153" i="54"/>
  <c r="I152" i="54"/>
  <c r="I151" i="54"/>
  <c r="I150" i="54"/>
  <c r="I149" i="54"/>
  <c r="I148" i="54"/>
  <c r="I147" i="54"/>
  <c r="I146" i="54"/>
  <c r="I145" i="54"/>
  <c r="I144" i="54"/>
  <c r="I143" i="54"/>
  <c r="I142" i="54"/>
  <c r="I141" i="54"/>
  <c r="I140" i="54"/>
  <c r="I139" i="54"/>
  <c r="I138" i="54"/>
  <c r="I137" i="54"/>
  <c r="I136" i="54"/>
  <c r="I135" i="54"/>
  <c r="I134" i="54"/>
  <c r="I133" i="54"/>
  <c r="I132" i="54"/>
  <c r="I131" i="54"/>
  <c r="I130" i="54"/>
  <c r="I129" i="54"/>
  <c r="I128" i="54"/>
  <c r="I127" i="54"/>
  <c r="I126" i="54"/>
  <c r="I125" i="54"/>
  <c r="I124" i="54"/>
  <c r="I123" i="54"/>
  <c r="I122" i="54"/>
  <c r="I121" i="54"/>
  <c r="I120" i="54"/>
  <c r="I119" i="54"/>
  <c r="I118" i="54"/>
  <c r="I117" i="54"/>
  <c r="I116" i="54"/>
  <c r="I115" i="54"/>
  <c r="I114" i="54"/>
  <c r="I113" i="54"/>
  <c r="I112" i="54"/>
  <c r="I111" i="54"/>
  <c r="I110" i="54"/>
  <c r="I109" i="54"/>
  <c r="I108" i="54"/>
  <c r="I107" i="54"/>
  <c r="I106" i="54"/>
  <c r="I105" i="54"/>
  <c r="I104" i="54"/>
  <c r="I103" i="54"/>
  <c r="I102" i="54"/>
  <c r="I101" i="54"/>
  <c r="I100" i="54"/>
  <c r="I99" i="54"/>
  <c r="I98" i="54"/>
  <c r="I97" i="54"/>
  <c r="I96" i="54"/>
  <c r="I95" i="54"/>
  <c r="I94" i="54"/>
  <c r="I93" i="54"/>
  <c r="I92" i="54"/>
  <c r="I91" i="54"/>
  <c r="I90" i="54"/>
  <c r="I89" i="54"/>
  <c r="I88" i="54"/>
  <c r="I87" i="54"/>
  <c r="I86" i="54"/>
  <c r="I85" i="54"/>
  <c r="I84" i="54"/>
  <c r="I83" i="54"/>
  <c r="I82" i="54"/>
  <c r="I81" i="54"/>
  <c r="I80" i="54"/>
  <c r="I79" i="54"/>
  <c r="I78" i="54"/>
  <c r="I77" i="54"/>
  <c r="I76" i="54"/>
  <c r="I75" i="54"/>
  <c r="I74" i="54"/>
  <c r="I73" i="54"/>
  <c r="I72" i="54"/>
  <c r="I71" i="54"/>
  <c r="I70" i="54"/>
  <c r="I69" i="54"/>
  <c r="I68" i="54"/>
  <c r="I67" i="54"/>
  <c r="I66" i="54"/>
  <c r="I65" i="54"/>
  <c r="I64" i="54"/>
  <c r="I63" i="54"/>
  <c r="I62" i="54"/>
  <c r="I61" i="54"/>
  <c r="I60" i="54"/>
  <c r="I59" i="54"/>
  <c r="I58" i="54"/>
  <c r="I57" i="54"/>
  <c r="I56" i="54"/>
  <c r="I55" i="54"/>
  <c r="I54" i="54"/>
  <c r="I53" i="54"/>
  <c r="I52" i="54"/>
  <c r="I51" i="54"/>
  <c r="I50" i="54"/>
  <c r="I49" i="54"/>
  <c r="I48" i="54"/>
  <c r="I47" i="54"/>
  <c r="I46" i="54"/>
  <c r="I45" i="54"/>
  <c r="I44" i="54"/>
  <c r="I43" i="54"/>
  <c r="I42" i="54"/>
  <c r="I41" i="54"/>
  <c r="I40" i="54"/>
  <c r="I39" i="54"/>
  <c r="I38" i="54"/>
  <c r="I37" i="54"/>
  <c r="I36" i="54"/>
  <c r="I35" i="54"/>
  <c r="I34" i="54"/>
  <c r="I33" i="54"/>
  <c r="I32" i="54"/>
  <c r="I31" i="54"/>
  <c r="I30" i="54"/>
  <c r="I29" i="54"/>
  <c r="I28" i="54"/>
  <c r="I27" i="54"/>
  <c r="I26" i="54"/>
  <c r="I25" i="54"/>
  <c r="I24" i="54"/>
  <c r="I23" i="54"/>
  <c r="I22" i="54"/>
  <c r="I21" i="54"/>
  <c r="I20" i="54"/>
  <c r="I19" i="54"/>
  <c r="I18" i="54"/>
  <c r="I17" i="54"/>
  <c r="I16" i="54"/>
  <c r="I15" i="54"/>
  <c r="I14" i="54"/>
  <c r="G3" i="13"/>
  <c r="AL187" i="43" l="1"/>
  <c r="AK187" i="43"/>
  <c r="AJ187" i="43"/>
  <c r="AI187" i="43"/>
  <c r="AH187" i="43"/>
  <c r="AG187" i="43"/>
  <c r="AF187" i="43"/>
  <c r="AE187" i="43"/>
  <c r="AD187" i="43"/>
  <c r="AC187" i="43"/>
  <c r="AB187" i="43"/>
  <c r="AA187" i="43"/>
  <c r="Z187" i="43"/>
  <c r="Y187" i="43"/>
  <c r="X187" i="43"/>
  <c r="W187" i="43"/>
  <c r="BF186" i="43"/>
  <c r="BF185" i="43"/>
  <c r="BF184" i="43"/>
  <c r="BF183" i="43"/>
  <c r="BF182" i="43"/>
  <c r="BF181" i="43"/>
  <c r="BF180" i="43"/>
  <c r="BF179" i="43"/>
  <c r="BF178" i="43"/>
  <c r="BF177" i="43"/>
  <c r="BF176" i="43"/>
  <c r="BF175" i="43"/>
  <c r="BF174" i="43"/>
  <c r="BF173" i="43"/>
  <c r="BF172" i="43"/>
  <c r="BF171" i="43"/>
  <c r="BF170" i="43"/>
  <c r="BF169" i="43"/>
  <c r="BF168" i="43"/>
  <c r="BF167" i="43"/>
  <c r="BF166" i="43"/>
  <c r="BF165" i="43"/>
  <c r="BF164" i="43"/>
  <c r="BF163" i="43"/>
  <c r="BF162" i="43"/>
  <c r="BF161" i="43"/>
  <c r="BF160" i="43"/>
  <c r="BF159" i="43"/>
  <c r="BF158" i="43"/>
  <c r="BF157" i="43"/>
  <c r="BF156" i="43"/>
  <c r="BF155" i="43"/>
  <c r="BF154" i="43"/>
  <c r="BF153" i="43"/>
  <c r="BF152" i="43"/>
  <c r="BF151" i="43"/>
  <c r="BF150" i="43"/>
  <c r="BF149" i="43"/>
  <c r="BF148" i="43"/>
  <c r="BF147" i="43"/>
  <c r="BF146" i="43"/>
  <c r="BF145" i="43"/>
  <c r="BF144" i="43"/>
  <c r="BF143" i="43"/>
  <c r="BF142" i="43"/>
  <c r="BF141" i="43"/>
  <c r="BF140" i="43"/>
  <c r="BF139" i="43"/>
  <c r="BF138" i="43"/>
  <c r="BF137" i="43"/>
  <c r="BF136" i="43"/>
  <c r="BF135" i="43"/>
  <c r="BF134" i="43"/>
  <c r="BF133" i="43"/>
  <c r="BF132" i="43"/>
  <c r="BF131" i="43"/>
  <c r="BF130" i="43"/>
  <c r="BF129" i="43"/>
  <c r="BF128" i="43"/>
  <c r="BF127" i="43"/>
  <c r="BF126" i="43"/>
  <c r="BF125" i="43"/>
  <c r="BF124" i="43"/>
  <c r="BF123" i="43"/>
  <c r="BF122" i="43"/>
  <c r="BF121" i="43"/>
  <c r="BF120" i="43"/>
  <c r="BF119" i="43"/>
  <c r="BF118" i="43"/>
  <c r="BF117" i="43"/>
  <c r="BF116" i="43"/>
  <c r="BF115" i="43"/>
  <c r="BF114" i="43"/>
  <c r="BF113" i="43"/>
  <c r="BF112" i="43"/>
  <c r="BF111" i="43"/>
  <c r="BF110" i="43"/>
  <c r="BF109" i="43"/>
  <c r="BF108" i="43"/>
  <c r="BF107" i="43"/>
  <c r="BF106" i="43"/>
  <c r="BF105" i="43"/>
  <c r="BF104" i="43"/>
  <c r="BF103" i="43"/>
  <c r="BF102" i="43"/>
  <c r="BF101" i="43"/>
  <c r="BF100" i="43"/>
  <c r="BF99" i="43"/>
  <c r="BF98" i="43"/>
  <c r="BF97" i="43"/>
  <c r="BF96" i="43"/>
  <c r="BF95" i="43"/>
  <c r="BF94" i="43"/>
  <c r="BF93" i="43"/>
  <c r="BF92" i="43"/>
  <c r="BF91" i="43"/>
  <c r="BF90" i="43"/>
  <c r="BF89" i="43"/>
  <c r="BF88" i="43"/>
  <c r="BF87" i="43"/>
  <c r="BF86" i="43"/>
  <c r="BF85" i="43"/>
  <c r="BF84" i="43"/>
  <c r="BF83" i="43"/>
  <c r="BF82" i="43"/>
  <c r="BF81" i="43"/>
  <c r="BF80" i="43"/>
  <c r="BF79" i="43"/>
  <c r="BF78" i="43"/>
  <c r="BF77" i="43"/>
  <c r="BF76" i="43"/>
  <c r="BF75" i="43"/>
  <c r="BF74" i="43"/>
  <c r="BF73" i="43"/>
  <c r="BF72" i="43"/>
  <c r="BF71" i="43"/>
  <c r="BF70" i="43"/>
  <c r="BF69" i="43"/>
  <c r="BF68" i="43"/>
  <c r="BF67" i="43"/>
  <c r="BF66" i="43"/>
  <c r="BF65" i="43"/>
  <c r="BF64" i="43"/>
  <c r="BF63" i="43"/>
  <c r="BF62" i="43"/>
  <c r="BF61" i="43"/>
  <c r="BF60" i="43"/>
  <c r="BF59" i="43"/>
  <c r="BF58" i="43"/>
  <c r="BF57" i="43"/>
  <c r="BF56" i="43"/>
  <c r="BF55" i="43"/>
  <c r="BF54" i="43"/>
  <c r="BF53" i="43"/>
  <c r="BF52" i="43"/>
  <c r="BF51" i="43"/>
  <c r="BF50" i="43"/>
  <c r="BF49" i="43"/>
  <c r="BF48" i="43"/>
  <c r="BF47" i="43"/>
  <c r="BF46" i="43"/>
  <c r="BF45" i="43"/>
  <c r="BF44" i="43"/>
  <c r="BF43" i="43"/>
  <c r="BF42" i="43"/>
  <c r="BF41" i="43"/>
  <c r="BF40" i="43"/>
  <c r="BF39" i="43"/>
  <c r="BF38" i="43"/>
  <c r="BF37" i="43"/>
  <c r="BF36" i="43"/>
  <c r="BF35" i="43"/>
  <c r="BF34" i="43"/>
  <c r="BF33" i="43"/>
  <c r="BF32" i="43"/>
  <c r="BF31" i="43"/>
  <c r="BF30" i="43"/>
  <c r="BF29" i="43"/>
  <c r="BF28" i="43"/>
  <c r="BF27" i="43"/>
  <c r="BF26" i="43"/>
  <c r="BF25" i="43"/>
  <c r="BF24" i="43"/>
  <c r="BF23" i="43"/>
  <c r="BF22" i="43"/>
  <c r="BF21" i="43"/>
  <c r="BF20" i="43"/>
  <c r="BF19" i="43"/>
  <c r="BF18" i="43"/>
  <c r="BF17" i="43"/>
  <c r="BF16" i="43"/>
  <c r="BF15" i="43"/>
  <c r="BF14" i="43"/>
  <c r="BF13" i="43"/>
  <c r="BF12" i="43"/>
  <c r="BF11" i="43"/>
  <c r="BF10" i="43"/>
  <c r="BF9" i="43"/>
  <c r="BF8" i="43"/>
  <c r="BF7" i="43"/>
  <c r="BF6" i="43"/>
  <c r="BF5" i="43"/>
  <c r="BF4" i="43"/>
  <c r="V5" i="43"/>
  <c r="V6" i="43" s="1"/>
  <c r="V7" i="43" s="1"/>
  <c r="V8" i="43" s="1"/>
  <c r="V9" i="43" s="1"/>
  <c r="V10" i="43" s="1"/>
  <c r="V11" i="43" s="1"/>
  <c r="V12" i="43" s="1"/>
  <c r="V13" i="43" s="1"/>
  <c r="V14" i="43" s="1"/>
  <c r="V15" i="43" s="1"/>
  <c r="V16" i="43" s="1"/>
  <c r="V17" i="43" s="1"/>
  <c r="V18" i="43" s="1"/>
  <c r="V19" i="43" s="1"/>
  <c r="V20" i="43" s="1"/>
  <c r="V21" i="43" s="1"/>
  <c r="V22" i="43" s="1"/>
  <c r="V23" i="43" s="1"/>
  <c r="V24" i="43" s="1"/>
  <c r="V25" i="43" s="1"/>
  <c r="V26" i="43" s="1"/>
  <c r="V27" i="43" s="1"/>
  <c r="V28" i="43" s="1"/>
  <c r="V29" i="43" s="1"/>
  <c r="V30" i="43" s="1"/>
  <c r="V31" i="43" s="1"/>
  <c r="V32" i="43" s="1"/>
  <c r="V33" i="43" s="1"/>
  <c r="V34" i="43" s="1"/>
  <c r="V35" i="43" s="1"/>
  <c r="V36" i="43" s="1"/>
  <c r="V37" i="43" s="1"/>
  <c r="V38" i="43" s="1"/>
  <c r="V39" i="43" s="1"/>
  <c r="V40" i="43" s="1"/>
  <c r="V41" i="43" s="1"/>
  <c r="V42" i="43" s="1"/>
  <c r="V43" i="43" s="1"/>
  <c r="V44" i="43" s="1"/>
  <c r="V45" i="43" s="1"/>
  <c r="V46" i="43" s="1"/>
  <c r="V47" i="43" s="1"/>
  <c r="V48" i="43" s="1"/>
  <c r="V49" i="43" s="1"/>
  <c r="V50" i="43" s="1"/>
  <c r="V51" i="43" s="1"/>
  <c r="V52" i="43" s="1"/>
  <c r="V53" i="43" s="1"/>
  <c r="V54" i="43" s="1"/>
  <c r="V55" i="43" s="1"/>
  <c r="V56" i="43" s="1"/>
  <c r="V57" i="43" s="1"/>
  <c r="V58" i="43" s="1"/>
  <c r="V59" i="43" s="1"/>
  <c r="V60" i="43" s="1"/>
  <c r="V61" i="43" s="1"/>
  <c r="V62" i="43" s="1"/>
  <c r="V63" i="43" s="1"/>
  <c r="V64" i="43" s="1"/>
  <c r="V65" i="43" s="1"/>
  <c r="V66" i="43" s="1"/>
  <c r="V67" i="43" s="1"/>
  <c r="V68" i="43" s="1"/>
  <c r="V69" i="43" s="1"/>
  <c r="V70" i="43" s="1"/>
  <c r="V71" i="43" s="1"/>
  <c r="V72" i="43" s="1"/>
  <c r="V73" i="43" s="1"/>
  <c r="V74" i="43" s="1"/>
  <c r="V75" i="43" s="1"/>
  <c r="V76" i="43" s="1"/>
  <c r="V77" i="43" s="1"/>
  <c r="V78" i="43" s="1"/>
  <c r="V79" i="43" s="1"/>
  <c r="V80" i="43" s="1"/>
  <c r="V81" i="43" s="1"/>
  <c r="V82" i="43" s="1"/>
  <c r="V83" i="43" s="1"/>
  <c r="V84" i="43" s="1"/>
  <c r="V85" i="43" s="1"/>
  <c r="V86" i="43" s="1"/>
  <c r="V87" i="43" s="1"/>
  <c r="V88" i="43" s="1"/>
  <c r="V89" i="43" s="1"/>
  <c r="V90" i="43" s="1"/>
  <c r="V91" i="43" s="1"/>
  <c r="V92" i="43" s="1"/>
  <c r="V93" i="43" s="1"/>
  <c r="V94" i="43" s="1"/>
  <c r="V95" i="43" s="1"/>
  <c r="V96" i="43" s="1"/>
  <c r="V97" i="43" s="1"/>
  <c r="V98" i="43" s="1"/>
  <c r="V99" i="43" s="1"/>
  <c r="V100" i="43" s="1"/>
  <c r="V101" i="43" s="1"/>
  <c r="V102" i="43" s="1"/>
  <c r="V103" i="43" s="1"/>
  <c r="V104" i="43" s="1"/>
  <c r="V105" i="43" s="1"/>
  <c r="V106" i="43" s="1"/>
  <c r="V107" i="43" s="1"/>
  <c r="V108" i="43" s="1"/>
  <c r="V109" i="43" s="1"/>
  <c r="V110" i="43" s="1"/>
  <c r="V111" i="43" s="1"/>
  <c r="V112" i="43" s="1"/>
  <c r="V113" i="43" s="1"/>
  <c r="V114" i="43" s="1"/>
  <c r="V115" i="43" s="1"/>
  <c r="V116" i="43" s="1"/>
  <c r="V117" i="43" s="1"/>
  <c r="V118" i="43" s="1"/>
  <c r="V119" i="43" s="1"/>
  <c r="V120" i="43" s="1"/>
  <c r="V121" i="43" s="1"/>
  <c r="V122" i="43" s="1"/>
  <c r="V123" i="43" s="1"/>
  <c r="V124" i="43" s="1"/>
  <c r="V125" i="43" s="1"/>
  <c r="V126" i="43" s="1"/>
  <c r="V127" i="43" s="1"/>
  <c r="V128" i="43" s="1"/>
  <c r="V129" i="43" s="1"/>
  <c r="V130" i="43" s="1"/>
  <c r="V131" i="43" s="1"/>
  <c r="V132" i="43" s="1"/>
  <c r="V133" i="43" s="1"/>
  <c r="V134" i="43" s="1"/>
  <c r="V135" i="43" s="1"/>
  <c r="V136" i="43" s="1"/>
  <c r="V137" i="43" s="1"/>
  <c r="V138" i="43" s="1"/>
  <c r="V139" i="43" s="1"/>
  <c r="V140" i="43" s="1"/>
  <c r="V141" i="43" s="1"/>
  <c r="V142" i="43" s="1"/>
  <c r="V143" i="43" s="1"/>
  <c r="V144" i="43" s="1"/>
  <c r="V145" i="43" s="1"/>
  <c r="V146" i="43" s="1"/>
  <c r="V147" i="43" s="1"/>
  <c r="V148" i="43" s="1"/>
  <c r="V149" i="43" s="1"/>
  <c r="V150" i="43" s="1"/>
  <c r="V151" i="43" s="1"/>
  <c r="V152" i="43" s="1"/>
  <c r="V153" i="43" s="1"/>
  <c r="V154" i="43" s="1"/>
  <c r="V155" i="43" s="1"/>
  <c r="V156" i="43" s="1"/>
  <c r="V157" i="43" s="1"/>
  <c r="V158" i="43" s="1"/>
  <c r="V159" i="43" s="1"/>
  <c r="V160" i="43" s="1"/>
  <c r="V161" i="43" s="1"/>
  <c r="V162" i="43" s="1"/>
  <c r="V163" i="43" s="1"/>
  <c r="V164" i="43" s="1"/>
  <c r="V165" i="43" s="1"/>
  <c r="V166" i="43" s="1"/>
  <c r="V167" i="43" s="1"/>
  <c r="V168" i="43" s="1"/>
  <c r="V169" i="43" s="1"/>
  <c r="V170" i="43" s="1"/>
  <c r="V171" i="43" s="1"/>
  <c r="V172" i="43" s="1"/>
  <c r="V173" i="43" s="1"/>
  <c r="V174" i="43" s="1"/>
  <c r="V175" i="43" s="1"/>
  <c r="V176" i="43" s="1"/>
  <c r="V177" i="43" s="1"/>
  <c r="V178" i="43" s="1"/>
  <c r="V179" i="43" s="1"/>
  <c r="V180" i="43" s="1"/>
  <c r="V181" i="43" s="1"/>
  <c r="V182" i="43" s="1"/>
  <c r="V183" i="43" s="1"/>
  <c r="V184" i="43" s="1"/>
  <c r="V185" i="43" s="1"/>
  <c r="V186" i="43" s="1"/>
  <c r="V4" i="43"/>
  <c r="W3" i="43"/>
  <c r="X3" i="43"/>
  <c r="Y3" i="43"/>
  <c r="Z3" i="43"/>
  <c r="AA3" i="43"/>
  <c r="AB3" i="43"/>
  <c r="AC3" i="43"/>
  <c r="AD3" i="43"/>
  <c r="AE3" i="43"/>
  <c r="AF3" i="43"/>
  <c r="AG3" i="43"/>
  <c r="AH3" i="43"/>
  <c r="AI3" i="43"/>
  <c r="AJ3" i="43"/>
  <c r="AK3" i="43"/>
  <c r="AL3" i="43"/>
  <c r="D4" i="5"/>
  <c r="R2" i="1"/>
  <c r="R19" i="5" s="1"/>
  <c r="Q2" i="1"/>
  <c r="Q19" i="5" s="1"/>
  <c r="P2" i="1"/>
  <c r="AH2" i="1" s="1"/>
  <c r="O2" i="1"/>
  <c r="AG2" i="1" s="1"/>
  <c r="N2" i="1"/>
  <c r="AF2" i="1" s="1"/>
  <c r="M2" i="1"/>
  <c r="M19" i="5" s="1"/>
  <c r="L2" i="1"/>
  <c r="L19" i="5" s="1"/>
  <c r="K2" i="1"/>
  <c r="K19" i="5" s="1"/>
  <c r="J2" i="1"/>
  <c r="AB2" i="1" s="1"/>
  <c r="I2" i="1"/>
  <c r="AA2" i="1" s="1"/>
  <c r="H2" i="1"/>
  <c r="H19" i="5" s="1"/>
  <c r="G2" i="1"/>
  <c r="G19" i="5" s="1"/>
  <c r="F2" i="1"/>
  <c r="F19" i="5" s="1"/>
  <c r="E2" i="1"/>
  <c r="E19" i="5" s="1"/>
  <c r="D2" i="1"/>
  <c r="V2" i="1" s="1"/>
  <c r="C2" i="1"/>
  <c r="C19" i="5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BC1" i="43" s="1"/>
  <c r="BD1" i="43" s="1"/>
  <c r="A4" i="43"/>
  <c r="AN4" i="43" s="1"/>
  <c r="BC186" i="43"/>
  <c r="AR186" i="43"/>
  <c r="BD185" i="43"/>
  <c r="BC185" i="43"/>
  <c r="AR185" i="43"/>
  <c r="AR184" i="43"/>
  <c r="BC183" i="43"/>
  <c r="AR183" i="43"/>
  <c r="AQ183" i="43"/>
  <c r="AR182" i="43"/>
  <c r="AR181" i="43"/>
  <c r="AR180" i="43"/>
  <c r="BD179" i="43"/>
  <c r="BD173" i="43"/>
  <c r="BC173" i="43"/>
  <c r="BC172" i="43"/>
  <c r="AV170" i="43"/>
  <c r="BD169" i="43"/>
  <c r="BC169" i="43"/>
  <c r="AR169" i="43"/>
  <c r="AR168" i="43"/>
  <c r="BD162" i="43"/>
  <c r="BC160" i="43"/>
  <c r="BD158" i="43"/>
  <c r="BC158" i="43"/>
  <c r="BD157" i="43"/>
  <c r="BC157" i="43"/>
  <c r="BC154" i="43"/>
  <c r="BC153" i="43"/>
  <c r="AR152" i="43"/>
  <c r="AR151" i="43"/>
  <c r="BD150" i="43"/>
  <c r="BC150" i="43"/>
  <c r="AR150" i="43"/>
  <c r="AR149" i="43"/>
  <c r="BC148" i="43"/>
  <c r="AR148" i="43"/>
  <c r="AR147" i="43"/>
  <c r="BC145" i="43"/>
  <c r="BC142" i="43"/>
  <c r="BC141" i="43"/>
  <c r="BD138" i="43"/>
  <c r="BC138" i="43"/>
  <c r="BC136" i="43"/>
  <c r="BD134" i="43"/>
  <c r="BC134" i="43"/>
  <c r="BC133" i="43"/>
  <c r="BC130" i="43"/>
  <c r="BC126" i="43"/>
  <c r="BD125" i="43"/>
  <c r="BC125" i="43"/>
  <c r="BD124" i="43"/>
  <c r="BC123" i="43"/>
  <c r="BD119" i="43"/>
  <c r="BC118" i="43"/>
  <c r="BC113" i="43"/>
  <c r="BC112" i="43"/>
  <c r="AY112" i="43"/>
  <c r="BD111" i="43"/>
  <c r="BC111" i="43"/>
  <c r="BC108" i="43"/>
  <c r="BC105" i="43"/>
  <c r="AR104" i="43"/>
  <c r="AR103" i="43"/>
  <c r="BD102" i="43"/>
  <c r="BC102" i="43"/>
  <c r="AR102" i="43"/>
  <c r="BC101" i="43"/>
  <c r="AR101" i="43"/>
  <c r="AR100" i="43"/>
  <c r="BD99" i="43"/>
  <c r="BD98" i="43"/>
  <c r="BC98" i="43"/>
  <c r="AR98" i="43"/>
  <c r="BC97" i="43"/>
  <c r="AR97" i="43"/>
  <c r="AR96" i="43"/>
  <c r="BD95" i="43"/>
  <c r="BC95" i="43"/>
  <c r="AR94" i="43"/>
  <c r="BC91" i="43"/>
  <c r="BC90" i="43"/>
  <c r="BC87" i="43"/>
  <c r="BC86" i="43"/>
  <c r="BD81" i="43"/>
  <c r="BC80" i="43"/>
  <c r="BC79" i="43"/>
  <c r="BD77" i="43"/>
  <c r="BC77" i="43"/>
  <c r="BC75" i="43"/>
  <c r="BC73" i="43"/>
  <c r="BC71" i="43"/>
  <c r="BC69" i="43"/>
  <c r="BD67" i="43"/>
  <c r="BC67" i="43"/>
  <c r="AR66" i="43"/>
  <c r="BC65" i="43"/>
  <c r="AR65" i="43"/>
  <c r="AR64" i="43"/>
  <c r="BC62" i="43"/>
  <c r="AR62" i="43"/>
  <c r="AR61" i="43"/>
  <c r="AR60" i="43"/>
  <c r="BD59" i="43"/>
  <c r="BC58" i="43"/>
  <c r="AR58" i="43"/>
  <c r="BC57" i="43"/>
  <c r="BD55" i="43"/>
  <c r="BC55" i="43"/>
  <c r="BC54" i="43"/>
  <c r="BD51" i="43"/>
  <c r="BC51" i="43"/>
  <c r="BC50" i="43"/>
  <c r="BC49" i="43"/>
  <c r="BC47" i="43"/>
  <c r="BC46" i="43"/>
  <c r="BC43" i="43"/>
  <c r="BD42" i="43"/>
  <c r="BC42" i="43"/>
  <c r="BC39" i="43"/>
  <c r="BC38" i="43"/>
  <c r="BD37" i="43"/>
  <c r="BC35" i="43"/>
  <c r="BC34" i="43"/>
  <c r="BD33" i="43"/>
  <c r="AR30" i="43"/>
  <c r="AR29" i="43"/>
  <c r="BD28" i="43"/>
  <c r="BC28" i="43"/>
  <c r="AR28" i="43"/>
  <c r="BC27" i="43"/>
  <c r="AR26" i="43"/>
  <c r="BC25" i="43"/>
  <c r="AR25" i="43"/>
  <c r="AR24" i="43"/>
  <c r="BC22" i="43"/>
  <c r="AR22" i="43"/>
  <c r="BD20" i="43"/>
  <c r="BC17" i="43"/>
  <c r="BD15" i="43"/>
  <c r="BC14" i="43"/>
  <c r="BC13" i="43"/>
  <c r="BC12" i="43"/>
  <c r="BD9" i="43"/>
  <c r="BC9" i="43"/>
  <c r="BD8" i="43"/>
  <c r="BC8" i="43"/>
  <c r="BC7" i="43"/>
  <c r="BC5" i="43"/>
  <c r="AO178" i="43"/>
  <c r="AO177" i="43"/>
  <c r="AO176" i="43"/>
  <c r="AO175" i="43"/>
  <c r="AO166" i="43"/>
  <c r="AO165" i="43"/>
  <c r="AO164" i="43"/>
  <c r="AO163" i="43"/>
  <c r="AO154" i="43"/>
  <c r="AO153" i="43"/>
  <c r="AO152" i="43"/>
  <c r="AO151" i="43"/>
  <c r="AO142" i="43"/>
  <c r="AO141" i="43"/>
  <c r="AO140" i="43"/>
  <c r="AO139" i="43"/>
  <c r="AO130" i="43"/>
  <c r="AO129" i="43"/>
  <c r="AO128" i="43"/>
  <c r="AO127" i="43"/>
  <c r="AO118" i="43"/>
  <c r="AO117" i="43"/>
  <c r="AO116" i="43"/>
  <c r="AO115" i="43"/>
  <c r="AO106" i="43"/>
  <c r="AO105" i="43"/>
  <c r="AO104" i="43"/>
  <c r="AO103" i="43"/>
  <c r="AO94" i="43"/>
  <c r="AO93" i="43"/>
  <c r="AO92" i="43"/>
  <c r="AO91" i="43"/>
  <c r="AO82" i="43"/>
  <c r="AO81" i="43"/>
  <c r="AO80" i="43"/>
  <c r="AO79" i="43"/>
  <c r="AO70" i="43"/>
  <c r="AO69" i="43"/>
  <c r="AO68" i="43"/>
  <c r="AO67" i="43"/>
  <c r="AO58" i="43"/>
  <c r="AO57" i="43"/>
  <c r="AO56" i="43"/>
  <c r="AO55" i="43"/>
  <c r="AO46" i="43"/>
  <c r="AO45" i="43"/>
  <c r="AO44" i="43"/>
  <c r="AO43" i="43"/>
  <c r="AO34" i="43"/>
  <c r="AO33" i="43"/>
  <c r="AO32" i="43"/>
  <c r="AO31" i="43"/>
  <c r="AO22" i="43"/>
  <c r="AO21" i="43"/>
  <c r="AO20" i="43"/>
  <c r="AO19" i="43"/>
  <c r="AO10" i="43"/>
  <c r="AO9" i="43"/>
  <c r="AO8" i="43"/>
  <c r="AO7" i="43"/>
  <c r="AV186" i="43"/>
  <c r="AV185" i="43"/>
  <c r="AV184" i="43"/>
  <c r="AV183" i="43"/>
  <c r="AV182" i="43"/>
  <c r="AV181" i="43"/>
  <c r="AV180" i="43"/>
  <c r="AV179" i="43"/>
  <c r="AV178" i="43"/>
  <c r="AV177" i="43"/>
  <c r="AV176" i="43"/>
  <c r="AV175" i="43"/>
  <c r="AV174" i="43"/>
  <c r="AV173" i="43"/>
  <c r="AV172" i="43"/>
  <c r="AV171" i="43"/>
  <c r="AV169" i="43"/>
  <c r="AV168" i="43"/>
  <c r="AV167" i="43"/>
  <c r="AV166" i="43"/>
  <c r="AV165" i="43"/>
  <c r="AV164" i="43"/>
  <c r="AV163" i="43"/>
  <c r="AV162" i="43"/>
  <c r="AV161" i="43"/>
  <c r="AV160" i="43"/>
  <c r="AV159" i="43"/>
  <c r="AV158" i="43"/>
  <c r="AV157" i="43"/>
  <c r="AV156" i="43"/>
  <c r="AV155" i="43"/>
  <c r="AV154" i="43"/>
  <c r="AV153" i="43"/>
  <c r="AV152" i="43"/>
  <c r="AV151" i="43"/>
  <c r="AV150" i="43"/>
  <c r="AV149" i="43"/>
  <c r="AV148" i="43"/>
  <c r="AV147" i="43"/>
  <c r="AV146" i="43"/>
  <c r="AV145" i="43"/>
  <c r="AV144" i="43"/>
  <c r="AV143" i="43"/>
  <c r="AV142" i="43"/>
  <c r="AV141" i="43"/>
  <c r="AV140" i="43"/>
  <c r="AV139" i="43"/>
  <c r="AV138" i="43"/>
  <c r="AV137" i="43"/>
  <c r="AV136" i="43"/>
  <c r="AV135" i="43"/>
  <c r="AV134" i="43"/>
  <c r="AV133" i="43"/>
  <c r="AV132" i="43"/>
  <c r="AV131" i="43"/>
  <c r="AV130" i="43"/>
  <c r="AV129" i="43"/>
  <c r="AV128" i="43"/>
  <c r="AV127" i="43"/>
  <c r="AV126" i="43"/>
  <c r="AV125" i="43"/>
  <c r="AV124" i="43"/>
  <c r="AV123" i="43"/>
  <c r="AV122" i="43"/>
  <c r="AV121" i="43"/>
  <c r="AV120" i="43"/>
  <c r="AV119" i="43"/>
  <c r="AV118" i="43"/>
  <c r="AV117" i="43"/>
  <c r="AV116" i="43"/>
  <c r="AV115" i="43"/>
  <c r="AV114" i="43"/>
  <c r="AV113" i="43"/>
  <c r="AV112" i="43"/>
  <c r="AV111" i="43"/>
  <c r="AV110" i="43"/>
  <c r="AV109" i="43"/>
  <c r="AV108" i="43"/>
  <c r="AV107" i="43"/>
  <c r="AV106" i="43"/>
  <c r="AV105" i="43"/>
  <c r="AV104" i="43"/>
  <c r="AV103" i="43"/>
  <c r="AV102" i="43"/>
  <c r="U111" i="58"/>
  <c r="T111" i="58"/>
  <c r="AV101" i="43"/>
  <c r="U110" i="58"/>
  <c r="T110" i="58"/>
  <c r="AV100" i="43"/>
  <c r="U109" i="58"/>
  <c r="T109" i="58"/>
  <c r="AV99" i="43"/>
  <c r="U108" i="58"/>
  <c r="T108" i="58"/>
  <c r="AV98" i="43"/>
  <c r="U107" i="58"/>
  <c r="T107" i="58"/>
  <c r="AV97" i="43"/>
  <c r="U106" i="58"/>
  <c r="T106" i="58"/>
  <c r="AV96" i="43"/>
  <c r="U105" i="58"/>
  <c r="T105" i="58"/>
  <c r="AV95" i="43"/>
  <c r="U104" i="58"/>
  <c r="T104" i="58"/>
  <c r="AV94" i="43"/>
  <c r="U103" i="58"/>
  <c r="T103" i="58"/>
  <c r="AV93" i="43"/>
  <c r="U102" i="58"/>
  <c r="T102" i="58"/>
  <c r="AV92" i="43"/>
  <c r="U101" i="58"/>
  <c r="T101" i="58"/>
  <c r="AV91" i="43"/>
  <c r="U100" i="58"/>
  <c r="T100" i="58"/>
  <c r="AV90" i="43"/>
  <c r="U99" i="58"/>
  <c r="T99" i="58"/>
  <c r="AV89" i="43"/>
  <c r="U98" i="58"/>
  <c r="T98" i="58"/>
  <c r="AV88" i="43"/>
  <c r="U97" i="58"/>
  <c r="T97" i="58"/>
  <c r="AV87" i="43"/>
  <c r="U96" i="58"/>
  <c r="T96" i="58"/>
  <c r="AV86" i="43"/>
  <c r="U95" i="58"/>
  <c r="T95" i="58"/>
  <c r="AV85" i="43"/>
  <c r="U94" i="58"/>
  <c r="T94" i="58"/>
  <c r="AV84" i="43"/>
  <c r="U93" i="58"/>
  <c r="T93" i="58"/>
  <c r="AV83" i="43"/>
  <c r="U92" i="58"/>
  <c r="T92" i="58"/>
  <c r="AV82" i="43"/>
  <c r="U91" i="58"/>
  <c r="T91" i="58"/>
  <c r="AV81" i="43"/>
  <c r="U90" i="58"/>
  <c r="T90" i="58"/>
  <c r="AV80" i="43"/>
  <c r="U89" i="58"/>
  <c r="T89" i="58"/>
  <c r="AV79" i="43"/>
  <c r="U88" i="58"/>
  <c r="T88" i="58"/>
  <c r="AV78" i="43"/>
  <c r="U87" i="58"/>
  <c r="T87" i="58"/>
  <c r="AV77" i="43"/>
  <c r="U86" i="58"/>
  <c r="T86" i="58"/>
  <c r="AV76" i="43"/>
  <c r="U85" i="58"/>
  <c r="T85" i="58"/>
  <c r="AV75" i="43"/>
  <c r="U84" i="58"/>
  <c r="T84" i="58"/>
  <c r="AV74" i="43"/>
  <c r="U83" i="58"/>
  <c r="T83" i="58"/>
  <c r="AV73" i="43"/>
  <c r="U82" i="58"/>
  <c r="T82" i="58"/>
  <c r="AV72" i="43"/>
  <c r="U81" i="58"/>
  <c r="T81" i="58"/>
  <c r="AV71" i="43"/>
  <c r="U80" i="58"/>
  <c r="T80" i="58"/>
  <c r="AV70" i="43"/>
  <c r="U79" i="58"/>
  <c r="T79" i="58"/>
  <c r="AV69" i="43"/>
  <c r="U78" i="58"/>
  <c r="T78" i="58"/>
  <c r="AV68" i="43"/>
  <c r="U77" i="58"/>
  <c r="T77" i="58"/>
  <c r="AV67" i="43"/>
  <c r="U76" i="58"/>
  <c r="T76" i="58"/>
  <c r="AV66" i="43"/>
  <c r="U75" i="58"/>
  <c r="T75" i="58"/>
  <c r="AV65" i="43"/>
  <c r="U74" i="58"/>
  <c r="T74" i="58"/>
  <c r="AV64" i="43"/>
  <c r="U73" i="58"/>
  <c r="T73" i="58"/>
  <c r="AV63" i="43"/>
  <c r="U72" i="58"/>
  <c r="T72" i="58"/>
  <c r="AV62" i="43"/>
  <c r="U71" i="58"/>
  <c r="T71" i="58"/>
  <c r="AV61" i="43"/>
  <c r="U70" i="58"/>
  <c r="T70" i="58"/>
  <c r="AV60" i="43"/>
  <c r="U69" i="58"/>
  <c r="T69" i="58"/>
  <c r="AV59" i="43"/>
  <c r="U68" i="58"/>
  <c r="T68" i="58"/>
  <c r="AV58" i="43"/>
  <c r="U67" i="58"/>
  <c r="T67" i="58"/>
  <c r="AV57" i="43"/>
  <c r="U66" i="58"/>
  <c r="T66" i="58"/>
  <c r="AV56" i="43"/>
  <c r="U65" i="58"/>
  <c r="T65" i="58"/>
  <c r="AV55" i="43"/>
  <c r="U64" i="58"/>
  <c r="T64" i="58"/>
  <c r="AV54" i="43"/>
  <c r="U63" i="58"/>
  <c r="T63" i="58"/>
  <c r="AV53" i="43"/>
  <c r="U62" i="58"/>
  <c r="T62" i="58"/>
  <c r="AV52" i="43"/>
  <c r="U61" i="58"/>
  <c r="T61" i="58"/>
  <c r="AV51" i="43"/>
  <c r="U60" i="58"/>
  <c r="T60" i="58"/>
  <c r="AV50" i="43"/>
  <c r="U59" i="58"/>
  <c r="T59" i="58"/>
  <c r="AV49" i="43"/>
  <c r="U58" i="58"/>
  <c r="T58" i="58"/>
  <c r="AV48" i="43"/>
  <c r="U57" i="58"/>
  <c r="T57" i="58"/>
  <c r="AV47" i="43"/>
  <c r="U56" i="58"/>
  <c r="T56" i="58"/>
  <c r="AV46" i="43"/>
  <c r="U55" i="58"/>
  <c r="T55" i="58"/>
  <c r="AV45" i="43"/>
  <c r="U54" i="58"/>
  <c r="T54" i="58"/>
  <c r="AV44" i="43"/>
  <c r="U53" i="58"/>
  <c r="T53" i="58"/>
  <c r="AV43" i="43"/>
  <c r="U52" i="58"/>
  <c r="T52" i="58"/>
  <c r="AV42" i="43"/>
  <c r="U51" i="58"/>
  <c r="T51" i="58"/>
  <c r="AV41" i="43"/>
  <c r="U50" i="58"/>
  <c r="T50" i="58"/>
  <c r="AV40" i="43"/>
  <c r="U49" i="58"/>
  <c r="T49" i="58"/>
  <c r="AV39" i="43"/>
  <c r="U48" i="58"/>
  <c r="T48" i="58"/>
  <c r="AV38" i="43"/>
  <c r="U47" i="58"/>
  <c r="T47" i="58"/>
  <c r="AV37" i="43"/>
  <c r="U46" i="58"/>
  <c r="T46" i="58"/>
  <c r="AV36" i="43"/>
  <c r="U45" i="58"/>
  <c r="T45" i="58"/>
  <c r="AV35" i="43"/>
  <c r="U44" i="58"/>
  <c r="T44" i="58"/>
  <c r="AV34" i="43"/>
  <c r="U43" i="58"/>
  <c r="T43" i="58"/>
  <c r="AV33" i="43"/>
  <c r="U42" i="58"/>
  <c r="T42" i="58"/>
  <c r="AV32" i="43"/>
  <c r="U41" i="58"/>
  <c r="T41" i="58"/>
  <c r="AV31" i="43"/>
  <c r="U40" i="58"/>
  <c r="T40" i="58"/>
  <c r="AV30" i="43"/>
  <c r="U39" i="58"/>
  <c r="T39" i="58"/>
  <c r="AV29" i="43"/>
  <c r="U38" i="58"/>
  <c r="T38" i="58"/>
  <c r="AV28" i="43"/>
  <c r="U37" i="58"/>
  <c r="T37" i="58"/>
  <c r="AV27" i="43"/>
  <c r="U36" i="58"/>
  <c r="T36" i="58"/>
  <c r="AV26" i="43"/>
  <c r="U35" i="58"/>
  <c r="T35" i="58"/>
  <c r="AV25" i="43"/>
  <c r="U34" i="58"/>
  <c r="T34" i="58"/>
  <c r="AV24" i="43"/>
  <c r="U33" i="58"/>
  <c r="T33" i="58"/>
  <c r="AV23" i="43"/>
  <c r="U32" i="58"/>
  <c r="T32" i="58"/>
  <c r="AV22" i="43"/>
  <c r="U31" i="58"/>
  <c r="T31" i="58"/>
  <c r="AV21" i="43"/>
  <c r="U30" i="58"/>
  <c r="T30" i="58"/>
  <c r="AV20" i="43"/>
  <c r="U29" i="58"/>
  <c r="T29" i="58"/>
  <c r="AV19" i="43"/>
  <c r="U28" i="58"/>
  <c r="T28" i="58"/>
  <c r="AV18" i="43"/>
  <c r="U27" i="58"/>
  <c r="T27" i="58"/>
  <c r="AV17" i="43"/>
  <c r="U26" i="58"/>
  <c r="T26" i="58"/>
  <c r="AV16" i="43"/>
  <c r="U25" i="58"/>
  <c r="T25" i="58"/>
  <c r="AV15" i="43"/>
  <c r="U24" i="58"/>
  <c r="T24" i="58"/>
  <c r="AV14" i="43"/>
  <c r="U23" i="58"/>
  <c r="T23" i="58"/>
  <c r="AV13" i="43"/>
  <c r="U22" i="58"/>
  <c r="T22" i="58"/>
  <c r="AV12" i="43"/>
  <c r="U21" i="58"/>
  <c r="T21" i="58"/>
  <c r="AV11" i="43"/>
  <c r="U20" i="58"/>
  <c r="T20" i="58"/>
  <c r="AV10" i="43"/>
  <c r="U19" i="58"/>
  <c r="T19" i="58"/>
  <c r="AV9" i="43"/>
  <c r="U18" i="58"/>
  <c r="T18" i="58"/>
  <c r="AV8" i="43"/>
  <c r="U17" i="58"/>
  <c r="T17" i="58"/>
  <c r="AV7" i="43"/>
  <c r="U16" i="58"/>
  <c r="T16" i="58"/>
  <c r="AV6" i="43"/>
  <c r="U15" i="58"/>
  <c r="T15" i="58"/>
  <c r="AV5" i="43"/>
  <c r="U14" i="58"/>
  <c r="T14" i="58"/>
  <c r="AV4" i="43"/>
  <c r="D6" i="58" a="1"/>
  <c r="D6" i="58" s="1"/>
  <c r="AV3" i="43" s="1"/>
  <c r="BN3" i="43" s="1"/>
  <c r="AU186" i="43"/>
  <c r="AU185" i="43"/>
  <c r="AU184" i="43"/>
  <c r="AU183" i="43"/>
  <c r="AU182" i="43"/>
  <c r="AU181" i="43"/>
  <c r="AU180" i="43"/>
  <c r="AU179" i="43"/>
  <c r="AU178" i="43"/>
  <c r="AU177" i="43"/>
  <c r="AU176" i="43"/>
  <c r="AU175" i="43"/>
  <c r="AU174" i="43"/>
  <c r="AU173" i="43"/>
  <c r="AU172" i="43"/>
  <c r="AU171" i="43"/>
  <c r="AU170" i="43"/>
  <c r="AU169" i="43"/>
  <c r="AU168" i="43"/>
  <c r="AU167" i="43"/>
  <c r="AU166" i="43"/>
  <c r="AU165" i="43"/>
  <c r="AU164" i="43"/>
  <c r="AU163" i="43"/>
  <c r="AU162" i="43"/>
  <c r="AU161" i="43"/>
  <c r="AU160" i="43"/>
  <c r="AU159" i="43"/>
  <c r="AU158" i="43"/>
  <c r="AU157" i="43"/>
  <c r="AU156" i="43"/>
  <c r="AU155" i="43"/>
  <c r="AU154" i="43"/>
  <c r="AU153" i="43"/>
  <c r="AU152" i="43"/>
  <c r="AU151" i="43"/>
  <c r="AU150" i="43"/>
  <c r="AU149" i="43"/>
  <c r="AU148" i="43"/>
  <c r="AU147" i="43"/>
  <c r="AU146" i="43"/>
  <c r="AU145" i="43"/>
  <c r="AU144" i="43"/>
  <c r="AU143" i="43"/>
  <c r="AU142" i="43"/>
  <c r="AU141" i="43"/>
  <c r="AU140" i="43"/>
  <c r="AU139" i="43"/>
  <c r="AU138" i="43"/>
  <c r="AU137" i="43"/>
  <c r="AU136" i="43"/>
  <c r="AU135" i="43"/>
  <c r="AU134" i="43"/>
  <c r="AU133" i="43"/>
  <c r="AU132" i="43"/>
  <c r="AU131" i="43"/>
  <c r="AU130" i="43"/>
  <c r="AU129" i="43"/>
  <c r="AU128" i="43"/>
  <c r="AU127" i="43"/>
  <c r="AU126" i="43"/>
  <c r="AU125" i="43"/>
  <c r="AU124" i="43"/>
  <c r="AU123" i="43"/>
  <c r="AU122" i="43"/>
  <c r="AU121" i="43"/>
  <c r="AU120" i="43"/>
  <c r="AU119" i="43"/>
  <c r="AU118" i="43"/>
  <c r="AU117" i="43"/>
  <c r="AU116" i="43"/>
  <c r="AU115" i="43"/>
  <c r="AU114" i="43"/>
  <c r="AU113" i="43"/>
  <c r="AU112" i="43"/>
  <c r="AU111" i="43"/>
  <c r="AU110" i="43"/>
  <c r="AU109" i="43"/>
  <c r="AU108" i="43"/>
  <c r="AU107" i="43"/>
  <c r="AU106" i="43"/>
  <c r="AU105" i="43"/>
  <c r="AU104" i="43"/>
  <c r="AU103" i="43"/>
  <c r="AU102" i="43"/>
  <c r="U111" i="57"/>
  <c r="T111" i="57"/>
  <c r="AU101" i="43"/>
  <c r="U110" i="57"/>
  <c r="T110" i="57"/>
  <c r="AU100" i="43"/>
  <c r="U109" i="57"/>
  <c r="T109" i="57"/>
  <c r="AU99" i="43"/>
  <c r="U108" i="57"/>
  <c r="T108" i="57"/>
  <c r="AU98" i="43"/>
  <c r="U107" i="57"/>
  <c r="T107" i="57"/>
  <c r="AU97" i="43"/>
  <c r="U106" i="57"/>
  <c r="T106" i="57"/>
  <c r="AU96" i="43"/>
  <c r="U105" i="57"/>
  <c r="T105" i="57"/>
  <c r="AU95" i="43"/>
  <c r="U104" i="57"/>
  <c r="T104" i="57"/>
  <c r="AU94" i="43"/>
  <c r="U103" i="57"/>
  <c r="T103" i="57"/>
  <c r="AU93" i="43"/>
  <c r="U102" i="57"/>
  <c r="T102" i="57"/>
  <c r="AU92" i="43"/>
  <c r="U101" i="57"/>
  <c r="T101" i="57"/>
  <c r="AU91" i="43"/>
  <c r="U100" i="57"/>
  <c r="T100" i="57"/>
  <c r="AU90" i="43"/>
  <c r="U99" i="57"/>
  <c r="T99" i="57"/>
  <c r="AU89" i="43"/>
  <c r="U98" i="57"/>
  <c r="T98" i="57"/>
  <c r="AU88" i="43"/>
  <c r="U97" i="57"/>
  <c r="T97" i="57"/>
  <c r="AU87" i="43"/>
  <c r="U96" i="57"/>
  <c r="T96" i="57"/>
  <c r="AU86" i="43"/>
  <c r="U95" i="57"/>
  <c r="T95" i="57"/>
  <c r="AU85" i="43"/>
  <c r="U94" i="57"/>
  <c r="T94" i="57"/>
  <c r="AU84" i="43"/>
  <c r="U93" i="57"/>
  <c r="T93" i="57"/>
  <c r="AU83" i="43"/>
  <c r="U92" i="57"/>
  <c r="T92" i="57"/>
  <c r="AU82" i="43"/>
  <c r="U91" i="57"/>
  <c r="T91" i="57"/>
  <c r="AU81" i="43"/>
  <c r="U90" i="57"/>
  <c r="T90" i="57"/>
  <c r="AU80" i="43"/>
  <c r="U89" i="57"/>
  <c r="T89" i="57"/>
  <c r="AU79" i="43"/>
  <c r="U88" i="57"/>
  <c r="T88" i="57"/>
  <c r="AU78" i="43"/>
  <c r="U87" i="57"/>
  <c r="T87" i="57"/>
  <c r="AU77" i="43"/>
  <c r="U86" i="57"/>
  <c r="T86" i="57"/>
  <c r="AU76" i="43"/>
  <c r="U85" i="57"/>
  <c r="T85" i="57"/>
  <c r="AU75" i="43"/>
  <c r="U84" i="57"/>
  <c r="T84" i="57"/>
  <c r="AU74" i="43"/>
  <c r="U83" i="57"/>
  <c r="T83" i="57"/>
  <c r="AU73" i="43"/>
  <c r="U82" i="57"/>
  <c r="T82" i="57"/>
  <c r="AU72" i="43"/>
  <c r="U81" i="57"/>
  <c r="T81" i="57"/>
  <c r="AU71" i="43"/>
  <c r="U80" i="57"/>
  <c r="T80" i="57"/>
  <c r="AU70" i="43"/>
  <c r="U79" i="57"/>
  <c r="T79" i="57"/>
  <c r="AU69" i="43"/>
  <c r="U78" i="57"/>
  <c r="T78" i="57"/>
  <c r="AU68" i="43"/>
  <c r="U77" i="57"/>
  <c r="T77" i="57"/>
  <c r="AU67" i="43"/>
  <c r="U76" i="57"/>
  <c r="T76" i="57"/>
  <c r="AU66" i="43"/>
  <c r="U75" i="57"/>
  <c r="T75" i="57"/>
  <c r="AU65" i="43"/>
  <c r="U74" i="57"/>
  <c r="T74" i="57"/>
  <c r="AU64" i="43"/>
  <c r="U73" i="57"/>
  <c r="T73" i="57"/>
  <c r="AU63" i="43"/>
  <c r="U72" i="57"/>
  <c r="T72" i="57"/>
  <c r="AU62" i="43"/>
  <c r="U71" i="57"/>
  <c r="T71" i="57"/>
  <c r="AU61" i="43"/>
  <c r="U70" i="57"/>
  <c r="T70" i="57"/>
  <c r="AU60" i="43"/>
  <c r="U69" i="57"/>
  <c r="T69" i="57"/>
  <c r="AU59" i="43"/>
  <c r="U68" i="57"/>
  <c r="T68" i="57"/>
  <c r="AU58" i="43"/>
  <c r="U67" i="57"/>
  <c r="T67" i="57"/>
  <c r="AU57" i="43"/>
  <c r="U66" i="57"/>
  <c r="T66" i="57"/>
  <c r="AU56" i="43"/>
  <c r="U65" i="57"/>
  <c r="T65" i="57"/>
  <c r="AU55" i="43"/>
  <c r="U64" i="57"/>
  <c r="T64" i="57"/>
  <c r="AU54" i="43"/>
  <c r="U63" i="57"/>
  <c r="T63" i="57"/>
  <c r="AU53" i="43"/>
  <c r="U62" i="57"/>
  <c r="T62" i="57"/>
  <c r="AU52" i="43"/>
  <c r="U61" i="57"/>
  <c r="T61" i="57"/>
  <c r="AU51" i="43"/>
  <c r="U60" i="57"/>
  <c r="T60" i="57"/>
  <c r="AU50" i="43"/>
  <c r="U59" i="57"/>
  <c r="T59" i="57"/>
  <c r="AU49" i="43"/>
  <c r="U58" i="57"/>
  <c r="T58" i="57"/>
  <c r="AU48" i="43"/>
  <c r="U57" i="57"/>
  <c r="T57" i="57"/>
  <c r="AU47" i="43"/>
  <c r="U56" i="57"/>
  <c r="T56" i="57"/>
  <c r="AU46" i="43"/>
  <c r="U55" i="57"/>
  <c r="T55" i="57"/>
  <c r="AU45" i="43"/>
  <c r="U54" i="57"/>
  <c r="T54" i="57"/>
  <c r="AU44" i="43"/>
  <c r="U53" i="57"/>
  <c r="T53" i="57"/>
  <c r="AU43" i="43"/>
  <c r="U52" i="57"/>
  <c r="T52" i="57"/>
  <c r="AU42" i="43"/>
  <c r="U51" i="57"/>
  <c r="T51" i="57"/>
  <c r="AU41" i="43"/>
  <c r="U50" i="57"/>
  <c r="T50" i="57"/>
  <c r="AU40" i="43"/>
  <c r="U49" i="57"/>
  <c r="T49" i="57"/>
  <c r="AU39" i="43"/>
  <c r="U48" i="57"/>
  <c r="T48" i="57"/>
  <c r="AU38" i="43"/>
  <c r="U47" i="57"/>
  <c r="T47" i="57"/>
  <c r="AU37" i="43"/>
  <c r="U46" i="57"/>
  <c r="T46" i="57"/>
  <c r="AU36" i="43"/>
  <c r="U45" i="57"/>
  <c r="T45" i="57"/>
  <c r="AU35" i="43"/>
  <c r="U44" i="57"/>
  <c r="T44" i="57"/>
  <c r="AU34" i="43"/>
  <c r="U43" i="57"/>
  <c r="T43" i="57"/>
  <c r="AU33" i="43"/>
  <c r="U42" i="57"/>
  <c r="T42" i="57"/>
  <c r="AU32" i="43"/>
  <c r="U41" i="57"/>
  <c r="T41" i="57"/>
  <c r="AU31" i="43"/>
  <c r="U40" i="57"/>
  <c r="T40" i="57"/>
  <c r="AU30" i="43"/>
  <c r="U39" i="57"/>
  <c r="T39" i="57"/>
  <c r="AU29" i="43"/>
  <c r="U38" i="57"/>
  <c r="T38" i="57"/>
  <c r="AU28" i="43"/>
  <c r="U37" i="57"/>
  <c r="T37" i="57"/>
  <c r="AU27" i="43"/>
  <c r="U36" i="57"/>
  <c r="T36" i="57"/>
  <c r="AU26" i="43"/>
  <c r="U35" i="57"/>
  <c r="T35" i="57"/>
  <c r="AU25" i="43"/>
  <c r="U34" i="57"/>
  <c r="T34" i="57"/>
  <c r="AU24" i="43"/>
  <c r="U33" i="57"/>
  <c r="T33" i="57"/>
  <c r="AU23" i="43"/>
  <c r="U32" i="57"/>
  <c r="T32" i="57"/>
  <c r="AU22" i="43"/>
  <c r="U31" i="57"/>
  <c r="T31" i="57"/>
  <c r="AU21" i="43"/>
  <c r="U30" i="57"/>
  <c r="T30" i="57"/>
  <c r="AU20" i="43"/>
  <c r="U29" i="57"/>
  <c r="T29" i="57"/>
  <c r="AU19" i="43"/>
  <c r="U28" i="57"/>
  <c r="T28" i="57"/>
  <c r="AU18" i="43"/>
  <c r="U27" i="57"/>
  <c r="T27" i="57"/>
  <c r="AU17" i="43"/>
  <c r="U26" i="57"/>
  <c r="T26" i="57"/>
  <c r="AU16" i="43"/>
  <c r="U25" i="57"/>
  <c r="T25" i="57"/>
  <c r="AU15" i="43"/>
  <c r="U24" i="57"/>
  <c r="T24" i="57"/>
  <c r="AU14" i="43"/>
  <c r="U23" i="57"/>
  <c r="T23" i="57"/>
  <c r="AU13" i="43"/>
  <c r="U22" i="57"/>
  <c r="T22" i="57"/>
  <c r="AU12" i="43"/>
  <c r="U21" i="57"/>
  <c r="T21" i="57"/>
  <c r="AU11" i="43"/>
  <c r="U20" i="57"/>
  <c r="T20" i="57"/>
  <c r="AU10" i="43"/>
  <c r="U19" i="57"/>
  <c r="T19" i="57"/>
  <c r="AU9" i="43"/>
  <c r="U18" i="57"/>
  <c r="T18" i="57"/>
  <c r="AU8" i="43"/>
  <c r="U17" i="57"/>
  <c r="T17" i="57"/>
  <c r="AU7" i="43"/>
  <c r="U16" i="57"/>
  <c r="T16" i="57"/>
  <c r="AU6" i="43"/>
  <c r="U15" i="57"/>
  <c r="T15" i="57"/>
  <c r="AU5" i="43"/>
  <c r="U14" i="57"/>
  <c r="T14" i="57"/>
  <c r="D6" i="57" a="1"/>
  <c r="D6" i="57" s="1"/>
  <c r="AU3" i="43" s="1"/>
  <c r="BM3" i="43" s="1"/>
  <c r="AT186" i="43"/>
  <c r="AT185" i="43"/>
  <c r="AT184" i="43"/>
  <c r="AT183" i="43"/>
  <c r="AT182" i="43"/>
  <c r="AT181" i="43"/>
  <c r="AT180" i="43"/>
  <c r="AT179" i="43"/>
  <c r="AT178" i="43"/>
  <c r="AT177" i="43"/>
  <c r="AT176" i="43"/>
  <c r="AT175" i="43"/>
  <c r="AT174" i="43"/>
  <c r="AT173" i="43"/>
  <c r="AT172" i="43"/>
  <c r="AT171" i="43"/>
  <c r="AT170" i="43"/>
  <c r="AT169" i="43"/>
  <c r="AT168" i="43"/>
  <c r="AT167" i="43"/>
  <c r="AT166" i="43"/>
  <c r="AT165" i="43"/>
  <c r="AT164" i="43"/>
  <c r="AT163" i="43"/>
  <c r="AT162" i="43"/>
  <c r="AT161" i="43"/>
  <c r="AT160" i="43"/>
  <c r="AT159" i="43"/>
  <c r="AT158" i="43"/>
  <c r="AT157" i="43"/>
  <c r="AT156" i="43"/>
  <c r="AT155" i="43"/>
  <c r="AT154" i="43"/>
  <c r="AT153" i="43"/>
  <c r="AT152" i="43"/>
  <c r="AT151" i="43"/>
  <c r="AT150" i="43"/>
  <c r="AT149" i="43"/>
  <c r="AT148" i="43"/>
  <c r="AT147" i="43"/>
  <c r="AT146" i="43"/>
  <c r="AT145" i="43"/>
  <c r="AT144" i="43"/>
  <c r="AT143" i="43"/>
  <c r="AT142" i="43"/>
  <c r="AT141" i="43"/>
  <c r="AT140" i="43"/>
  <c r="AT139" i="43"/>
  <c r="AT138" i="43"/>
  <c r="AT137" i="43"/>
  <c r="AT136" i="43"/>
  <c r="AT135" i="43"/>
  <c r="AT134" i="43"/>
  <c r="AT133" i="43"/>
  <c r="AT132" i="43"/>
  <c r="AT131" i="43"/>
  <c r="AT130" i="43"/>
  <c r="AT129" i="43"/>
  <c r="AT128" i="43"/>
  <c r="AT127" i="43"/>
  <c r="AT126" i="43"/>
  <c r="AT125" i="43"/>
  <c r="AT124" i="43"/>
  <c r="AT123" i="43"/>
  <c r="AT122" i="43"/>
  <c r="AT121" i="43"/>
  <c r="AT120" i="43"/>
  <c r="AT119" i="43"/>
  <c r="AT118" i="43"/>
  <c r="AT117" i="43"/>
  <c r="AT116" i="43"/>
  <c r="AT115" i="43"/>
  <c r="AT114" i="43"/>
  <c r="AT113" i="43"/>
  <c r="AT112" i="43"/>
  <c r="AT111" i="43"/>
  <c r="AT110" i="43"/>
  <c r="AT109" i="43"/>
  <c r="AT108" i="43"/>
  <c r="AT107" i="43"/>
  <c r="AT106" i="43"/>
  <c r="AT105" i="43"/>
  <c r="AT104" i="43"/>
  <c r="AT103" i="43"/>
  <c r="AT102" i="43"/>
  <c r="U111" i="56"/>
  <c r="T111" i="56"/>
  <c r="AT101" i="43"/>
  <c r="U110" i="56"/>
  <c r="T110" i="56"/>
  <c r="AT100" i="43"/>
  <c r="U109" i="56"/>
  <c r="T109" i="56"/>
  <c r="AT99" i="43"/>
  <c r="U108" i="56"/>
  <c r="T108" i="56"/>
  <c r="AT98" i="43"/>
  <c r="U107" i="56"/>
  <c r="T107" i="56"/>
  <c r="AT97" i="43"/>
  <c r="U106" i="56"/>
  <c r="T106" i="56"/>
  <c r="AT96" i="43"/>
  <c r="U105" i="56"/>
  <c r="T105" i="56"/>
  <c r="AT95" i="43"/>
  <c r="U104" i="56"/>
  <c r="T104" i="56"/>
  <c r="AT94" i="43"/>
  <c r="U103" i="56"/>
  <c r="T103" i="56"/>
  <c r="AT93" i="43"/>
  <c r="U102" i="56"/>
  <c r="T102" i="56"/>
  <c r="AT92" i="43"/>
  <c r="U101" i="56"/>
  <c r="T101" i="56"/>
  <c r="AT91" i="43"/>
  <c r="U100" i="56"/>
  <c r="T100" i="56"/>
  <c r="AT90" i="43"/>
  <c r="U99" i="56"/>
  <c r="T99" i="56"/>
  <c r="AT89" i="43"/>
  <c r="U98" i="56"/>
  <c r="T98" i="56"/>
  <c r="AT88" i="43"/>
  <c r="U97" i="56"/>
  <c r="T97" i="56"/>
  <c r="AT87" i="43"/>
  <c r="U96" i="56"/>
  <c r="T96" i="56"/>
  <c r="AT86" i="43"/>
  <c r="U95" i="56"/>
  <c r="T95" i="56"/>
  <c r="AT85" i="43"/>
  <c r="U94" i="56"/>
  <c r="T94" i="56"/>
  <c r="AT84" i="43"/>
  <c r="U93" i="56"/>
  <c r="T93" i="56"/>
  <c r="AT83" i="43"/>
  <c r="U92" i="56"/>
  <c r="T92" i="56"/>
  <c r="AT82" i="43"/>
  <c r="U91" i="56"/>
  <c r="T91" i="56"/>
  <c r="AT81" i="43"/>
  <c r="U90" i="56"/>
  <c r="T90" i="56"/>
  <c r="AT80" i="43"/>
  <c r="U89" i="56"/>
  <c r="T89" i="56"/>
  <c r="AT79" i="43"/>
  <c r="U88" i="56"/>
  <c r="T88" i="56"/>
  <c r="AT78" i="43"/>
  <c r="U87" i="56"/>
  <c r="T87" i="56"/>
  <c r="AT77" i="43"/>
  <c r="U86" i="56"/>
  <c r="T86" i="56"/>
  <c r="AT76" i="43"/>
  <c r="U85" i="56"/>
  <c r="T85" i="56"/>
  <c r="AT75" i="43"/>
  <c r="U84" i="56"/>
  <c r="T84" i="56"/>
  <c r="AT74" i="43"/>
  <c r="U83" i="56"/>
  <c r="T83" i="56"/>
  <c r="AT73" i="43"/>
  <c r="U82" i="56"/>
  <c r="T82" i="56"/>
  <c r="AT72" i="43"/>
  <c r="U81" i="56"/>
  <c r="T81" i="56"/>
  <c r="AT71" i="43"/>
  <c r="U80" i="56"/>
  <c r="T80" i="56"/>
  <c r="AT70" i="43"/>
  <c r="U79" i="56"/>
  <c r="T79" i="56"/>
  <c r="AT69" i="43"/>
  <c r="U78" i="56"/>
  <c r="T78" i="56"/>
  <c r="AT68" i="43"/>
  <c r="U77" i="56"/>
  <c r="T77" i="56"/>
  <c r="AT67" i="43"/>
  <c r="U76" i="56"/>
  <c r="T76" i="56"/>
  <c r="AT66" i="43"/>
  <c r="U75" i="56"/>
  <c r="T75" i="56"/>
  <c r="AT65" i="43"/>
  <c r="U74" i="56"/>
  <c r="T74" i="56"/>
  <c r="AT64" i="43"/>
  <c r="U73" i="56"/>
  <c r="T73" i="56"/>
  <c r="AT63" i="43"/>
  <c r="U72" i="56"/>
  <c r="T72" i="56"/>
  <c r="AT62" i="43"/>
  <c r="U71" i="56"/>
  <c r="T71" i="56"/>
  <c r="AT61" i="43"/>
  <c r="U70" i="56"/>
  <c r="T70" i="56"/>
  <c r="AT60" i="43"/>
  <c r="U69" i="56"/>
  <c r="T69" i="56"/>
  <c r="AT59" i="43"/>
  <c r="U68" i="56"/>
  <c r="T68" i="56"/>
  <c r="AT58" i="43"/>
  <c r="U67" i="56"/>
  <c r="T67" i="56"/>
  <c r="AT57" i="43"/>
  <c r="U66" i="56"/>
  <c r="T66" i="56"/>
  <c r="AT56" i="43"/>
  <c r="U65" i="56"/>
  <c r="T65" i="56"/>
  <c r="AT55" i="43"/>
  <c r="U64" i="56"/>
  <c r="T64" i="56"/>
  <c r="AT54" i="43"/>
  <c r="U63" i="56"/>
  <c r="T63" i="56"/>
  <c r="AT53" i="43"/>
  <c r="U62" i="56"/>
  <c r="T62" i="56"/>
  <c r="AT52" i="43"/>
  <c r="U61" i="56"/>
  <c r="T61" i="56"/>
  <c r="AT51" i="43"/>
  <c r="U60" i="56"/>
  <c r="T60" i="56"/>
  <c r="AT50" i="43"/>
  <c r="U59" i="56"/>
  <c r="T59" i="56"/>
  <c r="AT49" i="43"/>
  <c r="U58" i="56"/>
  <c r="T58" i="56"/>
  <c r="AT48" i="43"/>
  <c r="U57" i="56"/>
  <c r="T57" i="56"/>
  <c r="AT47" i="43"/>
  <c r="U56" i="56"/>
  <c r="T56" i="56"/>
  <c r="AT46" i="43"/>
  <c r="U55" i="56"/>
  <c r="T55" i="56"/>
  <c r="AT45" i="43"/>
  <c r="U54" i="56"/>
  <c r="T54" i="56"/>
  <c r="AT44" i="43"/>
  <c r="U53" i="56"/>
  <c r="T53" i="56"/>
  <c r="AT43" i="43"/>
  <c r="U52" i="56"/>
  <c r="T52" i="56"/>
  <c r="AT42" i="43"/>
  <c r="U51" i="56"/>
  <c r="T51" i="56"/>
  <c r="AT41" i="43"/>
  <c r="U50" i="56"/>
  <c r="T50" i="56"/>
  <c r="AT40" i="43"/>
  <c r="U49" i="56"/>
  <c r="T49" i="56"/>
  <c r="AT39" i="43"/>
  <c r="U48" i="56"/>
  <c r="T48" i="56"/>
  <c r="AT38" i="43"/>
  <c r="U47" i="56"/>
  <c r="T47" i="56"/>
  <c r="AT37" i="43"/>
  <c r="U46" i="56"/>
  <c r="T46" i="56"/>
  <c r="AT36" i="43"/>
  <c r="U45" i="56"/>
  <c r="T45" i="56"/>
  <c r="AT35" i="43"/>
  <c r="U44" i="56"/>
  <c r="T44" i="56"/>
  <c r="AT34" i="43"/>
  <c r="U43" i="56"/>
  <c r="T43" i="56"/>
  <c r="AT33" i="43"/>
  <c r="U42" i="56"/>
  <c r="T42" i="56"/>
  <c r="AT32" i="43"/>
  <c r="U41" i="56"/>
  <c r="T41" i="56"/>
  <c r="AT31" i="43"/>
  <c r="U40" i="56"/>
  <c r="T40" i="56"/>
  <c r="AT30" i="43"/>
  <c r="U39" i="56"/>
  <c r="T39" i="56"/>
  <c r="AT29" i="43"/>
  <c r="U38" i="56"/>
  <c r="T38" i="56"/>
  <c r="AT28" i="43"/>
  <c r="U37" i="56"/>
  <c r="T37" i="56"/>
  <c r="AT27" i="43"/>
  <c r="U36" i="56"/>
  <c r="T36" i="56"/>
  <c r="AT26" i="43"/>
  <c r="U35" i="56"/>
  <c r="T35" i="56"/>
  <c r="AT25" i="43"/>
  <c r="U34" i="56"/>
  <c r="T34" i="56"/>
  <c r="AT24" i="43"/>
  <c r="U33" i="56"/>
  <c r="T33" i="56"/>
  <c r="AT23" i="43"/>
  <c r="U32" i="56"/>
  <c r="T32" i="56"/>
  <c r="AT22" i="43"/>
  <c r="U31" i="56"/>
  <c r="T31" i="56"/>
  <c r="AT21" i="43"/>
  <c r="U30" i="56"/>
  <c r="T30" i="56"/>
  <c r="AT20" i="43"/>
  <c r="U29" i="56"/>
  <c r="T29" i="56"/>
  <c r="AT19" i="43"/>
  <c r="U28" i="56"/>
  <c r="T28" i="56"/>
  <c r="AT18" i="43"/>
  <c r="U27" i="56"/>
  <c r="T27" i="56"/>
  <c r="AT17" i="43"/>
  <c r="U26" i="56"/>
  <c r="T26" i="56"/>
  <c r="AT16" i="43"/>
  <c r="U25" i="56"/>
  <c r="T25" i="56"/>
  <c r="AT15" i="43"/>
  <c r="U24" i="56"/>
  <c r="T24" i="56"/>
  <c r="AT14" i="43"/>
  <c r="U23" i="56"/>
  <c r="T23" i="56"/>
  <c r="AT13" i="43"/>
  <c r="U22" i="56"/>
  <c r="T22" i="56"/>
  <c r="AT12" i="43"/>
  <c r="U21" i="56"/>
  <c r="T21" i="56"/>
  <c r="AT11" i="43"/>
  <c r="U20" i="56"/>
  <c r="T20" i="56"/>
  <c r="AT10" i="43"/>
  <c r="U19" i="56"/>
  <c r="T19" i="56"/>
  <c r="AT9" i="43"/>
  <c r="U18" i="56"/>
  <c r="T18" i="56"/>
  <c r="AT8" i="43"/>
  <c r="U17" i="56"/>
  <c r="T17" i="56"/>
  <c r="AT7" i="43"/>
  <c r="U16" i="56"/>
  <c r="T16" i="56"/>
  <c r="AT6" i="43"/>
  <c r="U15" i="56"/>
  <c r="T15" i="56"/>
  <c r="AT5" i="43"/>
  <c r="U14" i="56"/>
  <c r="T14" i="56"/>
  <c r="D6" i="56" a="1"/>
  <c r="D6" i="56" s="1"/>
  <c r="AS186" i="43"/>
  <c r="AS185" i="43"/>
  <c r="AS184" i="43"/>
  <c r="AS183" i="43"/>
  <c r="AS182" i="43"/>
  <c r="AS181" i="43"/>
  <c r="AS180" i="43"/>
  <c r="AS179" i="43"/>
  <c r="AS178" i="43"/>
  <c r="AS177" i="43"/>
  <c r="AS176" i="43"/>
  <c r="AS175" i="43"/>
  <c r="AS174" i="43"/>
  <c r="AS173" i="43"/>
  <c r="AS172" i="43"/>
  <c r="AS171" i="43"/>
  <c r="AS170" i="43"/>
  <c r="AS169" i="43"/>
  <c r="AS168" i="43"/>
  <c r="AS167" i="43"/>
  <c r="AS166" i="43"/>
  <c r="AS165" i="43"/>
  <c r="AS164" i="43"/>
  <c r="AS163" i="43"/>
  <c r="AS162" i="43"/>
  <c r="AS161" i="43"/>
  <c r="AS160" i="43"/>
  <c r="AS159" i="43"/>
  <c r="AS158" i="43"/>
  <c r="AS157" i="43"/>
  <c r="AS156" i="43"/>
  <c r="AS155" i="43"/>
  <c r="AS154" i="43"/>
  <c r="AS153" i="43"/>
  <c r="AS152" i="43"/>
  <c r="AS151" i="43"/>
  <c r="AS150" i="43"/>
  <c r="AS149" i="43"/>
  <c r="AS148" i="43"/>
  <c r="AS147" i="43"/>
  <c r="AS146" i="43"/>
  <c r="AS145" i="43"/>
  <c r="AS144" i="43"/>
  <c r="AS143" i="43"/>
  <c r="AS142" i="43"/>
  <c r="AS141" i="43"/>
  <c r="AS140" i="43"/>
  <c r="AS139" i="43"/>
  <c r="AS138" i="43"/>
  <c r="AS137" i="43"/>
  <c r="AS136" i="43"/>
  <c r="AS135" i="43"/>
  <c r="AS134" i="43"/>
  <c r="AS133" i="43"/>
  <c r="AS132" i="43"/>
  <c r="AS131" i="43"/>
  <c r="AS130" i="43"/>
  <c r="AS129" i="43"/>
  <c r="AS128" i="43"/>
  <c r="AS127" i="43"/>
  <c r="AS126" i="43"/>
  <c r="AS125" i="43"/>
  <c r="AS124" i="43"/>
  <c r="AS123" i="43"/>
  <c r="AS122" i="43"/>
  <c r="AS121" i="43"/>
  <c r="AS120" i="43"/>
  <c r="AS119" i="43"/>
  <c r="AS118" i="43"/>
  <c r="AS117" i="43"/>
  <c r="AS116" i="43"/>
  <c r="AS115" i="43"/>
  <c r="AS114" i="43"/>
  <c r="AS113" i="43"/>
  <c r="AS112" i="43"/>
  <c r="AS111" i="43"/>
  <c r="AS110" i="43"/>
  <c r="AS109" i="43"/>
  <c r="AS108" i="43"/>
  <c r="AS107" i="43"/>
  <c r="AS106" i="43"/>
  <c r="AS105" i="43"/>
  <c r="AS104" i="43"/>
  <c r="AS103" i="43"/>
  <c r="AS102" i="43"/>
  <c r="U111" i="55"/>
  <c r="T111" i="55"/>
  <c r="AS101" i="43"/>
  <c r="U110" i="55"/>
  <c r="T110" i="55"/>
  <c r="AS100" i="43"/>
  <c r="U109" i="55"/>
  <c r="T109" i="55"/>
  <c r="AS99" i="43"/>
  <c r="U108" i="55"/>
  <c r="T108" i="55"/>
  <c r="AS98" i="43"/>
  <c r="U107" i="55"/>
  <c r="T107" i="55"/>
  <c r="AS97" i="43"/>
  <c r="U106" i="55"/>
  <c r="T106" i="55"/>
  <c r="AS96" i="43"/>
  <c r="U105" i="55"/>
  <c r="T105" i="55"/>
  <c r="AS95" i="43"/>
  <c r="U104" i="55"/>
  <c r="T104" i="55"/>
  <c r="AS94" i="43"/>
  <c r="U103" i="55"/>
  <c r="T103" i="55"/>
  <c r="AS93" i="43"/>
  <c r="U102" i="55"/>
  <c r="T102" i="55"/>
  <c r="AS92" i="43"/>
  <c r="U101" i="55"/>
  <c r="T101" i="55"/>
  <c r="AS91" i="43"/>
  <c r="U100" i="55"/>
  <c r="T100" i="55"/>
  <c r="AS90" i="43"/>
  <c r="U99" i="55"/>
  <c r="T99" i="55"/>
  <c r="AS89" i="43"/>
  <c r="U98" i="55"/>
  <c r="T98" i="55"/>
  <c r="AS88" i="43"/>
  <c r="U97" i="55"/>
  <c r="T97" i="55"/>
  <c r="AS87" i="43"/>
  <c r="U96" i="55"/>
  <c r="T96" i="55"/>
  <c r="AS86" i="43"/>
  <c r="U95" i="55"/>
  <c r="T95" i="55"/>
  <c r="AS85" i="43"/>
  <c r="U94" i="55"/>
  <c r="T94" i="55"/>
  <c r="AS84" i="43"/>
  <c r="U93" i="55"/>
  <c r="T93" i="55"/>
  <c r="AS83" i="43"/>
  <c r="U92" i="55"/>
  <c r="T92" i="55"/>
  <c r="AS82" i="43"/>
  <c r="U91" i="55"/>
  <c r="T91" i="55"/>
  <c r="AS81" i="43"/>
  <c r="U90" i="55"/>
  <c r="T90" i="55"/>
  <c r="AS80" i="43"/>
  <c r="U89" i="55"/>
  <c r="T89" i="55"/>
  <c r="AS79" i="43"/>
  <c r="U88" i="55"/>
  <c r="T88" i="55"/>
  <c r="AS78" i="43"/>
  <c r="U87" i="55"/>
  <c r="T87" i="55"/>
  <c r="AS77" i="43"/>
  <c r="U86" i="55"/>
  <c r="T86" i="55"/>
  <c r="AS76" i="43"/>
  <c r="U85" i="55"/>
  <c r="T85" i="55"/>
  <c r="AS75" i="43"/>
  <c r="U84" i="55"/>
  <c r="T84" i="55"/>
  <c r="AS74" i="43"/>
  <c r="U83" i="55"/>
  <c r="T83" i="55"/>
  <c r="AS73" i="43"/>
  <c r="U82" i="55"/>
  <c r="T82" i="55"/>
  <c r="AS72" i="43"/>
  <c r="U81" i="55"/>
  <c r="T81" i="55"/>
  <c r="AS71" i="43"/>
  <c r="U80" i="55"/>
  <c r="T80" i="55"/>
  <c r="AS70" i="43"/>
  <c r="U79" i="55"/>
  <c r="T79" i="55"/>
  <c r="AS69" i="43"/>
  <c r="U78" i="55"/>
  <c r="T78" i="55"/>
  <c r="AS68" i="43"/>
  <c r="U77" i="55"/>
  <c r="T77" i="55"/>
  <c r="AS67" i="43"/>
  <c r="U76" i="55"/>
  <c r="T76" i="55"/>
  <c r="AS66" i="43"/>
  <c r="U75" i="55"/>
  <c r="T75" i="55"/>
  <c r="AS65" i="43"/>
  <c r="U74" i="55"/>
  <c r="T74" i="55"/>
  <c r="AS64" i="43"/>
  <c r="U73" i="55"/>
  <c r="T73" i="55"/>
  <c r="AS63" i="43"/>
  <c r="U72" i="55"/>
  <c r="T72" i="55"/>
  <c r="AS62" i="43"/>
  <c r="U71" i="55"/>
  <c r="T71" i="55"/>
  <c r="AS61" i="43"/>
  <c r="U70" i="55"/>
  <c r="T70" i="55"/>
  <c r="AS60" i="43"/>
  <c r="U69" i="55"/>
  <c r="T69" i="55"/>
  <c r="AS59" i="43"/>
  <c r="U68" i="55"/>
  <c r="T68" i="55"/>
  <c r="AS58" i="43"/>
  <c r="U67" i="55"/>
  <c r="T67" i="55"/>
  <c r="AS57" i="43"/>
  <c r="U66" i="55"/>
  <c r="T66" i="55"/>
  <c r="AS56" i="43"/>
  <c r="U65" i="55"/>
  <c r="T65" i="55"/>
  <c r="AS55" i="43"/>
  <c r="U64" i="55"/>
  <c r="T64" i="55"/>
  <c r="AS54" i="43"/>
  <c r="U63" i="55"/>
  <c r="T63" i="55"/>
  <c r="AS53" i="43"/>
  <c r="U62" i="55"/>
  <c r="T62" i="55"/>
  <c r="AS52" i="43"/>
  <c r="U61" i="55"/>
  <c r="T61" i="55"/>
  <c r="AS51" i="43"/>
  <c r="U60" i="55"/>
  <c r="T60" i="55"/>
  <c r="AS50" i="43"/>
  <c r="U59" i="55"/>
  <c r="T59" i="55"/>
  <c r="AS49" i="43"/>
  <c r="U58" i="55"/>
  <c r="T58" i="55"/>
  <c r="AS48" i="43"/>
  <c r="U57" i="55"/>
  <c r="T57" i="55"/>
  <c r="AS47" i="43"/>
  <c r="U56" i="55"/>
  <c r="T56" i="55"/>
  <c r="AS46" i="43"/>
  <c r="U55" i="55"/>
  <c r="T55" i="55"/>
  <c r="AS45" i="43"/>
  <c r="U54" i="55"/>
  <c r="T54" i="55"/>
  <c r="AS44" i="43"/>
  <c r="U53" i="55"/>
  <c r="T53" i="55"/>
  <c r="AS43" i="43"/>
  <c r="U52" i="55"/>
  <c r="T52" i="55"/>
  <c r="AS42" i="43"/>
  <c r="U51" i="55"/>
  <c r="T51" i="55"/>
  <c r="AS41" i="43"/>
  <c r="U50" i="55"/>
  <c r="T50" i="55"/>
  <c r="AS40" i="43"/>
  <c r="U49" i="55"/>
  <c r="T49" i="55"/>
  <c r="AS39" i="43"/>
  <c r="U48" i="55"/>
  <c r="T48" i="55"/>
  <c r="AS38" i="43"/>
  <c r="U47" i="55"/>
  <c r="T47" i="55"/>
  <c r="AS37" i="43"/>
  <c r="U46" i="55"/>
  <c r="T46" i="55"/>
  <c r="AS36" i="43"/>
  <c r="U45" i="55"/>
  <c r="T45" i="55"/>
  <c r="AS35" i="43"/>
  <c r="U44" i="55"/>
  <c r="T44" i="55"/>
  <c r="AS34" i="43"/>
  <c r="U43" i="55"/>
  <c r="T43" i="55"/>
  <c r="AS33" i="43"/>
  <c r="U42" i="55"/>
  <c r="T42" i="55"/>
  <c r="AS32" i="43"/>
  <c r="U41" i="55"/>
  <c r="T41" i="55"/>
  <c r="AS31" i="43"/>
  <c r="U40" i="55"/>
  <c r="T40" i="55"/>
  <c r="AS30" i="43"/>
  <c r="U39" i="55"/>
  <c r="T39" i="55"/>
  <c r="AS29" i="43"/>
  <c r="U38" i="55"/>
  <c r="T38" i="55"/>
  <c r="AS28" i="43"/>
  <c r="U37" i="55"/>
  <c r="T37" i="55"/>
  <c r="AS27" i="43"/>
  <c r="U36" i="55"/>
  <c r="T36" i="55"/>
  <c r="AS26" i="43"/>
  <c r="U35" i="55"/>
  <c r="T35" i="55"/>
  <c r="AS25" i="43"/>
  <c r="U34" i="55"/>
  <c r="T34" i="55"/>
  <c r="AS24" i="43"/>
  <c r="U33" i="55"/>
  <c r="T33" i="55"/>
  <c r="AS23" i="43"/>
  <c r="U32" i="55"/>
  <c r="T32" i="55"/>
  <c r="AS22" i="43"/>
  <c r="U31" i="55"/>
  <c r="T31" i="55"/>
  <c r="AS21" i="43"/>
  <c r="U30" i="55"/>
  <c r="T30" i="55"/>
  <c r="AS20" i="43"/>
  <c r="U29" i="55"/>
  <c r="T29" i="55"/>
  <c r="AS19" i="43"/>
  <c r="U28" i="55"/>
  <c r="T28" i="55"/>
  <c r="AS18" i="43"/>
  <c r="U27" i="55"/>
  <c r="T27" i="55"/>
  <c r="AS17" i="43"/>
  <c r="U26" i="55"/>
  <c r="T26" i="55"/>
  <c r="AS16" i="43"/>
  <c r="U25" i="55"/>
  <c r="T25" i="55"/>
  <c r="AS15" i="43"/>
  <c r="U24" i="55"/>
  <c r="T24" i="55"/>
  <c r="AS14" i="43"/>
  <c r="U23" i="55"/>
  <c r="T23" i="55"/>
  <c r="AS13" i="43"/>
  <c r="U22" i="55"/>
  <c r="T22" i="55"/>
  <c r="AS12" i="43"/>
  <c r="U21" i="55"/>
  <c r="T21" i="55"/>
  <c r="AS11" i="43"/>
  <c r="U20" i="55"/>
  <c r="T20" i="55"/>
  <c r="AS10" i="43"/>
  <c r="U19" i="55"/>
  <c r="T19" i="55"/>
  <c r="AS9" i="43"/>
  <c r="U18" i="55"/>
  <c r="T18" i="55"/>
  <c r="AS8" i="43"/>
  <c r="U17" i="55"/>
  <c r="T17" i="55"/>
  <c r="AS7" i="43"/>
  <c r="U16" i="55"/>
  <c r="T16" i="55"/>
  <c r="AS6" i="43"/>
  <c r="U15" i="55"/>
  <c r="T15" i="55"/>
  <c r="AS5" i="43"/>
  <c r="U14" i="55"/>
  <c r="T14" i="55"/>
  <c r="D6" i="55" a="1"/>
  <c r="D6" i="55" s="1"/>
  <c r="AS3" i="43" s="1"/>
  <c r="BK3" i="43" s="1"/>
  <c r="AR179" i="43"/>
  <c r="AR178" i="43"/>
  <c r="AR177" i="43"/>
  <c r="AR176" i="43"/>
  <c r="AR175" i="43"/>
  <c r="AR174" i="43"/>
  <c r="AR173" i="43"/>
  <c r="AR172" i="43"/>
  <c r="AR171" i="43"/>
  <c r="AR170" i="43"/>
  <c r="AR167" i="43"/>
  <c r="AR166" i="43"/>
  <c r="AR165" i="43"/>
  <c r="AR164" i="43"/>
  <c r="AR163" i="43"/>
  <c r="AR162" i="43"/>
  <c r="AR161" i="43"/>
  <c r="AR160" i="43"/>
  <c r="AR159" i="43"/>
  <c r="AR158" i="43"/>
  <c r="AR157" i="43"/>
  <c r="AR156" i="43"/>
  <c r="AR155" i="43"/>
  <c r="AR154" i="43"/>
  <c r="AR153" i="43"/>
  <c r="AR146" i="43"/>
  <c r="AR145" i="43"/>
  <c r="AR144" i="43"/>
  <c r="AR143" i="43"/>
  <c r="AR142" i="43"/>
  <c r="AR141" i="43"/>
  <c r="AR140" i="43"/>
  <c r="AR139" i="43"/>
  <c r="AR138" i="43"/>
  <c r="AR137" i="43"/>
  <c r="AR136" i="43"/>
  <c r="AR135" i="43"/>
  <c r="AR134" i="43"/>
  <c r="AR133" i="43"/>
  <c r="AR132" i="43"/>
  <c r="AR131" i="43"/>
  <c r="AR130" i="43"/>
  <c r="AR129" i="43"/>
  <c r="AR128" i="43"/>
  <c r="AR127" i="43"/>
  <c r="AR126" i="43"/>
  <c r="AR125" i="43"/>
  <c r="AR124" i="43"/>
  <c r="AR123" i="43"/>
  <c r="AR122" i="43"/>
  <c r="AR121" i="43"/>
  <c r="AR120" i="43"/>
  <c r="AR119" i="43"/>
  <c r="AR118" i="43"/>
  <c r="AR117" i="43"/>
  <c r="AR116" i="43"/>
  <c r="AR115" i="43"/>
  <c r="AR114" i="43"/>
  <c r="AR113" i="43"/>
  <c r="AR112" i="43"/>
  <c r="AR111" i="43"/>
  <c r="AR110" i="43"/>
  <c r="AR109" i="43"/>
  <c r="AR108" i="43"/>
  <c r="AR107" i="43"/>
  <c r="AR106" i="43"/>
  <c r="AR105" i="43"/>
  <c r="U111" i="54"/>
  <c r="T111" i="54"/>
  <c r="U110" i="54"/>
  <c r="T110" i="54"/>
  <c r="U109" i="54"/>
  <c r="T109" i="54"/>
  <c r="AR99" i="43"/>
  <c r="U108" i="54"/>
  <c r="T108" i="54"/>
  <c r="U107" i="54"/>
  <c r="T107" i="54"/>
  <c r="U106" i="54"/>
  <c r="T106" i="54"/>
  <c r="U105" i="54"/>
  <c r="T105" i="54"/>
  <c r="AR95" i="43"/>
  <c r="U104" i="54"/>
  <c r="T104" i="54"/>
  <c r="U103" i="54"/>
  <c r="T103" i="54"/>
  <c r="AR93" i="43"/>
  <c r="U102" i="54"/>
  <c r="T102" i="54"/>
  <c r="AR92" i="43"/>
  <c r="U101" i="54"/>
  <c r="T101" i="54"/>
  <c r="AR91" i="43"/>
  <c r="U100" i="54"/>
  <c r="T100" i="54"/>
  <c r="AR90" i="43"/>
  <c r="U99" i="54"/>
  <c r="T99" i="54"/>
  <c r="AR89" i="43"/>
  <c r="U98" i="54"/>
  <c r="T98" i="54"/>
  <c r="AR88" i="43"/>
  <c r="U97" i="54"/>
  <c r="T97" i="54"/>
  <c r="AR87" i="43"/>
  <c r="U96" i="54"/>
  <c r="T96" i="54"/>
  <c r="AR86" i="43"/>
  <c r="U95" i="54"/>
  <c r="T95" i="54"/>
  <c r="AR85" i="43"/>
  <c r="U94" i="54"/>
  <c r="T94" i="54"/>
  <c r="AR84" i="43"/>
  <c r="U93" i="54"/>
  <c r="T93" i="54"/>
  <c r="AR83" i="43"/>
  <c r="U92" i="54"/>
  <c r="T92" i="54"/>
  <c r="AR82" i="43"/>
  <c r="U91" i="54"/>
  <c r="T91" i="54"/>
  <c r="AR81" i="43"/>
  <c r="U90" i="54"/>
  <c r="T90" i="54"/>
  <c r="AR80" i="43"/>
  <c r="U89" i="54"/>
  <c r="T89" i="54"/>
  <c r="AR79" i="43"/>
  <c r="U88" i="54"/>
  <c r="T88" i="54"/>
  <c r="AR78" i="43"/>
  <c r="U87" i="54"/>
  <c r="T87" i="54"/>
  <c r="AR77" i="43"/>
  <c r="U86" i="54"/>
  <c r="T86" i="54"/>
  <c r="AR76" i="43"/>
  <c r="U85" i="54"/>
  <c r="T85" i="54"/>
  <c r="AR75" i="43"/>
  <c r="U84" i="54"/>
  <c r="T84" i="54"/>
  <c r="AR74" i="43"/>
  <c r="U83" i="54"/>
  <c r="T83" i="54"/>
  <c r="AR73" i="43"/>
  <c r="U82" i="54"/>
  <c r="T82" i="54"/>
  <c r="AR72" i="43"/>
  <c r="U81" i="54"/>
  <c r="T81" i="54"/>
  <c r="AR71" i="43"/>
  <c r="U80" i="54"/>
  <c r="T80" i="54"/>
  <c r="AR70" i="43"/>
  <c r="U79" i="54"/>
  <c r="T79" i="54"/>
  <c r="AR69" i="43"/>
  <c r="U78" i="54"/>
  <c r="T78" i="54"/>
  <c r="AR68" i="43"/>
  <c r="U77" i="54"/>
  <c r="T77" i="54"/>
  <c r="AR67" i="43"/>
  <c r="U76" i="54"/>
  <c r="T76" i="54"/>
  <c r="U75" i="54"/>
  <c r="T75" i="54"/>
  <c r="U74" i="54"/>
  <c r="T74" i="54"/>
  <c r="U73" i="54"/>
  <c r="T73" i="54"/>
  <c r="AR63" i="43"/>
  <c r="U72" i="54"/>
  <c r="T72" i="54"/>
  <c r="U71" i="54"/>
  <c r="T71" i="54"/>
  <c r="U70" i="54"/>
  <c r="T70" i="54"/>
  <c r="U69" i="54"/>
  <c r="T69" i="54"/>
  <c r="AR59" i="43"/>
  <c r="U68" i="54"/>
  <c r="T68" i="54"/>
  <c r="U67" i="54"/>
  <c r="T67" i="54"/>
  <c r="AR57" i="43"/>
  <c r="U66" i="54"/>
  <c r="T66" i="54"/>
  <c r="AR56" i="43"/>
  <c r="U65" i="54"/>
  <c r="T65" i="54"/>
  <c r="AR55" i="43"/>
  <c r="U64" i="54"/>
  <c r="T64" i="54"/>
  <c r="AR54" i="43"/>
  <c r="U63" i="54"/>
  <c r="T63" i="54"/>
  <c r="AR53" i="43"/>
  <c r="U62" i="54"/>
  <c r="T62" i="54"/>
  <c r="AR52" i="43"/>
  <c r="U61" i="54"/>
  <c r="T61" i="54"/>
  <c r="AR51" i="43"/>
  <c r="U60" i="54"/>
  <c r="T60" i="54"/>
  <c r="AR50" i="43"/>
  <c r="U59" i="54"/>
  <c r="T59" i="54"/>
  <c r="AR49" i="43"/>
  <c r="U58" i="54"/>
  <c r="T58" i="54"/>
  <c r="AR48" i="43"/>
  <c r="U57" i="54"/>
  <c r="T57" i="54"/>
  <c r="AR47" i="43"/>
  <c r="U56" i="54"/>
  <c r="T56" i="54"/>
  <c r="AR46" i="43"/>
  <c r="U55" i="54"/>
  <c r="T55" i="54"/>
  <c r="AR45" i="43"/>
  <c r="U54" i="54"/>
  <c r="T54" i="54"/>
  <c r="AR44" i="43"/>
  <c r="U53" i="54"/>
  <c r="T53" i="54"/>
  <c r="AR43" i="43"/>
  <c r="U52" i="54"/>
  <c r="T52" i="54"/>
  <c r="AR42" i="43"/>
  <c r="U51" i="54"/>
  <c r="T51" i="54"/>
  <c r="AR41" i="43"/>
  <c r="U50" i="54"/>
  <c r="T50" i="54"/>
  <c r="AR40" i="43"/>
  <c r="U49" i="54"/>
  <c r="T49" i="54"/>
  <c r="AR39" i="43"/>
  <c r="U48" i="54"/>
  <c r="T48" i="54"/>
  <c r="AR38" i="43"/>
  <c r="U47" i="54"/>
  <c r="T47" i="54"/>
  <c r="AR37" i="43"/>
  <c r="U46" i="54"/>
  <c r="T46" i="54"/>
  <c r="AR36" i="43"/>
  <c r="U45" i="54"/>
  <c r="T45" i="54"/>
  <c r="AR35" i="43"/>
  <c r="U44" i="54"/>
  <c r="T44" i="54"/>
  <c r="AR34" i="43"/>
  <c r="U43" i="54"/>
  <c r="T43" i="54"/>
  <c r="AR33" i="43"/>
  <c r="U42" i="54"/>
  <c r="T42" i="54"/>
  <c r="AR32" i="43"/>
  <c r="U41" i="54"/>
  <c r="T41" i="54"/>
  <c r="AR31" i="43"/>
  <c r="U40" i="54"/>
  <c r="T40" i="54"/>
  <c r="U39" i="54"/>
  <c r="T39" i="54"/>
  <c r="U38" i="54"/>
  <c r="T38" i="54"/>
  <c r="U37" i="54"/>
  <c r="T37" i="54"/>
  <c r="AR27" i="43"/>
  <c r="U36" i="54"/>
  <c r="T36" i="54"/>
  <c r="U35" i="54"/>
  <c r="T35" i="54"/>
  <c r="U34" i="54"/>
  <c r="T34" i="54"/>
  <c r="U33" i="54"/>
  <c r="T33" i="54"/>
  <c r="AR23" i="43"/>
  <c r="U32" i="54"/>
  <c r="T32" i="54"/>
  <c r="U31" i="54"/>
  <c r="T31" i="54"/>
  <c r="AR21" i="43"/>
  <c r="U30" i="54"/>
  <c r="T30" i="54"/>
  <c r="AR20" i="43"/>
  <c r="U29" i="54"/>
  <c r="T29" i="54"/>
  <c r="AR19" i="43"/>
  <c r="U28" i="54"/>
  <c r="T28" i="54"/>
  <c r="AR18" i="43"/>
  <c r="U27" i="54"/>
  <c r="T27" i="54"/>
  <c r="AR17" i="43"/>
  <c r="U26" i="54"/>
  <c r="T26" i="54"/>
  <c r="AR16" i="43"/>
  <c r="U25" i="54"/>
  <c r="T25" i="54"/>
  <c r="AR15" i="43"/>
  <c r="U24" i="54"/>
  <c r="T24" i="54"/>
  <c r="AR14" i="43"/>
  <c r="U23" i="54"/>
  <c r="T23" i="54"/>
  <c r="AR13" i="43"/>
  <c r="U22" i="54"/>
  <c r="T22" i="54"/>
  <c r="AR12" i="43"/>
  <c r="U21" i="54"/>
  <c r="T21" i="54"/>
  <c r="AR11" i="43"/>
  <c r="U20" i="54"/>
  <c r="T20" i="54"/>
  <c r="AR10" i="43"/>
  <c r="U19" i="54"/>
  <c r="T19" i="54"/>
  <c r="AR9" i="43"/>
  <c r="U18" i="54"/>
  <c r="T18" i="54"/>
  <c r="AR8" i="43"/>
  <c r="U17" i="54"/>
  <c r="T17" i="54"/>
  <c r="AR7" i="43"/>
  <c r="U16" i="54"/>
  <c r="T16" i="54"/>
  <c r="AR6" i="43"/>
  <c r="U15" i="54"/>
  <c r="T15" i="54"/>
  <c r="AR5" i="43"/>
  <c r="U14" i="54"/>
  <c r="T14" i="54"/>
  <c r="AR4" i="43"/>
  <c r="D6" i="54" a="1"/>
  <c r="D6" i="54" s="1"/>
  <c r="AR3" i="43" s="1"/>
  <c r="BJ3" i="43" s="1"/>
  <c r="AQ186" i="43"/>
  <c r="AQ185" i="43"/>
  <c r="AQ184" i="43"/>
  <c r="AQ182" i="43"/>
  <c r="AQ181" i="43"/>
  <c r="AQ180" i="43"/>
  <c r="AQ179" i="43"/>
  <c r="AQ178" i="43"/>
  <c r="AQ177" i="43"/>
  <c r="AQ176" i="43"/>
  <c r="AQ175" i="43"/>
  <c r="AQ174" i="43"/>
  <c r="AQ173" i="43"/>
  <c r="AQ172" i="43"/>
  <c r="AQ171" i="43"/>
  <c r="AQ170" i="43"/>
  <c r="AQ169" i="43"/>
  <c r="AQ168" i="43"/>
  <c r="AQ167" i="43"/>
  <c r="AQ166" i="43"/>
  <c r="AQ165" i="43"/>
  <c r="AQ164" i="43"/>
  <c r="AQ163" i="43"/>
  <c r="AQ162" i="43"/>
  <c r="AQ161" i="43"/>
  <c r="AQ160" i="43"/>
  <c r="AQ159" i="43"/>
  <c r="AQ158" i="43"/>
  <c r="AQ157" i="43"/>
  <c r="AQ156" i="43"/>
  <c r="AQ155" i="43"/>
  <c r="AQ154" i="43"/>
  <c r="AQ153" i="43"/>
  <c r="AQ152" i="43"/>
  <c r="AQ151" i="43"/>
  <c r="AQ150" i="43"/>
  <c r="AQ149" i="43"/>
  <c r="AQ148" i="43"/>
  <c r="AQ147" i="43"/>
  <c r="AQ146" i="43"/>
  <c r="AQ145" i="43"/>
  <c r="AQ144" i="43"/>
  <c r="AQ143" i="43"/>
  <c r="AQ142" i="43"/>
  <c r="AQ141" i="43"/>
  <c r="AQ140" i="43"/>
  <c r="AQ139" i="43"/>
  <c r="AQ138" i="43"/>
  <c r="AQ137" i="43"/>
  <c r="AQ136" i="43"/>
  <c r="AQ135" i="43"/>
  <c r="AQ134" i="43"/>
  <c r="AQ133" i="43"/>
  <c r="AQ132" i="43"/>
  <c r="AQ131" i="43"/>
  <c r="AQ130" i="43"/>
  <c r="AQ129" i="43"/>
  <c r="AQ128" i="43"/>
  <c r="AQ127" i="43"/>
  <c r="AQ126" i="43"/>
  <c r="AQ125" i="43"/>
  <c r="AQ124" i="43"/>
  <c r="AQ123" i="43"/>
  <c r="AQ122" i="43"/>
  <c r="AQ121" i="43"/>
  <c r="AQ120" i="43"/>
  <c r="AQ119" i="43"/>
  <c r="AQ118" i="43"/>
  <c r="AQ117" i="43"/>
  <c r="AQ116" i="43"/>
  <c r="AQ115" i="43"/>
  <c r="AQ114" i="43"/>
  <c r="AQ113" i="43"/>
  <c r="AQ112" i="43"/>
  <c r="AQ111" i="43"/>
  <c r="AQ110" i="43"/>
  <c r="AQ109" i="43"/>
  <c r="AQ108" i="43"/>
  <c r="AQ107" i="43"/>
  <c r="AQ106" i="43"/>
  <c r="AQ105" i="43"/>
  <c r="AQ104" i="43"/>
  <c r="AQ103" i="43"/>
  <c r="AQ102" i="43"/>
  <c r="U111" i="53"/>
  <c r="T111" i="53"/>
  <c r="AQ101" i="43"/>
  <c r="U110" i="53"/>
  <c r="T110" i="53"/>
  <c r="AQ100" i="43"/>
  <c r="U109" i="53"/>
  <c r="T109" i="53"/>
  <c r="AQ99" i="43"/>
  <c r="U108" i="53"/>
  <c r="T108" i="53"/>
  <c r="AQ98" i="43"/>
  <c r="U107" i="53"/>
  <c r="T107" i="53"/>
  <c r="AQ97" i="43"/>
  <c r="U106" i="53"/>
  <c r="T106" i="53"/>
  <c r="AQ96" i="43"/>
  <c r="U105" i="53"/>
  <c r="T105" i="53"/>
  <c r="AQ95" i="43"/>
  <c r="U104" i="53"/>
  <c r="T104" i="53"/>
  <c r="AQ94" i="43"/>
  <c r="U103" i="53"/>
  <c r="T103" i="53"/>
  <c r="AQ93" i="43"/>
  <c r="U102" i="53"/>
  <c r="T102" i="53"/>
  <c r="AQ92" i="43"/>
  <c r="U101" i="53"/>
  <c r="T101" i="53"/>
  <c r="AQ91" i="43"/>
  <c r="U100" i="53"/>
  <c r="T100" i="53"/>
  <c r="AQ90" i="43"/>
  <c r="U99" i="53"/>
  <c r="T99" i="53"/>
  <c r="AQ89" i="43"/>
  <c r="U98" i="53"/>
  <c r="T98" i="53"/>
  <c r="AQ88" i="43"/>
  <c r="U97" i="53"/>
  <c r="T97" i="53"/>
  <c r="AQ87" i="43"/>
  <c r="U96" i="53"/>
  <c r="T96" i="53"/>
  <c r="AQ86" i="43"/>
  <c r="U95" i="53"/>
  <c r="T95" i="53"/>
  <c r="AQ85" i="43"/>
  <c r="U94" i="53"/>
  <c r="T94" i="53"/>
  <c r="AQ84" i="43"/>
  <c r="U93" i="53"/>
  <c r="T93" i="53"/>
  <c r="AQ83" i="43"/>
  <c r="U92" i="53"/>
  <c r="T92" i="53"/>
  <c r="AQ82" i="43"/>
  <c r="U91" i="53"/>
  <c r="T91" i="53"/>
  <c r="AQ81" i="43"/>
  <c r="U90" i="53"/>
  <c r="T90" i="53"/>
  <c r="AQ80" i="43"/>
  <c r="U89" i="53"/>
  <c r="T89" i="53"/>
  <c r="AQ79" i="43"/>
  <c r="U88" i="53"/>
  <c r="T88" i="53"/>
  <c r="AQ78" i="43"/>
  <c r="U87" i="53"/>
  <c r="T87" i="53"/>
  <c r="AQ77" i="43"/>
  <c r="U86" i="53"/>
  <c r="T86" i="53"/>
  <c r="AQ76" i="43"/>
  <c r="U85" i="53"/>
  <c r="T85" i="53"/>
  <c r="AQ75" i="43"/>
  <c r="U84" i="53"/>
  <c r="T84" i="53"/>
  <c r="AQ74" i="43"/>
  <c r="U83" i="53"/>
  <c r="T83" i="53"/>
  <c r="AQ73" i="43"/>
  <c r="U82" i="53"/>
  <c r="T82" i="53"/>
  <c r="AQ72" i="43"/>
  <c r="U81" i="53"/>
  <c r="T81" i="53"/>
  <c r="AQ71" i="43"/>
  <c r="U80" i="53"/>
  <c r="T80" i="53"/>
  <c r="AQ70" i="43"/>
  <c r="U79" i="53"/>
  <c r="T79" i="53"/>
  <c r="AQ69" i="43"/>
  <c r="U78" i="53"/>
  <c r="T78" i="53"/>
  <c r="AQ68" i="43"/>
  <c r="U77" i="53"/>
  <c r="T77" i="53"/>
  <c r="AQ67" i="43"/>
  <c r="U76" i="53"/>
  <c r="T76" i="53"/>
  <c r="AQ66" i="43"/>
  <c r="U75" i="53"/>
  <c r="T75" i="53"/>
  <c r="AQ65" i="43"/>
  <c r="U74" i="53"/>
  <c r="T74" i="53"/>
  <c r="AQ64" i="43"/>
  <c r="U73" i="53"/>
  <c r="T73" i="53"/>
  <c r="AQ63" i="43"/>
  <c r="U72" i="53"/>
  <c r="T72" i="53"/>
  <c r="AQ62" i="43"/>
  <c r="U71" i="53"/>
  <c r="T71" i="53"/>
  <c r="AQ61" i="43"/>
  <c r="U70" i="53"/>
  <c r="T70" i="53"/>
  <c r="AQ60" i="43"/>
  <c r="U69" i="53"/>
  <c r="T69" i="53"/>
  <c r="AQ59" i="43"/>
  <c r="U68" i="53"/>
  <c r="T68" i="53"/>
  <c r="AQ58" i="43"/>
  <c r="U67" i="53"/>
  <c r="T67" i="53"/>
  <c r="AQ57" i="43"/>
  <c r="U66" i="53"/>
  <c r="T66" i="53"/>
  <c r="AQ56" i="43"/>
  <c r="U65" i="53"/>
  <c r="T65" i="53"/>
  <c r="AQ55" i="43"/>
  <c r="U64" i="53"/>
  <c r="T64" i="53"/>
  <c r="AQ54" i="43"/>
  <c r="U63" i="53"/>
  <c r="T63" i="53"/>
  <c r="AQ53" i="43"/>
  <c r="U62" i="53"/>
  <c r="T62" i="53"/>
  <c r="AQ52" i="43"/>
  <c r="U61" i="53"/>
  <c r="T61" i="53"/>
  <c r="AQ51" i="43"/>
  <c r="U60" i="53"/>
  <c r="T60" i="53"/>
  <c r="AQ50" i="43"/>
  <c r="U59" i="53"/>
  <c r="T59" i="53"/>
  <c r="AQ49" i="43"/>
  <c r="U58" i="53"/>
  <c r="T58" i="53"/>
  <c r="AQ48" i="43"/>
  <c r="U57" i="53"/>
  <c r="T57" i="53"/>
  <c r="AQ47" i="43"/>
  <c r="U56" i="53"/>
  <c r="T56" i="53"/>
  <c r="AQ46" i="43"/>
  <c r="U55" i="53"/>
  <c r="T55" i="53"/>
  <c r="AQ45" i="43"/>
  <c r="U54" i="53"/>
  <c r="T54" i="53"/>
  <c r="AQ44" i="43"/>
  <c r="U53" i="53"/>
  <c r="T53" i="53"/>
  <c r="AQ43" i="43"/>
  <c r="U52" i="53"/>
  <c r="T52" i="53"/>
  <c r="AQ42" i="43"/>
  <c r="U51" i="53"/>
  <c r="T51" i="53"/>
  <c r="AQ41" i="43"/>
  <c r="U50" i="53"/>
  <c r="T50" i="53"/>
  <c r="AQ40" i="43"/>
  <c r="U49" i="53"/>
  <c r="T49" i="53"/>
  <c r="AQ39" i="43"/>
  <c r="U48" i="53"/>
  <c r="T48" i="53"/>
  <c r="AQ38" i="43"/>
  <c r="U47" i="53"/>
  <c r="T47" i="53"/>
  <c r="AQ37" i="43"/>
  <c r="U46" i="53"/>
  <c r="T46" i="53"/>
  <c r="AQ36" i="43"/>
  <c r="U45" i="53"/>
  <c r="T45" i="53"/>
  <c r="AQ35" i="43"/>
  <c r="U44" i="53"/>
  <c r="T44" i="53"/>
  <c r="AQ34" i="43"/>
  <c r="U43" i="53"/>
  <c r="T43" i="53"/>
  <c r="AQ33" i="43"/>
  <c r="U42" i="53"/>
  <c r="T42" i="53"/>
  <c r="AQ32" i="43"/>
  <c r="U41" i="53"/>
  <c r="T41" i="53"/>
  <c r="AQ31" i="43"/>
  <c r="U40" i="53"/>
  <c r="T40" i="53"/>
  <c r="AQ30" i="43"/>
  <c r="U39" i="53"/>
  <c r="T39" i="53"/>
  <c r="AQ29" i="43"/>
  <c r="U38" i="53"/>
  <c r="T38" i="53"/>
  <c r="AQ28" i="43"/>
  <c r="U37" i="53"/>
  <c r="T37" i="53"/>
  <c r="AQ27" i="43"/>
  <c r="U36" i="53"/>
  <c r="T36" i="53"/>
  <c r="AQ26" i="43"/>
  <c r="U35" i="53"/>
  <c r="T35" i="53"/>
  <c r="AQ25" i="43"/>
  <c r="U34" i="53"/>
  <c r="T34" i="53"/>
  <c r="AQ24" i="43"/>
  <c r="U33" i="53"/>
  <c r="T33" i="53"/>
  <c r="AQ23" i="43"/>
  <c r="U32" i="53"/>
  <c r="T32" i="53"/>
  <c r="AQ22" i="43"/>
  <c r="U31" i="53"/>
  <c r="T31" i="53"/>
  <c r="AQ21" i="43"/>
  <c r="U30" i="53"/>
  <c r="T30" i="53"/>
  <c r="AQ20" i="43"/>
  <c r="U29" i="53"/>
  <c r="T29" i="53"/>
  <c r="AQ19" i="43"/>
  <c r="U28" i="53"/>
  <c r="T28" i="53"/>
  <c r="AQ18" i="43"/>
  <c r="U27" i="53"/>
  <c r="T27" i="53"/>
  <c r="AQ17" i="43"/>
  <c r="U26" i="53"/>
  <c r="T26" i="53"/>
  <c r="AQ16" i="43"/>
  <c r="U25" i="53"/>
  <c r="T25" i="53"/>
  <c r="AQ15" i="43"/>
  <c r="U24" i="53"/>
  <c r="T24" i="53"/>
  <c r="AQ14" i="43"/>
  <c r="U23" i="53"/>
  <c r="T23" i="53"/>
  <c r="AQ13" i="43"/>
  <c r="U22" i="53"/>
  <c r="T22" i="53"/>
  <c r="AQ12" i="43"/>
  <c r="U21" i="53"/>
  <c r="T21" i="53"/>
  <c r="AQ11" i="43"/>
  <c r="U20" i="53"/>
  <c r="T20" i="53"/>
  <c r="AQ10" i="43"/>
  <c r="U19" i="53"/>
  <c r="T19" i="53"/>
  <c r="AQ9" i="43"/>
  <c r="U18" i="53"/>
  <c r="T18" i="53"/>
  <c r="AQ8" i="43"/>
  <c r="U17" i="53"/>
  <c r="T17" i="53"/>
  <c r="AQ7" i="43"/>
  <c r="U16" i="53"/>
  <c r="T16" i="53"/>
  <c r="AQ6" i="43"/>
  <c r="U15" i="53"/>
  <c r="T15" i="53"/>
  <c r="AQ5" i="43"/>
  <c r="U14" i="53"/>
  <c r="T14" i="53"/>
  <c r="D6" i="53" a="1"/>
  <c r="D6" i="53" s="1"/>
  <c r="AQ3" i="43" s="1"/>
  <c r="BI3" i="43" s="1"/>
  <c r="AP186" i="43"/>
  <c r="AP185" i="43"/>
  <c r="AP184" i="43"/>
  <c r="AP183" i="43"/>
  <c r="AP182" i="43"/>
  <c r="AP181" i="43"/>
  <c r="AP180" i="43"/>
  <c r="AP179" i="43"/>
  <c r="AP178" i="43"/>
  <c r="AP177" i="43"/>
  <c r="AP176" i="43"/>
  <c r="AP175" i="43"/>
  <c r="AP174" i="43"/>
  <c r="AP173" i="43"/>
  <c r="AP172" i="43"/>
  <c r="AP171" i="43"/>
  <c r="AP170" i="43"/>
  <c r="AP169" i="43"/>
  <c r="AP168" i="43"/>
  <c r="AP167" i="43"/>
  <c r="AP166" i="43"/>
  <c r="AP165" i="43"/>
  <c r="AP164" i="43"/>
  <c r="AP163" i="43"/>
  <c r="AP162" i="43"/>
  <c r="AP161" i="43"/>
  <c r="AP160" i="43"/>
  <c r="AP159" i="43"/>
  <c r="AP158" i="43"/>
  <c r="AP157" i="43"/>
  <c r="AP156" i="43"/>
  <c r="AP155" i="43"/>
  <c r="AP154" i="43"/>
  <c r="AP153" i="43"/>
  <c r="AP152" i="43"/>
  <c r="AP151" i="43"/>
  <c r="AP150" i="43"/>
  <c r="AP149" i="43"/>
  <c r="AP148" i="43"/>
  <c r="AP147" i="43"/>
  <c r="AP146" i="43"/>
  <c r="AP145" i="43"/>
  <c r="AP144" i="43"/>
  <c r="AP143" i="43"/>
  <c r="AP142" i="43"/>
  <c r="AP141" i="43"/>
  <c r="AP140" i="43"/>
  <c r="AP139" i="43"/>
  <c r="AP138" i="43"/>
  <c r="AP137" i="43"/>
  <c r="AP136" i="43"/>
  <c r="AP135" i="43"/>
  <c r="AP134" i="43"/>
  <c r="AP133" i="43"/>
  <c r="AP132" i="43"/>
  <c r="AP131" i="43"/>
  <c r="AP130" i="43"/>
  <c r="AP129" i="43"/>
  <c r="AP128" i="43"/>
  <c r="AP127" i="43"/>
  <c r="AP126" i="43"/>
  <c r="AP125" i="43"/>
  <c r="AP124" i="43"/>
  <c r="AP123" i="43"/>
  <c r="AP122" i="43"/>
  <c r="AP121" i="43"/>
  <c r="AP120" i="43"/>
  <c r="AP119" i="43"/>
  <c r="AP118" i="43"/>
  <c r="AP117" i="43"/>
  <c r="AP116" i="43"/>
  <c r="AP115" i="43"/>
  <c r="AP114" i="43"/>
  <c r="AP113" i="43"/>
  <c r="AP112" i="43"/>
  <c r="AP111" i="43"/>
  <c r="AP110" i="43"/>
  <c r="AP109" i="43"/>
  <c r="AP108" i="43"/>
  <c r="AP107" i="43"/>
  <c r="AP106" i="43"/>
  <c r="AP105" i="43"/>
  <c r="AP104" i="43"/>
  <c r="AP103" i="43"/>
  <c r="AP102" i="43"/>
  <c r="U111" i="52"/>
  <c r="T111" i="52"/>
  <c r="AP101" i="43"/>
  <c r="U110" i="52"/>
  <c r="T110" i="52"/>
  <c r="AP100" i="43"/>
  <c r="U109" i="52"/>
  <c r="T109" i="52"/>
  <c r="AP99" i="43"/>
  <c r="U108" i="52"/>
  <c r="T108" i="52"/>
  <c r="AP98" i="43"/>
  <c r="U107" i="52"/>
  <c r="T107" i="52"/>
  <c r="AP97" i="43"/>
  <c r="U106" i="52"/>
  <c r="T106" i="52"/>
  <c r="AP96" i="43"/>
  <c r="U105" i="52"/>
  <c r="T105" i="52"/>
  <c r="AP95" i="43"/>
  <c r="U104" i="52"/>
  <c r="T104" i="52"/>
  <c r="AP94" i="43"/>
  <c r="U103" i="52"/>
  <c r="T103" i="52"/>
  <c r="AP93" i="43"/>
  <c r="U102" i="52"/>
  <c r="T102" i="52"/>
  <c r="AP92" i="43"/>
  <c r="U101" i="52"/>
  <c r="T101" i="52"/>
  <c r="AP91" i="43"/>
  <c r="U100" i="52"/>
  <c r="T100" i="52"/>
  <c r="AP90" i="43"/>
  <c r="U99" i="52"/>
  <c r="T99" i="52"/>
  <c r="AP89" i="43"/>
  <c r="U98" i="52"/>
  <c r="T98" i="52"/>
  <c r="AP88" i="43"/>
  <c r="U97" i="52"/>
  <c r="T97" i="52"/>
  <c r="AP87" i="43"/>
  <c r="U96" i="52"/>
  <c r="T96" i="52"/>
  <c r="AP86" i="43"/>
  <c r="U95" i="52"/>
  <c r="T95" i="52"/>
  <c r="AP85" i="43"/>
  <c r="U94" i="52"/>
  <c r="T94" i="52"/>
  <c r="AP84" i="43"/>
  <c r="U93" i="52"/>
  <c r="T93" i="52"/>
  <c r="AP83" i="43"/>
  <c r="U92" i="52"/>
  <c r="T92" i="52"/>
  <c r="AP82" i="43"/>
  <c r="U91" i="52"/>
  <c r="T91" i="52"/>
  <c r="AP81" i="43"/>
  <c r="U90" i="52"/>
  <c r="T90" i="52"/>
  <c r="AP80" i="43"/>
  <c r="U89" i="52"/>
  <c r="T89" i="52"/>
  <c r="AP79" i="43"/>
  <c r="U88" i="52"/>
  <c r="T88" i="52"/>
  <c r="AP78" i="43"/>
  <c r="U87" i="52"/>
  <c r="T87" i="52"/>
  <c r="AP77" i="43"/>
  <c r="U86" i="52"/>
  <c r="T86" i="52"/>
  <c r="AP76" i="43"/>
  <c r="U85" i="52"/>
  <c r="T85" i="52"/>
  <c r="AP75" i="43"/>
  <c r="U84" i="52"/>
  <c r="T84" i="52"/>
  <c r="AP74" i="43"/>
  <c r="U83" i="52"/>
  <c r="T83" i="52"/>
  <c r="AP73" i="43"/>
  <c r="U82" i="52"/>
  <c r="T82" i="52"/>
  <c r="AP72" i="43"/>
  <c r="U81" i="52"/>
  <c r="T81" i="52"/>
  <c r="AP71" i="43"/>
  <c r="U80" i="52"/>
  <c r="T80" i="52"/>
  <c r="AP70" i="43"/>
  <c r="U79" i="52"/>
  <c r="T79" i="52"/>
  <c r="AP69" i="43"/>
  <c r="U78" i="52"/>
  <c r="T78" i="52"/>
  <c r="AP68" i="43"/>
  <c r="U77" i="52"/>
  <c r="T77" i="52"/>
  <c r="AP67" i="43"/>
  <c r="U76" i="52"/>
  <c r="T76" i="52"/>
  <c r="AP66" i="43"/>
  <c r="U75" i="52"/>
  <c r="T75" i="52"/>
  <c r="AP65" i="43"/>
  <c r="U74" i="52"/>
  <c r="T74" i="52"/>
  <c r="AP64" i="43"/>
  <c r="U73" i="52"/>
  <c r="T73" i="52"/>
  <c r="AP63" i="43"/>
  <c r="U72" i="52"/>
  <c r="T72" i="52"/>
  <c r="AP62" i="43"/>
  <c r="U71" i="52"/>
  <c r="T71" i="52"/>
  <c r="AP61" i="43"/>
  <c r="U70" i="52"/>
  <c r="T70" i="52"/>
  <c r="AP60" i="43"/>
  <c r="U69" i="52"/>
  <c r="T69" i="52"/>
  <c r="AP59" i="43"/>
  <c r="U68" i="52"/>
  <c r="T68" i="52"/>
  <c r="AP58" i="43"/>
  <c r="U67" i="52"/>
  <c r="T67" i="52"/>
  <c r="AP57" i="43"/>
  <c r="U66" i="52"/>
  <c r="T66" i="52"/>
  <c r="AP56" i="43"/>
  <c r="U65" i="52"/>
  <c r="T65" i="52"/>
  <c r="AP55" i="43"/>
  <c r="U64" i="52"/>
  <c r="T64" i="52"/>
  <c r="AP54" i="43"/>
  <c r="U63" i="52"/>
  <c r="T63" i="52"/>
  <c r="AP53" i="43"/>
  <c r="U62" i="52"/>
  <c r="T62" i="52"/>
  <c r="AP52" i="43"/>
  <c r="U61" i="52"/>
  <c r="T61" i="52"/>
  <c r="AP51" i="43"/>
  <c r="U60" i="52"/>
  <c r="T60" i="52"/>
  <c r="AP50" i="43"/>
  <c r="U59" i="52"/>
  <c r="T59" i="52"/>
  <c r="AP49" i="43"/>
  <c r="U58" i="52"/>
  <c r="T58" i="52"/>
  <c r="AP48" i="43"/>
  <c r="U57" i="52"/>
  <c r="T57" i="52"/>
  <c r="AP47" i="43"/>
  <c r="U56" i="52"/>
  <c r="T56" i="52"/>
  <c r="AP46" i="43"/>
  <c r="U55" i="52"/>
  <c r="T55" i="52"/>
  <c r="AP45" i="43"/>
  <c r="U54" i="52"/>
  <c r="T54" i="52"/>
  <c r="AP44" i="43"/>
  <c r="U53" i="52"/>
  <c r="T53" i="52"/>
  <c r="AP43" i="43"/>
  <c r="U52" i="52"/>
  <c r="T52" i="52"/>
  <c r="AP42" i="43"/>
  <c r="U51" i="52"/>
  <c r="T51" i="52"/>
  <c r="AP41" i="43"/>
  <c r="U50" i="52"/>
  <c r="T50" i="52"/>
  <c r="AP40" i="43"/>
  <c r="U49" i="52"/>
  <c r="T49" i="52"/>
  <c r="AP39" i="43"/>
  <c r="U48" i="52"/>
  <c r="T48" i="52"/>
  <c r="AP38" i="43"/>
  <c r="U47" i="52"/>
  <c r="T47" i="52"/>
  <c r="AP37" i="43"/>
  <c r="U46" i="52"/>
  <c r="T46" i="52"/>
  <c r="AP36" i="43"/>
  <c r="U45" i="52"/>
  <c r="T45" i="52"/>
  <c r="AP35" i="43"/>
  <c r="U44" i="52"/>
  <c r="T44" i="52"/>
  <c r="AP34" i="43"/>
  <c r="U43" i="52"/>
  <c r="T43" i="52"/>
  <c r="AP33" i="43"/>
  <c r="U42" i="52"/>
  <c r="T42" i="52"/>
  <c r="AP32" i="43"/>
  <c r="U41" i="52"/>
  <c r="T41" i="52"/>
  <c r="AP31" i="43"/>
  <c r="U40" i="52"/>
  <c r="T40" i="52"/>
  <c r="AP30" i="43"/>
  <c r="U39" i="52"/>
  <c r="T39" i="52"/>
  <c r="AP29" i="43"/>
  <c r="U38" i="52"/>
  <c r="T38" i="52"/>
  <c r="AP28" i="43"/>
  <c r="U37" i="52"/>
  <c r="T37" i="52"/>
  <c r="AP27" i="43"/>
  <c r="U36" i="52"/>
  <c r="T36" i="52"/>
  <c r="AP26" i="43"/>
  <c r="U35" i="52"/>
  <c r="T35" i="52"/>
  <c r="AP25" i="43"/>
  <c r="U34" i="52"/>
  <c r="T34" i="52"/>
  <c r="AP24" i="43"/>
  <c r="U33" i="52"/>
  <c r="T33" i="52"/>
  <c r="AP23" i="43"/>
  <c r="U32" i="52"/>
  <c r="T32" i="52"/>
  <c r="AP22" i="43"/>
  <c r="U31" i="52"/>
  <c r="T31" i="52"/>
  <c r="AP21" i="43"/>
  <c r="U30" i="52"/>
  <c r="T30" i="52"/>
  <c r="AP20" i="43"/>
  <c r="U29" i="52"/>
  <c r="T29" i="52"/>
  <c r="AP19" i="43"/>
  <c r="U28" i="52"/>
  <c r="T28" i="52"/>
  <c r="AP18" i="43"/>
  <c r="U27" i="52"/>
  <c r="T27" i="52"/>
  <c r="AP17" i="43"/>
  <c r="U26" i="52"/>
  <c r="T26" i="52"/>
  <c r="AP16" i="43"/>
  <c r="U25" i="52"/>
  <c r="T25" i="52"/>
  <c r="AP15" i="43"/>
  <c r="U24" i="52"/>
  <c r="T24" i="52"/>
  <c r="AP14" i="43"/>
  <c r="U23" i="52"/>
  <c r="T23" i="52"/>
  <c r="AP13" i="43"/>
  <c r="U22" i="52"/>
  <c r="T22" i="52"/>
  <c r="AP12" i="43"/>
  <c r="U21" i="52"/>
  <c r="T21" i="52"/>
  <c r="AP11" i="43"/>
  <c r="U20" i="52"/>
  <c r="T20" i="52"/>
  <c r="AP10" i="43"/>
  <c r="U19" i="52"/>
  <c r="T19" i="52"/>
  <c r="AP9" i="43"/>
  <c r="U18" i="52"/>
  <c r="T18" i="52"/>
  <c r="AP8" i="43"/>
  <c r="U17" i="52"/>
  <c r="T17" i="52"/>
  <c r="AP7" i="43"/>
  <c r="U16" i="52"/>
  <c r="T16" i="52"/>
  <c r="AP6" i="43"/>
  <c r="U15" i="52"/>
  <c r="T15" i="52"/>
  <c r="AP5" i="43"/>
  <c r="U14" i="52"/>
  <c r="T14" i="52"/>
  <c r="D6" i="52" a="1"/>
  <c r="D6" i="52" s="1"/>
  <c r="AP3" i="43" s="1"/>
  <c r="BH3" i="43" s="1"/>
  <c r="AZ186" i="43"/>
  <c r="AZ185" i="43"/>
  <c r="AZ184" i="43"/>
  <c r="AZ183" i="43"/>
  <c r="AZ182" i="43"/>
  <c r="AZ181" i="43"/>
  <c r="AZ180" i="43"/>
  <c r="AZ179" i="43"/>
  <c r="AZ178" i="43"/>
  <c r="AZ177" i="43"/>
  <c r="AZ176" i="43"/>
  <c r="AZ175" i="43"/>
  <c r="AZ174" i="43"/>
  <c r="AZ173" i="43"/>
  <c r="AZ172" i="43"/>
  <c r="AZ171" i="43"/>
  <c r="AZ170" i="43"/>
  <c r="AZ169" i="43"/>
  <c r="AZ168" i="43"/>
  <c r="AZ167" i="43"/>
  <c r="AZ166" i="43"/>
  <c r="AZ165" i="43"/>
  <c r="AZ164" i="43"/>
  <c r="AZ163" i="43"/>
  <c r="AZ162" i="43"/>
  <c r="AZ161" i="43"/>
  <c r="AZ160" i="43"/>
  <c r="AZ159" i="43"/>
  <c r="AZ158" i="43"/>
  <c r="AZ157" i="43"/>
  <c r="AZ156" i="43"/>
  <c r="AZ155" i="43"/>
  <c r="AZ154" i="43"/>
  <c r="AZ153" i="43"/>
  <c r="AZ152" i="43"/>
  <c r="AZ151" i="43"/>
  <c r="AZ150" i="43"/>
  <c r="AZ149" i="43"/>
  <c r="AZ148" i="43"/>
  <c r="AZ147" i="43"/>
  <c r="AZ146" i="43"/>
  <c r="AZ145" i="43"/>
  <c r="AZ144" i="43"/>
  <c r="AZ143" i="43"/>
  <c r="AZ142" i="43"/>
  <c r="AZ141" i="43"/>
  <c r="AZ140" i="43"/>
  <c r="AZ139" i="43"/>
  <c r="AZ138" i="43"/>
  <c r="AZ137" i="43"/>
  <c r="AZ136" i="43"/>
  <c r="AZ135" i="43"/>
  <c r="AZ134" i="43"/>
  <c r="AZ133" i="43"/>
  <c r="AZ132" i="43"/>
  <c r="AZ131" i="43"/>
  <c r="AZ130" i="43"/>
  <c r="AZ129" i="43"/>
  <c r="AZ128" i="43"/>
  <c r="AZ127" i="43"/>
  <c r="AZ126" i="43"/>
  <c r="AZ125" i="43"/>
  <c r="AZ124" i="43"/>
  <c r="AZ123" i="43"/>
  <c r="AZ122" i="43"/>
  <c r="AZ121" i="43"/>
  <c r="AZ120" i="43"/>
  <c r="AZ119" i="43"/>
  <c r="AZ118" i="43"/>
  <c r="AZ117" i="43"/>
  <c r="AZ116" i="43"/>
  <c r="AZ115" i="43"/>
  <c r="AZ114" i="43"/>
  <c r="AZ113" i="43"/>
  <c r="AZ112" i="43"/>
  <c r="AZ111" i="43"/>
  <c r="AZ110" i="43"/>
  <c r="AZ109" i="43"/>
  <c r="AZ108" i="43"/>
  <c r="AZ107" i="43"/>
  <c r="AZ106" i="43"/>
  <c r="AZ105" i="43"/>
  <c r="AZ104" i="43"/>
  <c r="AZ103" i="43"/>
  <c r="AZ102" i="43"/>
  <c r="U111" i="51"/>
  <c r="T111" i="51"/>
  <c r="AZ101" i="43"/>
  <c r="U110" i="51"/>
  <c r="T110" i="51"/>
  <c r="AZ100" i="43"/>
  <c r="U109" i="51"/>
  <c r="T109" i="51"/>
  <c r="AZ99" i="43"/>
  <c r="U108" i="51"/>
  <c r="T108" i="51"/>
  <c r="AZ98" i="43"/>
  <c r="U107" i="51"/>
  <c r="T107" i="51"/>
  <c r="AZ97" i="43"/>
  <c r="U106" i="51"/>
  <c r="T106" i="51"/>
  <c r="AZ96" i="43"/>
  <c r="U105" i="51"/>
  <c r="T105" i="51"/>
  <c r="AZ95" i="43"/>
  <c r="U104" i="51"/>
  <c r="T104" i="51"/>
  <c r="AZ94" i="43"/>
  <c r="U103" i="51"/>
  <c r="T103" i="51"/>
  <c r="AZ93" i="43"/>
  <c r="U102" i="51"/>
  <c r="T102" i="51"/>
  <c r="AZ92" i="43"/>
  <c r="U101" i="51"/>
  <c r="T101" i="51"/>
  <c r="AZ91" i="43"/>
  <c r="U100" i="51"/>
  <c r="T100" i="51"/>
  <c r="AZ90" i="43"/>
  <c r="U99" i="51"/>
  <c r="T99" i="51"/>
  <c r="AZ89" i="43"/>
  <c r="U98" i="51"/>
  <c r="T98" i="51"/>
  <c r="AZ88" i="43"/>
  <c r="U97" i="51"/>
  <c r="T97" i="51"/>
  <c r="AZ87" i="43"/>
  <c r="U96" i="51"/>
  <c r="T96" i="51"/>
  <c r="AZ86" i="43"/>
  <c r="U95" i="51"/>
  <c r="T95" i="51"/>
  <c r="AZ85" i="43"/>
  <c r="U94" i="51"/>
  <c r="T94" i="51"/>
  <c r="AZ84" i="43"/>
  <c r="U93" i="51"/>
  <c r="T93" i="51"/>
  <c r="AZ83" i="43"/>
  <c r="U92" i="51"/>
  <c r="T92" i="51"/>
  <c r="AZ82" i="43"/>
  <c r="U91" i="51"/>
  <c r="T91" i="51"/>
  <c r="AZ81" i="43"/>
  <c r="U90" i="51"/>
  <c r="T90" i="51"/>
  <c r="AZ80" i="43"/>
  <c r="U89" i="51"/>
  <c r="T89" i="51"/>
  <c r="AZ79" i="43"/>
  <c r="U88" i="51"/>
  <c r="T88" i="51"/>
  <c r="AZ78" i="43"/>
  <c r="U87" i="51"/>
  <c r="T87" i="51"/>
  <c r="AZ77" i="43"/>
  <c r="U86" i="51"/>
  <c r="T86" i="51"/>
  <c r="AZ76" i="43"/>
  <c r="U85" i="51"/>
  <c r="T85" i="51"/>
  <c r="AZ75" i="43"/>
  <c r="U84" i="51"/>
  <c r="T84" i="51"/>
  <c r="AZ74" i="43"/>
  <c r="U83" i="51"/>
  <c r="T83" i="51"/>
  <c r="AZ73" i="43"/>
  <c r="U82" i="51"/>
  <c r="T82" i="51"/>
  <c r="AZ72" i="43"/>
  <c r="U81" i="51"/>
  <c r="T81" i="51"/>
  <c r="AZ71" i="43"/>
  <c r="U80" i="51"/>
  <c r="T80" i="51"/>
  <c r="AZ70" i="43"/>
  <c r="U79" i="51"/>
  <c r="T79" i="51"/>
  <c r="AZ69" i="43"/>
  <c r="U78" i="51"/>
  <c r="T78" i="51"/>
  <c r="AZ68" i="43"/>
  <c r="U77" i="51"/>
  <c r="T77" i="51"/>
  <c r="AZ67" i="43"/>
  <c r="U76" i="51"/>
  <c r="T76" i="51"/>
  <c r="AZ66" i="43"/>
  <c r="U75" i="51"/>
  <c r="T75" i="51"/>
  <c r="AZ65" i="43"/>
  <c r="U74" i="51"/>
  <c r="T74" i="51"/>
  <c r="AZ64" i="43"/>
  <c r="U73" i="51"/>
  <c r="T73" i="51"/>
  <c r="AZ63" i="43"/>
  <c r="U72" i="51"/>
  <c r="T72" i="51"/>
  <c r="AZ62" i="43"/>
  <c r="U71" i="51"/>
  <c r="T71" i="51"/>
  <c r="AZ61" i="43"/>
  <c r="U70" i="51"/>
  <c r="T70" i="51"/>
  <c r="AZ60" i="43"/>
  <c r="U69" i="51"/>
  <c r="T69" i="51"/>
  <c r="AZ59" i="43"/>
  <c r="U68" i="51"/>
  <c r="T68" i="51"/>
  <c r="AZ58" i="43"/>
  <c r="U67" i="51"/>
  <c r="T67" i="51"/>
  <c r="AZ57" i="43"/>
  <c r="U66" i="51"/>
  <c r="T66" i="51"/>
  <c r="AZ56" i="43"/>
  <c r="U65" i="51"/>
  <c r="T65" i="51"/>
  <c r="AZ55" i="43"/>
  <c r="U64" i="51"/>
  <c r="T64" i="51"/>
  <c r="AZ54" i="43"/>
  <c r="U63" i="51"/>
  <c r="T63" i="51"/>
  <c r="AZ53" i="43"/>
  <c r="U62" i="51"/>
  <c r="T62" i="51"/>
  <c r="AZ52" i="43"/>
  <c r="U61" i="51"/>
  <c r="T61" i="51"/>
  <c r="AZ51" i="43"/>
  <c r="U60" i="51"/>
  <c r="T60" i="51"/>
  <c r="AZ50" i="43"/>
  <c r="U59" i="51"/>
  <c r="T59" i="51"/>
  <c r="AZ49" i="43"/>
  <c r="U58" i="51"/>
  <c r="T58" i="51"/>
  <c r="AZ48" i="43"/>
  <c r="U57" i="51"/>
  <c r="T57" i="51"/>
  <c r="AZ47" i="43"/>
  <c r="U56" i="51"/>
  <c r="T56" i="51"/>
  <c r="AZ46" i="43"/>
  <c r="U55" i="51"/>
  <c r="T55" i="51"/>
  <c r="AZ45" i="43"/>
  <c r="U54" i="51"/>
  <c r="T54" i="51"/>
  <c r="AZ44" i="43"/>
  <c r="U53" i="51"/>
  <c r="T53" i="51"/>
  <c r="AZ43" i="43"/>
  <c r="U52" i="51"/>
  <c r="T52" i="51"/>
  <c r="AZ42" i="43"/>
  <c r="U51" i="51"/>
  <c r="T51" i="51"/>
  <c r="AZ41" i="43"/>
  <c r="U50" i="51"/>
  <c r="T50" i="51"/>
  <c r="AZ40" i="43"/>
  <c r="U49" i="51"/>
  <c r="T49" i="51"/>
  <c r="AZ39" i="43"/>
  <c r="U48" i="51"/>
  <c r="T48" i="51"/>
  <c r="AZ38" i="43"/>
  <c r="U47" i="51"/>
  <c r="T47" i="51"/>
  <c r="AZ37" i="43"/>
  <c r="U46" i="51"/>
  <c r="T46" i="51"/>
  <c r="AZ36" i="43"/>
  <c r="U45" i="51"/>
  <c r="T45" i="51"/>
  <c r="AZ35" i="43"/>
  <c r="U44" i="51"/>
  <c r="T44" i="51"/>
  <c r="AZ34" i="43"/>
  <c r="U43" i="51"/>
  <c r="T43" i="51"/>
  <c r="AZ33" i="43"/>
  <c r="U42" i="51"/>
  <c r="T42" i="51"/>
  <c r="AZ32" i="43"/>
  <c r="U41" i="51"/>
  <c r="T41" i="51"/>
  <c r="AZ31" i="43"/>
  <c r="U40" i="51"/>
  <c r="T40" i="51"/>
  <c r="AZ30" i="43"/>
  <c r="U39" i="51"/>
  <c r="T39" i="51"/>
  <c r="AZ29" i="43"/>
  <c r="U38" i="51"/>
  <c r="T38" i="51"/>
  <c r="AZ28" i="43"/>
  <c r="U37" i="51"/>
  <c r="T37" i="51"/>
  <c r="AZ27" i="43"/>
  <c r="U36" i="51"/>
  <c r="T36" i="51"/>
  <c r="AZ26" i="43"/>
  <c r="U35" i="51"/>
  <c r="T35" i="51"/>
  <c r="AZ25" i="43"/>
  <c r="U34" i="51"/>
  <c r="T34" i="51"/>
  <c r="AZ24" i="43"/>
  <c r="U33" i="51"/>
  <c r="T33" i="51"/>
  <c r="AZ23" i="43"/>
  <c r="U32" i="51"/>
  <c r="T32" i="51"/>
  <c r="AZ22" i="43"/>
  <c r="U31" i="51"/>
  <c r="T31" i="51"/>
  <c r="AZ21" i="43"/>
  <c r="U30" i="51"/>
  <c r="T30" i="51"/>
  <c r="AZ20" i="43"/>
  <c r="U29" i="51"/>
  <c r="T29" i="51"/>
  <c r="AZ19" i="43"/>
  <c r="U28" i="51"/>
  <c r="T28" i="51"/>
  <c r="AZ18" i="43"/>
  <c r="U27" i="51"/>
  <c r="T27" i="51"/>
  <c r="AZ17" i="43"/>
  <c r="U26" i="51"/>
  <c r="T26" i="51"/>
  <c r="AZ16" i="43"/>
  <c r="U25" i="51"/>
  <c r="T25" i="51"/>
  <c r="AZ15" i="43"/>
  <c r="U24" i="51"/>
  <c r="T24" i="51"/>
  <c r="AZ14" i="43"/>
  <c r="U23" i="51"/>
  <c r="T23" i="51"/>
  <c r="AZ13" i="43"/>
  <c r="U22" i="51"/>
  <c r="T22" i="51"/>
  <c r="AZ12" i="43"/>
  <c r="U21" i="51"/>
  <c r="T21" i="51"/>
  <c r="AZ11" i="43"/>
  <c r="U20" i="51"/>
  <c r="T20" i="51"/>
  <c r="AZ10" i="43"/>
  <c r="U19" i="51"/>
  <c r="T19" i="51"/>
  <c r="AZ9" i="43"/>
  <c r="U18" i="51"/>
  <c r="T18" i="51"/>
  <c r="AZ8" i="43"/>
  <c r="U17" i="51"/>
  <c r="T17" i="51"/>
  <c r="AZ7" i="43"/>
  <c r="U16" i="51"/>
  <c r="T16" i="51"/>
  <c r="AZ6" i="43"/>
  <c r="U15" i="51"/>
  <c r="T15" i="51"/>
  <c r="AZ5" i="43"/>
  <c r="U14" i="51"/>
  <c r="T14" i="51"/>
  <c r="AZ4" i="43"/>
  <c r="D6" i="51" a="1"/>
  <c r="D6" i="51" s="1"/>
  <c r="AZ3" i="43" s="1"/>
  <c r="BR3" i="43" s="1"/>
  <c r="AY186" i="43"/>
  <c r="AY185" i="43"/>
  <c r="AY184" i="43"/>
  <c r="AY183" i="43"/>
  <c r="AY182" i="43"/>
  <c r="AY181" i="43"/>
  <c r="AY180" i="43"/>
  <c r="AY179" i="43"/>
  <c r="AY178" i="43"/>
  <c r="AY177" i="43"/>
  <c r="AY176" i="43"/>
  <c r="AY175" i="43"/>
  <c r="AY174" i="43"/>
  <c r="AY173" i="43"/>
  <c r="AY172" i="43"/>
  <c r="AY171" i="43"/>
  <c r="AY170" i="43"/>
  <c r="AY169" i="43"/>
  <c r="AY168" i="43"/>
  <c r="AY167" i="43"/>
  <c r="AY166" i="43"/>
  <c r="AY165" i="43"/>
  <c r="AY164" i="43"/>
  <c r="AY163" i="43"/>
  <c r="AY162" i="43"/>
  <c r="AY161" i="43"/>
  <c r="AY160" i="43"/>
  <c r="AY159" i="43"/>
  <c r="AY158" i="43"/>
  <c r="AY157" i="43"/>
  <c r="AY156" i="43"/>
  <c r="AY155" i="43"/>
  <c r="AY154" i="43"/>
  <c r="AY153" i="43"/>
  <c r="AY152" i="43"/>
  <c r="AY151" i="43"/>
  <c r="AY150" i="43"/>
  <c r="AY149" i="43"/>
  <c r="AY148" i="43"/>
  <c r="AY147" i="43"/>
  <c r="AY146" i="43"/>
  <c r="AY145" i="43"/>
  <c r="AY144" i="43"/>
  <c r="AY143" i="43"/>
  <c r="AY142" i="43"/>
  <c r="AY141" i="43"/>
  <c r="AY140" i="43"/>
  <c r="AY139" i="43"/>
  <c r="AY138" i="43"/>
  <c r="AY137" i="43"/>
  <c r="AY136" i="43"/>
  <c r="AY135" i="43"/>
  <c r="AY134" i="43"/>
  <c r="AY133" i="43"/>
  <c r="AY132" i="43"/>
  <c r="AY131" i="43"/>
  <c r="AY130" i="43"/>
  <c r="AY129" i="43"/>
  <c r="AY128" i="43"/>
  <c r="AY127" i="43"/>
  <c r="AY126" i="43"/>
  <c r="AY125" i="43"/>
  <c r="AY124" i="43"/>
  <c r="AY123" i="43"/>
  <c r="AY122" i="43"/>
  <c r="AY121" i="43"/>
  <c r="AY120" i="43"/>
  <c r="AY119" i="43"/>
  <c r="AY118" i="43"/>
  <c r="AY117" i="43"/>
  <c r="AY116" i="43"/>
  <c r="AY115" i="43"/>
  <c r="AY114" i="43"/>
  <c r="AY113" i="43"/>
  <c r="AY111" i="43"/>
  <c r="AY110" i="43"/>
  <c r="AY109" i="43"/>
  <c r="AY108" i="43"/>
  <c r="AY107" i="43"/>
  <c r="AY106" i="43"/>
  <c r="AY105" i="43"/>
  <c r="AY104" i="43"/>
  <c r="AY103" i="43"/>
  <c r="AY102" i="43"/>
  <c r="U111" i="50"/>
  <c r="T111" i="50"/>
  <c r="AY101" i="43"/>
  <c r="U110" i="50"/>
  <c r="T110" i="50"/>
  <c r="AY100" i="43"/>
  <c r="U109" i="50"/>
  <c r="T109" i="50"/>
  <c r="AY99" i="43"/>
  <c r="U108" i="50"/>
  <c r="T108" i="50"/>
  <c r="AY98" i="43"/>
  <c r="U107" i="50"/>
  <c r="T107" i="50"/>
  <c r="AY97" i="43"/>
  <c r="U106" i="50"/>
  <c r="T106" i="50"/>
  <c r="AY96" i="43"/>
  <c r="U105" i="50"/>
  <c r="T105" i="50"/>
  <c r="AY95" i="43"/>
  <c r="U104" i="50"/>
  <c r="T104" i="50"/>
  <c r="AY94" i="43"/>
  <c r="U103" i="50"/>
  <c r="T103" i="50"/>
  <c r="AY93" i="43"/>
  <c r="U102" i="50"/>
  <c r="T102" i="50"/>
  <c r="AY92" i="43"/>
  <c r="U101" i="50"/>
  <c r="T101" i="50"/>
  <c r="AY91" i="43"/>
  <c r="U100" i="50"/>
  <c r="T100" i="50"/>
  <c r="AY90" i="43"/>
  <c r="U99" i="50"/>
  <c r="T99" i="50"/>
  <c r="AY89" i="43"/>
  <c r="U98" i="50"/>
  <c r="T98" i="50"/>
  <c r="AY88" i="43"/>
  <c r="U97" i="50"/>
  <c r="T97" i="50"/>
  <c r="AY87" i="43"/>
  <c r="U96" i="50"/>
  <c r="T96" i="50"/>
  <c r="AY86" i="43"/>
  <c r="U95" i="50"/>
  <c r="T95" i="50"/>
  <c r="AY85" i="43"/>
  <c r="U94" i="50"/>
  <c r="T94" i="50"/>
  <c r="AY84" i="43"/>
  <c r="U93" i="50"/>
  <c r="T93" i="50"/>
  <c r="AY83" i="43"/>
  <c r="U92" i="50"/>
  <c r="T92" i="50"/>
  <c r="AY82" i="43"/>
  <c r="U91" i="50"/>
  <c r="T91" i="50"/>
  <c r="AY81" i="43"/>
  <c r="U90" i="50"/>
  <c r="T90" i="50"/>
  <c r="AY80" i="43"/>
  <c r="U89" i="50"/>
  <c r="T89" i="50"/>
  <c r="AY79" i="43"/>
  <c r="U88" i="50"/>
  <c r="T88" i="50"/>
  <c r="AY78" i="43"/>
  <c r="U87" i="50"/>
  <c r="T87" i="50"/>
  <c r="AY77" i="43"/>
  <c r="U86" i="50"/>
  <c r="T86" i="50"/>
  <c r="AY76" i="43"/>
  <c r="U85" i="50"/>
  <c r="T85" i="50"/>
  <c r="AY75" i="43"/>
  <c r="U84" i="50"/>
  <c r="T84" i="50"/>
  <c r="AY74" i="43"/>
  <c r="U83" i="50"/>
  <c r="T83" i="50"/>
  <c r="AY73" i="43"/>
  <c r="U82" i="50"/>
  <c r="T82" i="50"/>
  <c r="AY72" i="43"/>
  <c r="U81" i="50"/>
  <c r="T81" i="50"/>
  <c r="AY71" i="43"/>
  <c r="U80" i="50"/>
  <c r="T80" i="50"/>
  <c r="AY70" i="43"/>
  <c r="U79" i="50"/>
  <c r="T79" i="50"/>
  <c r="AY69" i="43"/>
  <c r="U78" i="50"/>
  <c r="T78" i="50"/>
  <c r="AY68" i="43"/>
  <c r="U77" i="50"/>
  <c r="T77" i="50"/>
  <c r="AY67" i="43"/>
  <c r="U76" i="50"/>
  <c r="T76" i="50"/>
  <c r="AY66" i="43"/>
  <c r="U75" i="50"/>
  <c r="T75" i="50"/>
  <c r="AY65" i="43"/>
  <c r="U74" i="50"/>
  <c r="T74" i="50"/>
  <c r="AY64" i="43"/>
  <c r="U73" i="50"/>
  <c r="T73" i="50"/>
  <c r="AY63" i="43"/>
  <c r="U72" i="50"/>
  <c r="T72" i="50"/>
  <c r="AY62" i="43"/>
  <c r="U71" i="50"/>
  <c r="T71" i="50"/>
  <c r="AY61" i="43"/>
  <c r="U70" i="50"/>
  <c r="T70" i="50"/>
  <c r="AY60" i="43"/>
  <c r="U69" i="50"/>
  <c r="T69" i="50"/>
  <c r="AY59" i="43"/>
  <c r="U68" i="50"/>
  <c r="T68" i="50"/>
  <c r="AY58" i="43"/>
  <c r="U67" i="50"/>
  <c r="T67" i="50"/>
  <c r="AY57" i="43"/>
  <c r="U66" i="50"/>
  <c r="T66" i="50"/>
  <c r="AY56" i="43"/>
  <c r="U65" i="50"/>
  <c r="T65" i="50"/>
  <c r="AY55" i="43"/>
  <c r="U64" i="50"/>
  <c r="T64" i="50"/>
  <c r="AY54" i="43"/>
  <c r="U63" i="50"/>
  <c r="T63" i="50"/>
  <c r="AY53" i="43"/>
  <c r="U62" i="50"/>
  <c r="T62" i="50"/>
  <c r="AY52" i="43"/>
  <c r="U61" i="50"/>
  <c r="T61" i="50"/>
  <c r="AY51" i="43"/>
  <c r="U60" i="50"/>
  <c r="T60" i="50"/>
  <c r="AY50" i="43"/>
  <c r="U59" i="50"/>
  <c r="T59" i="50"/>
  <c r="AY49" i="43"/>
  <c r="U58" i="50"/>
  <c r="T58" i="50"/>
  <c r="AY48" i="43"/>
  <c r="U57" i="50"/>
  <c r="T57" i="50"/>
  <c r="AY47" i="43"/>
  <c r="U56" i="50"/>
  <c r="T56" i="50"/>
  <c r="AY46" i="43"/>
  <c r="U55" i="50"/>
  <c r="T55" i="50"/>
  <c r="AY45" i="43"/>
  <c r="U54" i="50"/>
  <c r="T54" i="50"/>
  <c r="AY44" i="43"/>
  <c r="U53" i="50"/>
  <c r="T53" i="50"/>
  <c r="AY43" i="43"/>
  <c r="U52" i="50"/>
  <c r="T52" i="50"/>
  <c r="AY42" i="43"/>
  <c r="U51" i="50"/>
  <c r="T51" i="50"/>
  <c r="AY41" i="43"/>
  <c r="U50" i="50"/>
  <c r="T50" i="50"/>
  <c r="AY40" i="43"/>
  <c r="U49" i="50"/>
  <c r="T49" i="50"/>
  <c r="AY39" i="43"/>
  <c r="U48" i="50"/>
  <c r="T48" i="50"/>
  <c r="AY38" i="43"/>
  <c r="U47" i="50"/>
  <c r="T47" i="50"/>
  <c r="AY37" i="43"/>
  <c r="U46" i="50"/>
  <c r="T46" i="50"/>
  <c r="AY36" i="43"/>
  <c r="U45" i="50"/>
  <c r="T45" i="50"/>
  <c r="AY35" i="43"/>
  <c r="U44" i="50"/>
  <c r="T44" i="50"/>
  <c r="AY34" i="43"/>
  <c r="U43" i="50"/>
  <c r="T43" i="50"/>
  <c r="AY33" i="43"/>
  <c r="U42" i="50"/>
  <c r="T42" i="50"/>
  <c r="AY32" i="43"/>
  <c r="U41" i="50"/>
  <c r="T41" i="50"/>
  <c r="AY31" i="43"/>
  <c r="U40" i="50"/>
  <c r="T40" i="50"/>
  <c r="AY30" i="43"/>
  <c r="U39" i="50"/>
  <c r="T39" i="50"/>
  <c r="AY29" i="43"/>
  <c r="U38" i="50"/>
  <c r="T38" i="50"/>
  <c r="AY28" i="43"/>
  <c r="U37" i="50"/>
  <c r="T37" i="50"/>
  <c r="AY27" i="43"/>
  <c r="U36" i="50"/>
  <c r="T36" i="50"/>
  <c r="AY26" i="43"/>
  <c r="U35" i="50"/>
  <c r="T35" i="50"/>
  <c r="AY25" i="43"/>
  <c r="U34" i="50"/>
  <c r="T34" i="50"/>
  <c r="AY24" i="43"/>
  <c r="U33" i="50"/>
  <c r="T33" i="50"/>
  <c r="AY23" i="43"/>
  <c r="U32" i="50"/>
  <c r="T32" i="50"/>
  <c r="AY22" i="43"/>
  <c r="U31" i="50"/>
  <c r="T31" i="50"/>
  <c r="AY21" i="43"/>
  <c r="U30" i="50"/>
  <c r="T30" i="50"/>
  <c r="AY20" i="43"/>
  <c r="U29" i="50"/>
  <c r="T29" i="50"/>
  <c r="AY19" i="43"/>
  <c r="U28" i="50"/>
  <c r="T28" i="50"/>
  <c r="AY18" i="43"/>
  <c r="U27" i="50"/>
  <c r="T27" i="50"/>
  <c r="AY17" i="43"/>
  <c r="U26" i="50"/>
  <c r="T26" i="50"/>
  <c r="AY16" i="43"/>
  <c r="U25" i="50"/>
  <c r="T25" i="50"/>
  <c r="AY15" i="43"/>
  <c r="U24" i="50"/>
  <c r="T24" i="50"/>
  <c r="AY14" i="43"/>
  <c r="U23" i="50"/>
  <c r="T23" i="50"/>
  <c r="AY13" i="43"/>
  <c r="U22" i="50"/>
  <c r="T22" i="50"/>
  <c r="AY12" i="43"/>
  <c r="U21" i="50"/>
  <c r="T21" i="50"/>
  <c r="AY11" i="43"/>
  <c r="U20" i="50"/>
  <c r="T20" i="50"/>
  <c r="AY10" i="43"/>
  <c r="U19" i="50"/>
  <c r="T19" i="50"/>
  <c r="AY9" i="43"/>
  <c r="U18" i="50"/>
  <c r="T18" i="50"/>
  <c r="AY8" i="43"/>
  <c r="U17" i="50"/>
  <c r="T17" i="50"/>
  <c r="AY7" i="43"/>
  <c r="U16" i="50"/>
  <c r="T16" i="50"/>
  <c r="AY6" i="43"/>
  <c r="U15" i="50"/>
  <c r="T15" i="50"/>
  <c r="AY5" i="43"/>
  <c r="U14" i="50"/>
  <c r="T14" i="50"/>
  <c r="AY4" i="43"/>
  <c r="D6" i="50" a="1"/>
  <c r="D6" i="50" s="1"/>
  <c r="AY3" i="43" s="1"/>
  <c r="BQ3" i="43" s="1"/>
  <c r="AX186" i="43"/>
  <c r="AX185" i="43"/>
  <c r="AX184" i="43"/>
  <c r="AX183" i="43"/>
  <c r="AX182" i="43"/>
  <c r="AX181" i="43"/>
  <c r="AX180" i="43"/>
  <c r="AX179" i="43"/>
  <c r="AX178" i="43"/>
  <c r="AX177" i="43"/>
  <c r="AX176" i="43"/>
  <c r="AX175" i="43"/>
  <c r="AX174" i="43"/>
  <c r="AX173" i="43"/>
  <c r="AX172" i="43"/>
  <c r="AX171" i="43"/>
  <c r="AX170" i="43"/>
  <c r="AX169" i="43"/>
  <c r="AX168" i="43"/>
  <c r="AX167" i="43"/>
  <c r="AX166" i="43"/>
  <c r="AX165" i="43"/>
  <c r="AX164" i="43"/>
  <c r="AX163" i="43"/>
  <c r="AX162" i="43"/>
  <c r="AX161" i="43"/>
  <c r="AX160" i="43"/>
  <c r="AX159" i="43"/>
  <c r="AX158" i="43"/>
  <c r="AX157" i="43"/>
  <c r="AX156" i="43"/>
  <c r="AX155" i="43"/>
  <c r="AX154" i="43"/>
  <c r="AX153" i="43"/>
  <c r="AX152" i="43"/>
  <c r="AX151" i="43"/>
  <c r="AX150" i="43"/>
  <c r="AX149" i="43"/>
  <c r="AX148" i="43"/>
  <c r="AX147" i="43"/>
  <c r="AX146" i="43"/>
  <c r="AX145" i="43"/>
  <c r="AX144" i="43"/>
  <c r="AX143" i="43"/>
  <c r="AX142" i="43"/>
  <c r="AX141" i="43"/>
  <c r="AX140" i="43"/>
  <c r="AX139" i="43"/>
  <c r="AX138" i="43"/>
  <c r="AX137" i="43"/>
  <c r="AX136" i="43"/>
  <c r="AX135" i="43"/>
  <c r="AX134" i="43"/>
  <c r="AX133" i="43"/>
  <c r="AX132" i="43"/>
  <c r="AX131" i="43"/>
  <c r="AX130" i="43"/>
  <c r="AX129" i="43"/>
  <c r="AX128" i="43"/>
  <c r="AX127" i="43"/>
  <c r="AX126" i="43"/>
  <c r="AX125" i="43"/>
  <c r="AX124" i="43"/>
  <c r="AX123" i="43"/>
  <c r="AX122" i="43"/>
  <c r="AX121" i="43"/>
  <c r="AX120" i="43"/>
  <c r="AX119" i="43"/>
  <c r="AX118" i="43"/>
  <c r="AX117" i="43"/>
  <c r="AX116" i="43"/>
  <c r="AX115" i="43"/>
  <c r="AX114" i="43"/>
  <c r="AX113" i="43"/>
  <c r="AX112" i="43"/>
  <c r="AX111" i="43"/>
  <c r="AX110" i="43"/>
  <c r="AX109" i="43"/>
  <c r="AX108" i="43"/>
  <c r="AX107" i="43"/>
  <c r="AX106" i="43"/>
  <c r="AX105" i="43"/>
  <c r="AX104" i="43"/>
  <c r="AX103" i="43"/>
  <c r="AX102" i="43"/>
  <c r="U111" i="49"/>
  <c r="T111" i="49"/>
  <c r="AX101" i="43"/>
  <c r="U110" i="49"/>
  <c r="T110" i="49"/>
  <c r="AX100" i="43"/>
  <c r="U109" i="49"/>
  <c r="T109" i="49"/>
  <c r="AX99" i="43"/>
  <c r="U108" i="49"/>
  <c r="T108" i="49"/>
  <c r="AX98" i="43"/>
  <c r="U107" i="49"/>
  <c r="T107" i="49"/>
  <c r="AX97" i="43"/>
  <c r="U106" i="49"/>
  <c r="T106" i="49"/>
  <c r="AX96" i="43"/>
  <c r="U105" i="49"/>
  <c r="T105" i="49"/>
  <c r="AX95" i="43"/>
  <c r="U104" i="49"/>
  <c r="T104" i="49"/>
  <c r="AX94" i="43"/>
  <c r="U103" i="49"/>
  <c r="T103" i="49"/>
  <c r="AX93" i="43"/>
  <c r="U102" i="49"/>
  <c r="T102" i="49"/>
  <c r="AX92" i="43"/>
  <c r="U101" i="49"/>
  <c r="T101" i="49"/>
  <c r="AX91" i="43"/>
  <c r="U100" i="49"/>
  <c r="T100" i="49"/>
  <c r="AX90" i="43"/>
  <c r="U99" i="49"/>
  <c r="T99" i="49"/>
  <c r="AX89" i="43"/>
  <c r="U98" i="49"/>
  <c r="T98" i="49"/>
  <c r="AX88" i="43"/>
  <c r="U97" i="49"/>
  <c r="T97" i="49"/>
  <c r="AX87" i="43"/>
  <c r="U96" i="49"/>
  <c r="T96" i="49"/>
  <c r="AX86" i="43"/>
  <c r="U95" i="49"/>
  <c r="T95" i="49"/>
  <c r="AX85" i="43"/>
  <c r="U94" i="49"/>
  <c r="T94" i="49"/>
  <c r="AX84" i="43"/>
  <c r="U93" i="49"/>
  <c r="T93" i="49"/>
  <c r="AX83" i="43"/>
  <c r="U92" i="49"/>
  <c r="T92" i="49"/>
  <c r="AX82" i="43"/>
  <c r="U91" i="49"/>
  <c r="T91" i="49"/>
  <c r="AX81" i="43"/>
  <c r="U90" i="49"/>
  <c r="T90" i="49"/>
  <c r="AX80" i="43"/>
  <c r="U89" i="49"/>
  <c r="T89" i="49"/>
  <c r="AX79" i="43"/>
  <c r="U88" i="49"/>
  <c r="T88" i="49"/>
  <c r="AX78" i="43"/>
  <c r="U87" i="49"/>
  <c r="T87" i="49"/>
  <c r="AX77" i="43"/>
  <c r="U86" i="49"/>
  <c r="T86" i="49"/>
  <c r="AX76" i="43"/>
  <c r="U85" i="49"/>
  <c r="T85" i="49"/>
  <c r="AX75" i="43"/>
  <c r="U84" i="49"/>
  <c r="T84" i="49"/>
  <c r="AX74" i="43"/>
  <c r="U83" i="49"/>
  <c r="T83" i="49"/>
  <c r="AX73" i="43"/>
  <c r="U82" i="49"/>
  <c r="T82" i="49"/>
  <c r="AX72" i="43"/>
  <c r="U81" i="49"/>
  <c r="T81" i="49"/>
  <c r="AX71" i="43"/>
  <c r="U80" i="49"/>
  <c r="T80" i="49"/>
  <c r="AX70" i="43"/>
  <c r="U79" i="49"/>
  <c r="T79" i="49"/>
  <c r="AX69" i="43"/>
  <c r="U78" i="49"/>
  <c r="T78" i="49"/>
  <c r="AX68" i="43"/>
  <c r="U77" i="49"/>
  <c r="T77" i="49"/>
  <c r="AX67" i="43"/>
  <c r="U76" i="49"/>
  <c r="T76" i="49"/>
  <c r="AX66" i="43"/>
  <c r="U75" i="49"/>
  <c r="T75" i="49"/>
  <c r="AX65" i="43"/>
  <c r="U74" i="49"/>
  <c r="T74" i="49"/>
  <c r="AX64" i="43"/>
  <c r="U73" i="49"/>
  <c r="T73" i="49"/>
  <c r="AX63" i="43"/>
  <c r="U72" i="49"/>
  <c r="T72" i="49"/>
  <c r="AX62" i="43"/>
  <c r="U71" i="49"/>
  <c r="T71" i="49"/>
  <c r="AX61" i="43"/>
  <c r="U70" i="49"/>
  <c r="T70" i="49"/>
  <c r="AX60" i="43"/>
  <c r="U69" i="49"/>
  <c r="T69" i="49"/>
  <c r="AX59" i="43"/>
  <c r="U68" i="49"/>
  <c r="T68" i="49"/>
  <c r="AX58" i="43"/>
  <c r="U67" i="49"/>
  <c r="T67" i="49"/>
  <c r="AX57" i="43"/>
  <c r="U66" i="49"/>
  <c r="T66" i="49"/>
  <c r="AX56" i="43"/>
  <c r="U65" i="49"/>
  <c r="T65" i="49"/>
  <c r="AX55" i="43"/>
  <c r="U64" i="49"/>
  <c r="T64" i="49"/>
  <c r="AX54" i="43"/>
  <c r="U63" i="49"/>
  <c r="T63" i="49"/>
  <c r="AX53" i="43"/>
  <c r="U62" i="49"/>
  <c r="T62" i="49"/>
  <c r="AX52" i="43"/>
  <c r="U61" i="49"/>
  <c r="T61" i="49"/>
  <c r="AX51" i="43"/>
  <c r="U60" i="49"/>
  <c r="T60" i="49"/>
  <c r="AX50" i="43"/>
  <c r="U59" i="49"/>
  <c r="T59" i="49"/>
  <c r="AX49" i="43"/>
  <c r="U58" i="49"/>
  <c r="T58" i="49"/>
  <c r="AX48" i="43"/>
  <c r="U57" i="49"/>
  <c r="T57" i="49"/>
  <c r="AX47" i="43"/>
  <c r="U56" i="49"/>
  <c r="T56" i="49"/>
  <c r="AX46" i="43"/>
  <c r="U55" i="49"/>
  <c r="T55" i="49"/>
  <c r="AX45" i="43"/>
  <c r="U54" i="49"/>
  <c r="T54" i="49"/>
  <c r="AX44" i="43"/>
  <c r="U53" i="49"/>
  <c r="T53" i="49"/>
  <c r="AX43" i="43"/>
  <c r="U52" i="49"/>
  <c r="T52" i="49"/>
  <c r="AX42" i="43"/>
  <c r="U51" i="49"/>
  <c r="T51" i="49"/>
  <c r="AX41" i="43"/>
  <c r="U50" i="49"/>
  <c r="T50" i="49"/>
  <c r="AX40" i="43"/>
  <c r="U49" i="49"/>
  <c r="T49" i="49"/>
  <c r="AX39" i="43"/>
  <c r="U48" i="49"/>
  <c r="T48" i="49"/>
  <c r="AX38" i="43"/>
  <c r="U47" i="49"/>
  <c r="T47" i="49"/>
  <c r="AX37" i="43"/>
  <c r="U46" i="49"/>
  <c r="T46" i="49"/>
  <c r="AX36" i="43"/>
  <c r="U45" i="49"/>
  <c r="T45" i="49"/>
  <c r="AX35" i="43"/>
  <c r="U44" i="49"/>
  <c r="T44" i="49"/>
  <c r="AX34" i="43"/>
  <c r="U43" i="49"/>
  <c r="T43" i="49"/>
  <c r="AX33" i="43"/>
  <c r="U42" i="49"/>
  <c r="T42" i="49"/>
  <c r="AX32" i="43"/>
  <c r="U41" i="49"/>
  <c r="T41" i="49"/>
  <c r="AX31" i="43"/>
  <c r="U40" i="49"/>
  <c r="T40" i="49"/>
  <c r="AX30" i="43"/>
  <c r="U39" i="49"/>
  <c r="T39" i="49"/>
  <c r="AX29" i="43"/>
  <c r="U38" i="49"/>
  <c r="T38" i="49"/>
  <c r="AX28" i="43"/>
  <c r="U37" i="49"/>
  <c r="T37" i="49"/>
  <c r="AX27" i="43"/>
  <c r="U36" i="49"/>
  <c r="T36" i="49"/>
  <c r="AX26" i="43"/>
  <c r="U35" i="49"/>
  <c r="T35" i="49"/>
  <c r="AX25" i="43"/>
  <c r="U34" i="49"/>
  <c r="T34" i="49"/>
  <c r="AX24" i="43"/>
  <c r="U33" i="49"/>
  <c r="T33" i="49"/>
  <c r="AX23" i="43"/>
  <c r="U32" i="49"/>
  <c r="T32" i="49"/>
  <c r="AX22" i="43"/>
  <c r="U31" i="49"/>
  <c r="T31" i="49"/>
  <c r="AX21" i="43"/>
  <c r="U30" i="49"/>
  <c r="T30" i="49"/>
  <c r="AX20" i="43"/>
  <c r="U29" i="49"/>
  <c r="T29" i="49"/>
  <c r="AX19" i="43"/>
  <c r="U28" i="49"/>
  <c r="T28" i="49"/>
  <c r="AX18" i="43"/>
  <c r="U27" i="49"/>
  <c r="T27" i="49"/>
  <c r="AX17" i="43"/>
  <c r="U26" i="49"/>
  <c r="T26" i="49"/>
  <c r="AX16" i="43"/>
  <c r="U25" i="49"/>
  <c r="T25" i="49"/>
  <c r="AX15" i="43"/>
  <c r="U24" i="49"/>
  <c r="T24" i="49"/>
  <c r="AX14" i="43"/>
  <c r="U23" i="49"/>
  <c r="T23" i="49"/>
  <c r="AX13" i="43"/>
  <c r="U22" i="49"/>
  <c r="T22" i="49"/>
  <c r="AX12" i="43"/>
  <c r="U21" i="49"/>
  <c r="T21" i="49"/>
  <c r="AX11" i="43"/>
  <c r="U20" i="49"/>
  <c r="T20" i="49"/>
  <c r="AX10" i="43"/>
  <c r="U19" i="49"/>
  <c r="T19" i="49"/>
  <c r="AX9" i="43"/>
  <c r="U18" i="49"/>
  <c r="T18" i="49"/>
  <c r="AX8" i="43"/>
  <c r="U17" i="49"/>
  <c r="T17" i="49"/>
  <c r="AX7" i="43"/>
  <c r="U16" i="49"/>
  <c r="T16" i="49"/>
  <c r="AX6" i="43"/>
  <c r="U15" i="49"/>
  <c r="T15" i="49"/>
  <c r="AX5" i="43"/>
  <c r="U14" i="49"/>
  <c r="T14" i="49"/>
  <c r="AX3" i="43"/>
  <c r="BP3" i="43" s="1"/>
  <c r="AW186" i="43"/>
  <c r="AW185" i="43"/>
  <c r="AW184" i="43"/>
  <c r="AW183" i="43"/>
  <c r="AW182" i="43"/>
  <c r="AW181" i="43"/>
  <c r="AW180" i="43"/>
  <c r="AW179" i="43"/>
  <c r="AW178" i="43"/>
  <c r="AW177" i="43"/>
  <c r="AW176" i="43"/>
  <c r="AW175" i="43"/>
  <c r="AW174" i="43"/>
  <c r="AW173" i="43"/>
  <c r="AW172" i="43"/>
  <c r="AW171" i="43"/>
  <c r="AW170" i="43"/>
  <c r="AW169" i="43"/>
  <c r="AW168" i="43"/>
  <c r="AW167" i="43"/>
  <c r="AW166" i="43"/>
  <c r="AW165" i="43"/>
  <c r="AW164" i="43"/>
  <c r="AW163" i="43"/>
  <c r="AW162" i="43"/>
  <c r="AW161" i="43"/>
  <c r="AW160" i="43"/>
  <c r="AW159" i="43"/>
  <c r="AW158" i="43"/>
  <c r="AW157" i="43"/>
  <c r="AW156" i="43"/>
  <c r="AW155" i="43"/>
  <c r="AW154" i="43"/>
  <c r="AW153" i="43"/>
  <c r="AW152" i="43"/>
  <c r="AW151" i="43"/>
  <c r="AW150" i="43"/>
  <c r="AW149" i="43"/>
  <c r="AW148" i="43"/>
  <c r="AW147" i="43"/>
  <c r="AW146" i="43"/>
  <c r="AW145" i="43"/>
  <c r="AW144" i="43"/>
  <c r="AW143" i="43"/>
  <c r="AW142" i="43"/>
  <c r="AW141" i="43"/>
  <c r="AW140" i="43"/>
  <c r="AW139" i="43"/>
  <c r="AW138" i="43"/>
  <c r="AW137" i="43"/>
  <c r="AW136" i="43"/>
  <c r="AW135" i="43"/>
  <c r="AW134" i="43"/>
  <c r="AW133" i="43"/>
  <c r="AW132" i="43"/>
  <c r="AW131" i="43"/>
  <c r="AW130" i="43"/>
  <c r="AW129" i="43"/>
  <c r="AW128" i="43"/>
  <c r="AW127" i="43"/>
  <c r="AW126" i="43"/>
  <c r="AW125" i="43"/>
  <c r="AW124" i="43"/>
  <c r="AW123" i="43"/>
  <c r="AW122" i="43"/>
  <c r="AW121" i="43"/>
  <c r="AW120" i="43"/>
  <c r="AW119" i="43"/>
  <c r="AW118" i="43"/>
  <c r="AW117" i="43"/>
  <c r="AW116" i="43"/>
  <c r="AW115" i="43"/>
  <c r="AW114" i="43"/>
  <c r="AW113" i="43"/>
  <c r="AW112" i="43"/>
  <c r="AW111" i="43"/>
  <c r="AW110" i="43"/>
  <c r="AW109" i="43"/>
  <c r="AW108" i="43"/>
  <c r="AW107" i="43"/>
  <c r="AW106" i="43"/>
  <c r="AW105" i="43"/>
  <c r="AW104" i="43"/>
  <c r="AW103" i="43"/>
  <c r="AW102" i="43"/>
  <c r="AW101" i="43"/>
  <c r="AW100" i="43"/>
  <c r="AW99" i="43"/>
  <c r="AW98" i="43"/>
  <c r="AW97" i="43"/>
  <c r="AW96" i="43"/>
  <c r="AW95" i="43"/>
  <c r="AW94" i="43"/>
  <c r="AW93" i="43"/>
  <c r="AW92" i="43"/>
  <c r="AW91" i="43"/>
  <c r="AW90" i="43"/>
  <c r="AW89" i="43"/>
  <c r="AW88" i="43"/>
  <c r="AW87" i="43"/>
  <c r="U96" i="48"/>
  <c r="T96" i="48"/>
  <c r="AW86" i="43"/>
  <c r="U95" i="48"/>
  <c r="T95" i="48"/>
  <c r="AW85" i="43"/>
  <c r="U94" i="48"/>
  <c r="T94" i="48"/>
  <c r="AW84" i="43"/>
  <c r="U93" i="48"/>
  <c r="T93" i="48"/>
  <c r="AW83" i="43"/>
  <c r="U92" i="48"/>
  <c r="T92" i="48"/>
  <c r="AW82" i="43"/>
  <c r="U91" i="48"/>
  <c r="T91" i="48"/>
  <c r="AW81" i="43"/>
  <c r="U90" i="48"/>
  <c r="T90" i="48"/>
  <c r="AW80" i="43"/>
  <c r="U89" i="48"/>
  <c r="T89" i="48"/>
  <c r="AW79" i="43"/>
  <c r="U88" i="48"/>
  <c r="T88" i="48"/>
  <c r="AW78" i="43"/>
  <c r="U87" i="48"/>
  <c r="T87" i="48"/>
  <c r="AW77" i="43"/>
  <c r="U86" i="48"/>
  <c r="T86" i="48"/>
  <c r="AW76" i="43"/>
  <c r="U85" i="48"/>
  <c r="T85" i="48"/>
  <c r="AW75" i="43"/>
  <c r="U84" i="48"/>
  <c r="T84" i="48"/>
  <c r="AW74" i="43"/>
  <c r="U83" i="48"/>
  <c r="T83" i="48"/>
  <c r="AW73" i="43"/>
  <c r="U82" i="48"/>
  <c r="T82" i="48"/>
  <c r="AW72" i="43"/>
  <c r="U81" i="48"/>
  <c r="T81" i="48"/>
  <c r="AW71" i="43"/>
  <c r="U80" i="48"/>
  <c r="T80" i="48"/>
  <c r="AW70" i="43"/>
  <c r="U79" i="48"/>
  <c r="T79" i="48"/>
  <c r="AW69" i="43"/>
  <c r="U78" i="48"/>
  <c r="T78" i="48"/>
  <c r="AW68" i="43"/>
  <c r="U77" i="48"/>
  <c r="T77" i="48"/>
  <c r="AW67" i="43"/>
  <c r="U76" i="48"/>
  <c r="T76" i="48"/>
  <c r="AW66" i="43"/>
  <c r="U75" i="48"/>
  <c r="T75" i="48"/>
  <c r="AW65" i="43"/>
  <c r="U74" i="48"/>
  <c r="T74" i="48"/>
  <c r="AW64" i="43"/>
  <c r="U73" i="48"/>
  <c r="T73" i="48"/>
  <c r="AW63" i="43"/>
  <c r="U72" i="48"/>
  <c r="T72" i="48"/>
  <c r="AW62" i="43"/>
  <c r="U71" i="48"/>
  <c r="T71" i="48"/>
  <c r="AW61" i="43"/>
  <c r="U70" i="48"/>
  <c r="T70" i="48"/>
  <c r="AW60" i="43"/>
  <c r="U69" i="48"/>
  <c r="T69" i="48"/>
  <c r="AW59" i="43"/>
  <c r="U68" i="48"/>
  <c r="T68" i="48"/>
  <c r="AW58" i="43"/>
  <c r="U67" i="48"/>
  <c r="T67" i="48"/>
  <c r="AW57" i="43"/>
  <c r="U66" i="48"/>
  <c r="T66" i="48"/>
  <c r="AW56" i="43"/>
  <c r="U65" i="48"/>
  <c r="T65" i="48"/>
  <c r="AW55" i="43"/>
  <c r="U64" i="48"/>
  <c r="T64" i="48"/>
  <c r="AW54" i="43"/>
  <c r="U63" i="48"/>
  <c r="T63" i="48"/>
  <c r="AW53" i="43"/>
  <c r="U62" i="48"/>
  <c r="T62" i="48"/>
  <c r="AW52" i="43"/>
  <c r="U61" i="48"/>
  <c r="T61" i="48"/>
  <c r="AW51" i="43"/>
  <c r="U60" i="48"/>
  <c r="T60" i="48"/>
  <c r="AW50" i="43"/>
  <c r="U59" i="48"/>
  <c r="T59" i="48"/>
  <c r="AW49" i="43"/>
  <c r="U58" i="48"/>
  <c r="T58" i="48"/>
  <c r="AW48" i="43"/>
  <c r="U57" i="48"/>
  <c r="T57" i="48"/>
  <c r="AW47" i="43"/>
  <c r="U56" i="48"/>
  <c r="T56" i="48"/>
  <c r="AW46" i="43"/>
  <c r="U55" i="48"/>
  <c r="T55" i="48"/>
  <c r="AW45" i="43"/>
  <c r="U54" i="48"/>
  <c r="T54" i="48"/>
  <c r="AW44" i="43"/>
  <c r="U53" i="48"/>
  <c r="T53" i="48"/>
  <c r="AW43" i="43"/>
  <c r="U52" i="48"/>
  <c r="T52" i="48"/>
  <c r="AW42" i="43"/>
  <c r="U51" i="48"/>
  <c r="T51" i="48"/>
  <c r="AW41" i="43"/>
  <c r="U50" i="48"/>
  <c r="T50" i="48"/>
  <c r="AW40" i="43"/>
  <c r="U49" i="48"/>
  <c r="T49" i="48"/>
  <c r="AW39" i="43"/>
  <c r="U48" i="48"/>
  <c r="T48" i="48"/>
  <c r="AW38" i="43"/>
  <c r="U47" i="48"/>
  <c r="T47" i="48"/>
  <c r="AW37" i="43"/>
  <c r="U46" i="48"/>
  <c r="T46" i="48"/>
  <c r="AW36" i="43"/>
  <c r="U45" i="48"/>
  <c r="T45" i="48"/>
  <c r="AW35" i="43"/>
  <c r="U44" i="48"/>
  <c r="T44" i="48"/>
  <c r="AW34" i="43"/>
  <c r="U43" i="48"/>
  <c r="T43" i="48"/>
  <c r="AW33" i="43"/>
  <c r="U42" i="48"/>
  <c r="T42" i="48"/>
  <c r="AW32" i="43"/>
  <c r="U41" i="48"/>
  <c r="T41" i="48"/>
  <c r="AW31" i="43"/>
  <c r="U40" i="48"/>
  <c r="T40" i="48"/>
  <c r="AW30" i="43"/>
  <c r="U39" i="48"/>
  <c r="T39" i="48"/>
  <c r="AW29" i="43"/>
  <c r="U38" i="48"/>
  <c r="T38" i="48"/>
  <c r="AW28" i="43"/>
  <c r="U37" i="48"/>
  <c r="T37" i="48"/>
  <c r="AW27" i="43"/>
  <c r="U36" i="48"/>
  <c r="T36" i="48"/>
  <c r="AW26" i="43"/>
  <c r="U35" i="48"/>
  <c r="T35" i="48"/>
  <c r="AW25" i="43"/>
  <c r="U34" i="48"/>
  <c r="T34" i="48"/>
  <c r="AW24" i="43"/>
  <c r="U33" i="48"/>
  <c r="T33" i="48"/>
  <c r="AW23" i="43"/>
  <c r="U32" i="48"/>
  <c r="T32" i="48"/>
  <c r="AW22" i="43"/>
  <c r="U31" i="48"/>
  <c r="T31" i="48"/>
  <c r="AW21" i="43"/>
  <c r="U30" i="48"/>
  <c r="T30" i="48"/>
  <c r="AW20" i="43"/>
  <c r="U29" i="48"/>
  <c r="T29" i="48"/>
  <c r="AW19" i="43"/>
  <c r="U28" i="48"/>
  <c r="T28" i="48"/>
  <c r="AW18" i="43"/>
  <c r="U27" i="48"/>
  <c r="T27" i="48"/>
  <c r="AW17" i="43"/>
  <c r="U26" i="48"/>
  <c r="T26" i="48"/>
  <c r="AW16" i="43"/>
  <c r="U25" i="48"/>
  <c r="T25" i="48"/>
  <c r="AW15" i="43"/>
  <c r="U24" i="48"/>
  <c r="T24" i="48"/>
  <c r="AW14" i="43"/>
  <c r="U23" i="48"/>
  <c r="T23" i="48"/>
  <c r="AW13" i="43"/>
  <c r="U22" i="48"/>
  <c r="T22" i="48"/>
  <c r="AW12" i="43"/>
  <c r="U21" i="48"/>
  <c r="T21" i="48"/>
  <c r="AW11" i="43"/>
  <c r="U20" i="48"/>
  <c r="T20" i="48"/>
  <c r="AW10" i="43"/>
  <c r="U19" i="48"/>
  <c r="T19" i="48"/>
  <c r="AW9" i="43"/>
  <c r="U18" i="48"/>
  <c r="T18" i="48"/>
  <c r="AW8" i="43"/>
  <c r="U17" i="48"/>
  <c r="T17" i="48"/>
  <c r="AW7" i="43"/>
  <c r="U16" i="48"/>
  <c r="T16" i="48"/>
  <c r="AW6" i="43"/>
  <c r="U15" i="48"/>
  <c r="T15" i="48"/>
  <c r="AW5" i="43"/>
  <c r="U14" i="48"/>
  <c r="T14" i="48"/>
  <c r="AW4" i="43"/>
  <c r="D6" i="48" a="1"/>
  <c r="D6" i="48" s="1"/>
  <c r="AW3" i="43" s="1"/>
  <c r="BO3" i="43" s="1"/>
  <c r="BB186" i="43"/>
  <c r="BB185" i="43"/>
  <c r="BB184" i="43"/>
  <c r="BB183" i="43"/>
  <c r="BB182" i="43"/>
  <c r="BB181" i="43"/>
  <c r="BB180" i="43"/>
  <c r="BB179" i="43"/>
  <c r="BB178" i="43"/>
  <c r="BB177" i="43"/>
  <c r="BB176" i="43"/>
  <c r="BB175" i="43"/>
  <c r="BB174" i="43"/>
  <c r="BB173" i="43"/>
  <c r="BB172" i="43"/>
  <c r="BB171" i="43"/>
  <c r="BB170" i="43"/>
  <c r="BB169" i="43"/>
  <c r="BB168" i="43"/>
  <c r="BB167" i="43"/>
  <c r="BB166" i="43"/>
  <c r="BB165" i="43"/>
  <c r="BB164" i="43"/>
  <c r="BB163" i="43"/>
  <c r="BB162" i="43"/>
  <c r="BB161" i="43"/>
  <c r="BB160" i="43"/>
  <c r="BB159" i="43"/>
  <c r="BB158" i="43"/>
  <c r="BB157" i="43"/>
  <c r="BB156" i="43"/>
  <c r="BB155" i="43"/>
  <c r="BB154" i="43"/>
  <c r="BB153" i="43"/>
  <c r="BB152" i="43"/>
  <c r="BB151" i="43"/>
  <c r="BB150" i="43"/>
  <c r="BB149" i="43"/>
  <c r="BB148" i="43"/>
  <c r="BB147" i="43"/>
  <c r="BB146" i="43"/>
  <c r="BB145" i="43"/>
  <c r="BB144" i="43"/>
  <c r="BB143" i="43"/>
  <c r="BB142" i="43"/>
  <c r="BB141" i="43"/>
  <c r="BB140" i="43"/>
  <c r="BB139" i="43"/>
  <c r="BB138" i="43"/>
  <c r="BB137" i="43"/>
  <c r="BB136" i="43"/>
  <c r="BB135" i="43"/>
  <c r="BB134" i="43"/>
  <c r="BB133" i="43"/>
  <c r="BB132" i="43"/>
  <c r="BB131" i="43"/>
  <c r="BB130" i="43"/>
  <c r="BB129" i="43"/>
  <c r="BB128" i="43"/>
  <c r="BB127" i="43"/>
  <c r="BB126" i="43"/>
  <c r="BB125" i="43"/>
  <c r="BB124" i="43"/>
  <c r="BB123" i="43"/>
  <c r="BB122" i="43"/>
  <c r="BB121" i="43"/>
  <c r="BB120" i="43"/>
  <c r="BB119" i="43"/>
  <c r="BB118" i="43"/>
  <c r="BB117" i="43"/>
  <c r="BB116" i="43"/>
  <c r="BB115" i="43"/>
  <c r="BB114" i="43"/>
  <c r="BB113" i="43"/>
  <c r="BB112" i="43"/>
  <c r="BB111" i="43"/>
  <c r="BB110" i="43"/>
  <c r="BB109" i="43"/>
  <c r="BB108" i="43"/>
  <c r="BB107" i="43"/>
  <c r="BB106" i="43"/>
  <c r="BB105" i="43"/>
  <c r="BB104" i="43"/>
  <c r="BB103" i="43"/>
  <c r="BB102" i="43"/>
  <c r="U111" i="47"/>
  <c r="T111" i="47"/>
  <c r="BB101" i="43"/>
  <c r="U110" i="47"/>
  <c r="T110" i="47"/>
  <c r="BB100" i="43"/>
  <c r="U109" i="47"/>
  <c r="T109" i="47"/>
  <c r="BB99" i="43"/>
  <c r="U108" i="47"/>
  <c r="T108" i="47"/>
  <c r="BB98" i="43"/>
  <c r="U107" i="47"/>
  <c r="T107" i="47"/>
  <c r="BB97" i="43"/>
  <c r="U106" i="47"/>
  <c r="T106" i="47"/>
  <c r="BB96" i="43"/>
  <c r="U105" i="47"/>
  <c r="T105" i="47"/>
  <c r="BB95" i="43"/>
  <c r="U104" i="47"/>
  <c r="T104" i="47"/>
  <c r="BB94" i="43"/>
  <c r="U103" i="47"/>
  <c r="T103" i="47"/>
  <c r="BB93" i="43"/>
  <c r="U102" i="47"/>
  <c r="T102" i="47"/>
  <c r="BB92" i="43"/>
  <c r="U101" i="47"/>
  <c r="T101" i="47"/>
  <c r="BB91" i="43"/>
  <c r="U100" i="47"/>
  <c r="T100" i="47"/>
  <c r="BB90" i="43"/>
  <c r="U99" i="47"/>
  <c r="T99" i="47"/>
  <c r="BB89" i="43"/>
  <c r="U98" i="47"/>
  <c r="T98" i="47"/>
  <c r="BB88" i="43"/>
  <c r="U97" i="47"/>
  <c r="T97" i="47"/>
  <c r="BB87" i="43"/>
  <c r="U96" i="47"/>
  <c r="T96" i="47"/>
  <c r="BB86" i="43"/>
  <c r="U95" i="47"/>
  <c r="T95" i="47"/>
  <c r="BB85" i="43"/>
  <c r="U94" i="47"/>
  <c r="T94" i="47"/>
  <c r="BB84" i="43"/>
  <c r="U93" i="47"/>
  <c r="T93" i="47"/>
  <c r="BB83" i="43"/>
  <c r="U92" i="47"/>
  <c r="T92" i="47"/>
  <c r="BB82" i="43"/>
  <c r="U91" i="47"/>
  <c r="T91" i="47"/>
  <c r="BB81" i="43"/>
  <c r="U90" i="47"/>
  <c r="T90" i="47"/>
  <c r="BB80" i="43"/>
  <c r="U89" i="47"/>
  <c r="T89" i="47"/>
  <c r="BB79" i="43"/>
  <c r="U88" i="47"/>
  <c r="T88" i="47"/>
  <c r="BB78" i="43"/>
  <c r="U87" i="47"/>
  <c r="T87" i="47"/>
  <c r="BB77" i="43"/>
  <c r="U86" i="47"/>
  <c r="T86" i="47"/>
  <c r="BB76" i="43"/>
  <c r="U85" i="47"/>
  <c r="T85" i="47"/>
  <c r="BB75" i="43"/>
  <c r="U84" i="47"/>
  <c r="T84" i="47"/>
  <c r="BB74" i="43"/>
  <c r="U83" i="47"/>
  <c r="T83" i="47"/>
  <c r="BB73" i="43"/>
  <c r="U82" i="47"/>
  <c r="T82" i="47"/>
  <c r="BB72" i="43"/>
  <c r="U81" i="47"/>
  <c r="T81" i="47"/>
  <c r="BB71" i="43"/>
  <c r="U80" i="47"/>
  <c r="T80" i="47"/>
  <c r="BB70" i="43"/>
  <c r="U79" i="47"/>
  <c r="T79" i="47"/>
  <c r="BB69" i="43"/>
  <c r="U78" i="47"/>
  <c r="T78" i="47"/>
  <c r="BB68" i="43"/>
  <c r="U77" i="47"/>
  <c r="T77" i="47"/>
  <c r="BB67" i="43"/>
  <c r="U76" i="47"/>
  <c r="T76" i="47"/>
  <c r="BB66" i="43"/>
  <c r="U75" i="47"/>
  <c r="T75" i="47"/>
  <c r="BB65" i="43"/>
  <c r="U74" i="47"/>
  <c r="T74" i="47"/>
  <c r="BB64" i="43"/>
  <c r="U73" i="47"/>
  <c r="T73" i="47"/>
  <c r="BB63" i="43"/>
  <c r="U72" i="47"/>
  <c r="T72" i="47"/>
  <c r="BB62" i="43"/>
  <c r="U71" i="47"/>
  <c r="T71" i="47"/>
  <c r="BB61" i="43"/>
  <c r="U70" i="47"/>
  <c r="T70" i="47"/>
  <c r="BB60" i="43"/>
  <c r="U69" i="47"/>
  <c r="T69" i="47"/>
  <c r="BB59" i="43"/>
  <c r="U68" i="47"/>
  <c r="T68" i="47"/>
  <c r="BB58" i="43"/>
  <c r="U67" i="47"/>
  <c r="T67" i="47"/>
  <c r="BB57" i="43"/>
  <c r="U66" i="47"/>
  <c r="T66" i="47"/>
  <c r="BB56" i="43"/>
  <c r="U65" i="47"/>
  <c r="T65" i="47"/>
  <c r="BB55" i="43"/>
  <c r="U64" i="47"/>
  <c r="T64" i="47"/>
  <c r="BB54" i="43"/>
  <c r="U63" i="47"/>
  <c r="T63" i="47"/>
  <c r="BB53" i="43"/>
  <c r="U62" i="47"/>
  <c r="T62" i="47"/>
  <c r="BB52" i="43"/>
  <c r="U61" i="47"/>
  <c r="T61" i="47"/>
  <c r="BB51" i="43"/>
  <c r="U60" i="47"/>
  <c r="T60" i="47"/>
  <c r="BB50" i="43"/>
  <c r="U59" i="47"/>
  <c r="T59" i="47"/>
  <c r="BB49" i="43"/>
  <c r="U58" i="47"/>
  <c r="T58" i="47"/>
  <c r="BB48" i="43"/>
  <c r="U57" i="47"/>
  <c r="T57" i="47"/>
  <c r="BB47" i="43"/>
  <c r="U56" i="47"/>
  <c r="T56" i="47"/>
  <c r="BB46" i="43"/>
  <c r="U55" i="47"/>
  <c r="T55" i="47"/>
  <c r="BB45" i="43"/>
  <c r="U54" i="47"/>
  <c r="T54" i="47"/>
  <c r="BB44" i="43"/>
  <c r="U53" i="47"/>
  <c r="T53" i="47"/>
  <c r="BB43" i="43"/>
  <c r="U52" i="47"/>
  <c r="T52" i="47"/>
  <c r="BB42" i="43"/>
  <c r="U51" i="47"/>
  <c r="T51" i="47"/>
  <c r="BB41" i="43"/>
  <c r="U50" i="47"/>
  <c r="T50" i="47"/>
  <c r="BB40" i="43"/>
  <c r="U49" i="47"/>
  <c r="T49" i="47"/>
  <c r="BB39" i="43"/>
  <c r="U48" i="47"/>
  <c r="T48" i="47"/>
  <c r="BB38" i="43"/>
  <c r="U47" i="47"/>
  <c r="T47" i="47"/>
  <c r="BB37" i="43"/>
  <c r="U46" i="47"/>
  <c r="T46" i="47"/>
  <c r="BB36" i="43"/>
  <c r="U45" i="47"/>
  <c r="T45" i="47"/>
  <c r="BB35" i="43"/>
  <c r="U44" i="47"/>
  <c r="T44" i="47"/>
  <c r="BB34" i="43"/>
  <c r="U43" i="47"/>
  <c r="T43" i="47"/>
  <c r="BB33" i="43"/>
  <c r="U42" i="47"/>
  <c r="T42" i="47"/>
  <c r="BB32" i="43"/>
  <c r="U41" i="47"/>
  <c r="T41" i="47"/>
  <c r="BB31" i="43"/>
  <c r="U40" i="47"/>
  <c r="T40" i="47"/>
  <c r="BB30" i="43"/>
  <c r="U39" i="47"/>
  <c r="T39" i="47"/>
  <c r="BB29" i="43"/>
  <c r="U38" i="47"/>
  <c r="T38" i="47"/>
  <c r="BB28" i="43"/>
  <c r="U37" i="47"/>
  <c r="T37" i="47"/>
  <c r="BB27" i="43"/>
  <c r="U36" i="47"/>
  <c r="T36" i="47"/>
  <c r="BB26" i="43"/>
  <c r="U35" i="47"/>
  <c r="T35" i="47"/>
  <c r="BB25" i="43"/>
  <c r="U34" i="47"/>
  <c r="T34" i="47"/>
  <c r="BB24" i="43"/>
  <c r="U33" i="47"/>
  <c r="T33" i="47"/>
  <c r="BB23" i="43"/>
  <c r="U32" i="47"/>
  <c r="T32" i="47"/>
  <c r="BB22" i="43"/>
  <c r="U31" i="47"/>
  <c r="T31" i="47"/>
  <c r="BB21" i="43"/>
  <c r="U30" i="47"/>
  <c r="T30" i="47"/>
  <c r="BB20" i="43"/>
  <c r="U29" i="47"/>
  <c r="T29" i="47"/>
  <c r="BB19" i="43"/>
  <c r="U28" i="47"/>
  <c r="T28" i="47"/>
  <c r="BB18" i="43"/>
  <c r="U27" i="47"/>
  <c r="T27" i="47"/>
  <c r="BB17" i="43"/>
  <c r="U26" i="47"/>
  <c r="T26" i="47"/>
  <c r="BB16" i="43"/>
  <c r="U25" i="47"/>
  <c r="T25" i="47"/>
  <c r="BB15" i="43"/>
  <c r="U24" i="47"/>
  <c r="T24" i="47"/>
  <c r="BB14" i="43"/>
  <c r="U23" i="47"/>
  <c r="T23" i="47"/>
  <c r="BB13" i="43"/>
  <c r="U22" i="47"/>
  <c r="T22" i="47"/>
  <c r="BB12" i="43"/>
  <c r="U21" i="47"/>
  <c r="T21" i="47"/>
  <c r="BB11" i="43"/>
  <c r="U20" i="47"/>
  <c r="T20" i="47"/>
  <c r="BB10" i="43"/>
  <c r="U19" i="47"/>
  <c r="T19" i="47"/>
  <c r="BB9" i="43"/>
  <c r="U18" i="47"/>
  <c r="T18" i="47"/>
  <c r="BB8" i="43"/>
  <c r="U17" i="47"/>
  <c r="T17" i="47"/>
  <c r="BB7" i="43"/>
  <c r="U16" i="47"/>
  <c r="T16" i="47"/>
  <c r="BB6" i="43"/>
  <c r="U15" i="47"/>
  <c r="T15" i="47"/>
  <c r="BB5" i="43"/>
  <c r="U14" i="47"/>
  <c r="T14" i="47"/>
  <c r="D6" i="47" a="1"/>
  <c r="D6" i="47" s="1"/>
  <c r="BB3" i="43" s="1"/>
  <c r="BT3" i="43" s="1"/>
  <c r="BA186" i="43"/>
  <c r="BA185" i="43"/>
  <c r="BA184" i="43"/>
  <c r="BA183" i="43"/>
  <c r="BA182" i="43"/>
  <c r="BA181" i="43"/>
  <c r="BA180" i="43"/>
  <c r="BA179" i="43"/>
  <c r="BA178" i="43"/>
  <c r="BA177" i="43"/>
  <c r="BA176" i="43"/>
  <c r="BA175" i="43"/>
  <c r="BA174" i="43"/>
  <c r="BA173" i="43"/>
  <c r="BA172" i="43"/>
  <c r="BA171" i="43"/>
  <c r="BA170" i="43"/>
  <c r="BA169" i="43"/>
  <c r="BA168" i="43"/>
  <c r="BA167" i="43"/>
  <c r="BA166" i="43"/>
  <c r="BA165" i="43"/>
  <c r="BA164" i="43"/>
  <c r="BA163" i="43"/>
  <c r="BA162" i="43"/>
  <c r="BA161" i="43"/>
  <c r="BA160" i="43"/>
  <c r="BA159" i="43"/>
  <c r="BA158" i="43"/>
  <c r="BA157" i="43"/>
  <c r="BA156" i="43"/>
  <c r="BA155" i="43"/>
  <c r="BA154" i="43"/>
  <c r="BA153" i="43"/>
  <c r="BA152" i="43"/>
  <c r="BA151" i="43"/>
  <c r="BA150" i="43"/>
  <c r="BA149" i="43"/>
  <c r="BA148" i="43"/>
  <c r="BA147" i="43"/>
  <c r="BA146" i="43"/>
  <c r="BA145" i="43"/>
  <c r="BA144" i="43"/>
  <c r="BA143" i="43"/>
  <c r="BA142" i="43"/>
  <c r="BA141" i="43"/>
  <c r="BA140" i="43"/>
  <c r="BA139" i="43"/>
  <c r="BA138" i="43"/>
  <c r="BA137" i="43"/>
  <c r="BA136" i="43"/>
  <c r="BA135" i="43"/>
  <c r="BA134" i="43"/>
  <c r="BA133" i="43"/>
  <c r="BA132" i="43"/>
  <c r="BA131" i="43"/>
  <c r="BA130" i="43"/>
  <c r="BA129" i="43"/>
  <c r="BA128" i="43"/>
  <c r="BA127" i="43"/>
  <c r="BA126" i="43"/>
  <c r="BA125" i="43"/>
  <c r="BA124" i="43"/>
  <c r="BA123" i="43"/>
  <c r="BA122" i="43"/>
  <c r="BA121" i="43"/>
  <c r="BA120" i="43"/>
  <c r="BA119" i="43"/>
  <c r="BA118" i="43"/>
  <c r="BA117" i="43"/>
  <c r="BA116" i="43"/>
  <c r="BA115" i="43"/>
  <c r="BA114" i="43"/>
  <c r="BA113" i="43"/>
  <c r="BA112" i="43"/>
  <c r="BA111" i="43"/>
  <c r="BA110" i="43"/>
  <c r="BA109" i="43"/>
  <c r="BA108" i="43"/>
  <c r="BA107" i="43"/>
  <c r="BA106" i="43"/>
  <c r="BA105" i="43"/>
  <c r="BA104" i="43"/>
  <c r="BA103" i="43"/>
  <c r="BA102" i="43"/>
  <c r="U111" i="46"/>
  <c r="T111" i="46"/>
  <c r="BA101" i="43"/>
  <c r="U110" i="46"/>
  <c r="T110" i="46"/>
  <c r="BA100" i="43"/>
  <c r="U109" i="46"/>
  <c r="T109" i="46"/>
  <c r="BA99" i="43"/>
  <c r="U108" i="46"/>
  <c r="T108" i="46"/>
  <c r="BA98" i="43"/>
  <c r="U107" i="46"/>
  <c r="T107" i="46"/>
  <c r="BA97" i="43"/>
  <c r="U106" i="46"/>
  <c r="T106" i="46"/>
  <c r="BA96" i="43"/>
  <c r="U105" i="46"/>
  <c r="T105" i="46"/>
  <c r="BA95" i="43"/>
  <c r="U104" i="46"/>
  <c r="T104" i="46"/>
  <c r="BA94" i="43"/>
  <c r="U103" i="46"/>
  <c r="T103" i="46"/>
  <c r="BA93" i="43"/>
  <c r="U102" i="46"/>
  <c r="T102" i="46"/>
  <c r="BA92" i="43"/>
  <c r="U101" i="46"/>
  <c r="T101" i="46"/>
  <c r="BA91" i="43"/>
  <c r="U100" i="46"/>
  <c r="T100" i="46"/>
  <c r="BA90" i="43"/>
  <c r="U99" i="46"/>
  <c r="T99" i="46"/>
  <c r="BA89" i="43"/>
  <c r="U98" i="46"/>
  <c r="T98" i="46"/>
  <c r="BA88" i="43"/>
  <c r="U97" i="46"/>
  <c r="T97" i="46"/>
  <c r="BA87" i="43"/>
  <c r="U96" i="46"/>
  <c r="T96" i="46"/>
  <c r="BA86" i="43"/>
  <c r="U95" i="46"/>
  <c r="T95" i="46"/>
  <c r="BA85" i="43"/>
  <c r="U94" i="46"/>
  <c r="T94" i="46"/>
  <c r="BA84" i="43"/>
  <c r="U93" i="46"/>
  <c r="T93" i="46"/>
  <c r="BA83" i="43"/>
  <c r="U92" i="46"/>
  <c r="T92" i="46"/>
  <c r="BA82" i="43"/>
  <c r="U91" i="46"/>
  <c r="T91" i="46"/>
  <c r="BA81" i="43"/>
  <c r="U90" i="46"/>
  <c r="T90" i="46"/>
  <c r="BA80" i="43"/>
  <c r="U89" i="46"/>
  <c r="T89" i="46"/>
  <c r="BA79" i="43"/>
  <c r="U88" i="46"/>
  <c r="T88" i="46"/>
  <c r="BA78" i="43"/>
  <c r="U87" i="46"/>
  <c r="T87" i="46"/>
  <c r="BA77" i="43"/>
  <c r="U86" i="46"/>
  <c r="T86" i="46"/>
  <c r="BA76" i="43"/>
  <c r="U85" i="46"/>
  <c r="T85" i="46"/>
  <c r="BA75" i="43"/>
  <c r="U84" i="46"/>
  <c r="T84" i="46"/>
  <c r="BA74" i="43"/>
  <c r="U83" i="46"/>
  <c r="T83" i="46"/>
  <c r="BA73" i="43"/>
  <c r="U82" i="46"/>
  <c r="T82" i="46"/>
  <c r="BA72" i="43"/>
  <c r="U81" i="46"/>
  <c r="T81" i="46"/>
  <c r="BA71" i="43"/>
  <c r="U80" i="46"/>
  <c r="T80" i="46"/>
  <c r="BA70" i="43"/>
  <c r="U79" i="46"/>
  <c r="T79" i="46"/>
  <c r="BA69" i="43"/>
  <c r="U78" i="46"/>
  <c r="T78" i="46"/>
  <c r="BA68" i="43"/>
  <c r="U77" i="46"/>
  <c r="T77" i="46"/>
  <c r="BA67" i="43"/>
  <c r="U76" i="46"/>
  <c r="T76" i="46"/>
  <c r="BA66" i="43"/>
  <c r="U75" i="46"/>
  <c r="T75" i="46"/>
  <c r="BA65" i="43"/>
  <c r="U74" i="46"/>
  <c r="T74" i="46"/>
  <c r="BA64" i="43"/>
  <c r="U73" i="46"/>
  <c r="T73" i="46"/>
  <c r="BA63" i="43"/>
  <c r="U72" i="46"/>
  <c r="T72" i="46"/>
  <c r="BA62" i="43"/>
  <c r="U71" i="46"/>
  <c r="T71" i="46"/>
  <c r="BA61" i="43"/>
  <c r="U70" i="46"/>
  <c r="T70" i="46"/>
  <c r="BA60" i="43"/>
  <c r="U69" i="46"/>
  <c r="T69" i="46"/>
  <c r="BA59" i="43"/>
  <c r="U68" i="46"/>
  <c r="T68" i="46"/>
  <c r="BA58" i="43"/>
  <c r="U67" i="46"/>
  <c r="T67" i="46"/>
  <c r="BA57" i="43"/>
  <c r="U66" i="46"/>
  <c r="T66" i="46"/>
  <c r="BA56" i="43"/>
  <c r="U65" i="46"/>
  <c r="T65" i="46"/>
  <c r="BA55" i="43"/>
  <c r="U64" i="46"/>
  <c r="T64" i="46"/>
  <c r="BA54" i="43"/>
  <c r="U63" i="46"/>
  <c r="T63" i="46"/>
  <c r="BA53" i="43"/>
  <c r="U62" i="46"/>
  <c r="T62" i="46"/>
  <c r="BA52" i="43"/>
  <c r="U61" i="46"/>
  <c r="T61" i="46"/>
  <c r="BA51" i="43"/>
  <c r="U60" i="46"/>
  <c r="T60" i="46"/>
  <c r="BA50" i="43"/>
  <c r="U59" i="46"/>
  <c r="T59" i="46"/>
  <c r="BA49" i="43"/>
  <c r="U58" i="46"/>
  <c r="T58" i="46"/>
  <c r="BA48" i="43"/>
  <c r="U57" i="46"/>
  <c r="T57" i="46"/>
  <c r="BA47" i="43"/>
  <c r="U56" i="46"/>
  <c r="T56" i="46"/>
  <c r="BA46" i="43"/>
  <c r="U55" i="46"/>
  <c r="T55" i="46"/>
  <c r="BA45" i="43"/>
  <c r="U54" i="46"/>
  <c r="T54" i="46"/>
  <c r="BA44" i="43"/>
  <c r="U53" i="46"/>
  <c r="T53" i="46"/>
  <c r="BA43" i="43"/>
  <c r="U52" i="46"/>
  <c r="T52" i="46"/>
  <c r="BA42" i="43"/>
  <c r="U51" i="46"/>
  <c r="T51" i="46"/>
  <c r="BA41" i="43"/>
  <c r="U50" i="46"/>
  <c r="T50" i="46"/>
  <c r="BA40" i="43"/>
  <c r="U49" i="46"/>
  <c r="T49" i="46"/>
  <c r="BA39" i="43"/>
  <c r="U48" i="46"/>
  <c r="T48" i="46"/>
  <c r="BA38" i="43"/>
  <c r="U47" i="46"/>
  <c r="T47" i="46"/>
  <c r="BA37" i="43"/>
  <c r="U46" i="46"/>
  <c r="T46" i="46"/>
  <c r="BA36" i="43"/>
  <c r="U45" i="46"/>
  <c r="T45" i="46"/>
  <c r="BA35" i="43"/>
  <c r="U44" i="46"/>
  <c r="T44" i="46"/>
  <c r="BA34" i="43"/>
  <c r="U43" i="46"/>
  <c r="T43" i="46"/>
  <c r="BA33" i="43"/>
  <c r="U42" i="46"/>
  <c r="T42" i="46"/>
  <c r="BA32" i="43"/>
  <c r="U41" i="46"/>
  <c r="T41" i="46"/>
  <c r="BA31" i="43"/>
  <c r="U40" i="46"/>
  <c r="T40" i="46"/>
  <c r="BA30" i="43"/>
  <c r="U39" i="46"/>
  <c r="T39" i="46"/>
  <c r="BA29" i="43"/>
  <c r="U38" i="46"/>
  <c r="T38" i="46"/>
  <c r="BA28" i="43"/>
  <c r="U37" i="46"/>
  <c r="T37" i="46"/>
  <c r="BA27" i="43"/>
  <c r="U36" i="46"/>
  <c r="T36" i="46"/>
  <c r="BA26" i="43"/>
  <c r="U35" i="46"/>
  <c r="T35" i="46"/>
  <c r="BA25" i="43"/>
  <c r="U34" i="46"/>
  <c r="T34" i="46"/>
  <c r="BA24" i="43"/>
  <c r="U33" i="46"/>
  <c r="T33" i="46"/>
  <c r="BA23" i="43"/>
  <c r="U32" i="46"/>
  <c r="T32" i="46"/>
  <c r="BA22" i="43"/>
  <c r="U31" i="46"/>
  <c r="T31" i="46"/>
  <c r="BA21" i="43"/>
  <c r="U30" i="46"/>
  <c r="T30" i="46"/>
  <c r="BA20" i="43"/>
  <c r="U29" i="46"/>
  <c r="T29" i="46"/>
  <c r="BA19" i="43"/>
  <c r="U28" i="46"/>
  <c r="T28" i="46"/>
  <c r="BA18" i="43"/>
  <c r="U27" i="46"/>
  <c r="T27" i="46"/>
  <c r="BA17" i="43"/>
  <c r="U26" i="46"/>
  <c r="T26" i="46"/>
  <c r="BA16" i="43"/>
  <c r="U25" i="46"/>
  <c r="T25" i="46"/>
  <c r="BA15" i="43"/>
  <c r="U24" i="46"/>
  <c r="T24" i="46"/>
  <c r="BA14" i="43"/>
  <c r="U23" i="46"/>
  <c r="T23" i="46"/>
  <c r="BA13" i="43"/>
  <c r="U22" i="46"/>
  <c r="T22" i="46"/>
  <c r="BA12" i="43"/>
  <c r="U21" i="46"/>
  <c r="T21" i="46"/>
  <c r="BA11" i="43"/>
  <c r="U20" i="46"/>
  <c r="T20" i="46"/>
  <c r="BA10" i="43"/>
  <c r="U19" i="46"/>
  <c r="T19" i="46"/>
  <c r="BA9" i="43"/>
  <c r="U18" i="46"/>
  <c r="T18" i="46"/>
  <c r="BA8" i="43"/>
  <c r="U17" i="46"/>
  <c r="T17" i="46"/>
  <c r="BA7" i="43"/>
  <c r="U16" i="46"/>
  <c r="T16" i="46"/>
  <c r="BA6" i="43"/>
  <c r="U15" i="46"/>
  <c r="T15" i="46"/>
  <c r="BA5" i="43"/>
  <c r="U14" i="46"/>
  <c r="T14" i="46"/>
  <c r="D6" i="46" a="1"/>
  <c r="D6" i="46" s="1"/>
  <c r="BA3" i="43" s="1"/>
  <c r="BS3" i="43" s="1"/>
  <c r="BC184" i="43"/>
  <c r="BC182" i="43"/>
  <c r="BC181" i="43"/>
  <c r="BC180" i="43"/>
  <c r="BC179" i="43"/>
  <c r="BC178" i="43"/>
  <c r="BC177" i="43"/>
  <c r="BC176" i="43"/>
  <c r="BC175" i="43"/>
  <c r="BC174" i="43"/>
  <c r="BC171" i="43"/>
  <c r="BC170" i="43"/>
  <c r="BC168" i="43"/>
  <c r="BC167" i="43"/>
  <c r="BC166" i="43"/>
  <c r="BC165" i="43"/>
  <c r="BC164" i="43"/>
  <c r="BC163" i="43"/>
  <c r="BC162" i="43"/>
  <c r="BC161" i="43"/>
  <c r="BC159" i="43"/>
  <c r="BC156" i="43"/>
  <c r="BC155" i="43"/>
  <c r="BC152" i="43"/>
  <c r="BC151" i="43"/>
  <c r="BC149" i="43"/>
  <c r="BC147" i="43"/>
  <c r="BC146" i="43"/>
  <c r="BC144" i="43"/>
  <c r="BC143" i="43"/>
  <c r="BC140" i="43"/>
  <c r="BC139" i="43"/>
  <c r="BC137" i="43"/>
  <c r="BC135" i="43"/>
  <c r="BC132" i="43"/>
  <c r="BC131" i="43"/>
  <c r="BC129" i="43"/>
  <c r="BC128" i="43"/>
  <c r="BC127" i="43"/>
  <c r="BC124" i="43"/>
  <c r="BC122" i="43"/>
  <c r="BC121" i="43"/>
  <c r="BC120" i="43"/>
  <c r="BC119" i="43"/>
  <c r="BC117" i="43"/>
  <c r="BC116" i="43"/>
  <c r="BC115" i="43"/>
  <c r="BC114" i="43"/>
  <c r="BC110" i="43"/>
  <c r="BC109" i="43"/>
  <c r="BC107" i="43"/>
  <c r="BC106" i="43"/>
  <c r="BC104" i="43"/>
  <c r="BC103" i="43"/>
  <c r="U111" i="45"/>
  <c r="T111" i="45"/>
  <c r="U110" i="45"/>
  <c r="T110" i="45"/>
  <c r="BC100" i="43"/>
  <c r="U109" i="45"/>
  <c r="T109" i="45"/>
  <c r="BC99" i="43"/>
  <c r="U108" i="45"/>
  <c r="T108" i="45"/>
  <c r="U107" i="45"/>
  <c r="T107" i="45"/>
  <c r="U106" i="45"/>
  <c r="T106" i="45"/>
  <c r="BC96" i="43"/>
  <c r="U105" i="45"/>
  <c r="T105" i="45"/>
  <c r="U104" i="45"/>
  <c r="T104" i="45"/>
  <c r="BC94" i="43"/>
  <c r="U103" i="45"/>
  <c r="T103" i="45"/>
  <c r="BC93" i="43"/>
  <c r="U102" i="45"/>
  <c r="T102" i="45"/>
  <c r="BC92" i="43"/>
  <c r="U101" i="45"/>
  <c r="T101" i="45"/>
  <c r="U100" i="45"/>
  <c r="T100" i="45"/>
  <c r="U99" i="45"/>
  <c r="T99" i="45"/>
  <c r="BC89" i="43"/>
  <c r="U98" i="45"/>
  <c r="T98" i="45"/>
  <c r="BC88" i="43"/>
  <c r="U97" i="45"/>
  <c r="T97" i="45"/>
  <c r="U96" i="45"/>
  <c r="T96" i="45"/>
  <c r="U95" i="45"/>
  <c r="T95" i="45"/>
  <c r="BC85" i="43"/>
  <c r="U94" i="45"/>
  <c r="T94" i="45"/>
  <c r="BC84" i="43"/>
  <c r="U93" i="45"/>
  <c r="T93" i="45"/>
  <c r="BC83" i="43"/>
  <c r="U92" i="45"/>
  <c r="T92" i="45"/>
  <c r="BC82" i="43"/>
  <c r="U91" i="45"/>
  <c r="T91" i="45"/>
  <c r="BC81" i="43"/>
  <c r="U90" i="45"/>
  <c r="T90" i="45"/>
  <c r="U89" i="45"/>
  <c r="T89" i="45"/>
  <c r="U88" i="45"/>
  <c r="T88" i="45"/>
  <c r="BC78" i="43"/>
  <c r="U87" i="45"/>
  <c r="T87" i="45"/>
  <c r="U86" i="45"/>
  <c r="T86" i="45"/>
  <c r="BC76" i="43"/>
  <c r="U85" i="45"/>
  <c r="T85" i="45"/>
  <c r="U84" i="45"/>
  <c r="T84" i="45"/>
  <c r="BC74" i="43"/>
  <c r="U83" i="45"/>
  <c r="T83" i="45"/>
  <c r="U82" i="45"/>
  <c r="T82" i="45"/>
  <c r="BC72" i="43"/>
  <c r="U81" i="45"/>
  <c r="T81" i="45"/>
  <c r="U80" i="45"/>
  <c r="T80" i="45"/>
  <c r="BC70" i="43"/>
  <c r="U79" i="45"/>
  <c r="T79" i="45"/>
  <c r="U78" i="45"/>
  <c r="T78" i="45"/>
  <c r="BC68" i="43"/>
  <c r="U77" i="45"/>
  <c r="T77" i="45"/>
  <c r="U76" i="45"/>
  <c r="T76" i="45"/>
  <c r="BC66" i="43"/>
  <c r="U75" i="45"/>
  <c r="T75" i="45"/>
  <c r="U74" i="45"/>
  <c r="T74" i="45"/>
  <c r="BC64" i="43"/>
  <c r="U73" i="45"/>
  <c r="T73" i="45"/>
  <c r="BC63" i="43"/>
  <c r="U72" i="45"/>
  <c r="T72" i="45"/>
  <c r="U71" i="45"/>
  <c r="T71" i="45"/>
  <c r="BC61" i="43"/>
  <c r="U70" i="45"/>
  <c r="T70" i="45"/>
  <c r="BC60" i="43"/>
  <c r="U69" i="45"/>
  <c r="T69" i="45"/>
  <c r="BC59" i="43"/>
  <c r="U68" i="45"/>
  <c r="T68" i="45"/>
  <c r="U67" i="45"/>
  <c r="T67" i="45"/>
  <c r="U66" i="45"/>
  <c r="T66" i="45"/>
  <c r="BC56" i="43"/>
  <c r="U65" i="45"/>
  <c r="T65" i="45"/>
  <c r="U64" i="45"/>
  <c r="T64" i="45"/>
  <c r="U63" i="45"/>
  <c r="T63" i="45"/>
  <c r="BC53" i="43"/>
  <c r="U62" i="45"/>
  <c r="T62" i="45"/>
  <c r="BC52" i="43"/>
  <c r="U61" i="45"/>
  <c r="T61" i="45"/>
  <c r="U60" i="45"/>
  <c r="T60" i="45"/>
  <c r="U59" i="45"/>
  <c r="T59" i="45"/>
  <c r="U58" i="45"/>
  <c r="T58" i="45"/>
  <c r="BC48" i="43"/>
  <c r="U57" i="45"/>
  <c r="T57" i="45"/>
  <c r="U56" i="45"/>
  <c r="T56" i="45"/>
  <c r="U55" i="45"/>
  <c r="T55" i="45"/>
  <c r="BC45" i="43"/>
  <c r="U54" i="45"/>
  <c r="T54" i="45"/>
  <c r="BC44" i="43"/>
  <c r="U53" i="45"/>
  <c r="T53" i="45"/>
  <c r="U52" i="45"/>
  <c r="T52" i="45"/>
  <c r="U51" i="45"/>
  <c r="T51" i="45"/>
  <c r="BC41" i="43"/>
  <c r="U50" i="45"/>
  <c r="T50" i="45"/>
  <c r="BC40" i="43"/>
  <c r="U49" i="45"/>
  <c r="T49" i="45"/>
  <c r="U48" i="45"/>
  <c r="T48" i="45"/>
  <c r="U47" i="45"/>
  <c r="T47" i="45"/>
  <c r="BC37" i="43"/>
  <c r="U46" i="45"/>
  <c r="T46" i="45"/>
  <c r="BC36" i="43"/>
  <c r="U45" i="45"/>
  <c r="T45" i="45"/>
  <c r="U44" i="45"/>
  <c r="T44" i="45"/>
  <c r="U43" i="45"/>
  <c r="T43" i="45"/>
  <c r="BC33" i="43"/>
  <c r="U42" i="45"/>
  <c r="T42" i="45"/>
  <c r="BC32" i="43"/>
  <c r="U41" i="45"/>
  <c r="T41" i="45"/>
  <c r="BC31" i="43"/>
  <c r="U40" i="45"/>
  <c r="T40" i="45"/>
  <c r="BC30" i="43"/>
  <c r="U39" i="45"/>
  <c r="T39" i="45"/>
  <c r="BC29" i="43"/>
  <c r="U38" i="45"/>
  <c r="T38" i="45"/>
  <c r="U37" i="45"/>
  <c r="T37" i="45"/>
  <c r="U36" i="45"/>
  <c r="T36" i="45"/>
  <c r="BC26" i="43"/>
  <c r="U35" i="45"/>
  <c r="T35" i="45"/>
  <c r="U34" i="45"/>
  <c r="T34" i="45"/>
  <c r="BC24" i="43"/>
  <c r="U33" i="45"/>
  <c r="T33" i="45"/>
  <c r="BC23" i="43"/>
  <c r="U32" i="45"/>
  <c r="T32" i="45"/>
  <c r="U31" i="45"/>
  <c r="T31" i="45"/>
  <c r="BC21" i="43"/>
  <c r="U30" i="45"/>
  <c r="T30" i="45"/>
  <c r="BC20" i="43"/>
  <c r="U29" i="45"/>
  <c r="T29" i="45"/>
  <c r="BC19" i="43"/>
  <c r="U28" i="45"/>
  <c r="T28" i="45"/>
  <c r="BC18" i="43"/>
  <c r="U27" i="45"/>
  <c r="T27" i="45"/>
  <c r="U26" i="45"/>
  <c r="T26" i="45"/>
  <c r="BC16" i="43"/>
  <c r="U25" i="45"/>
  <c r="T25" i="45"/>
  <c r="BC15" i="43"/>
  <c r="U24" i="45"/>
  <c r="T24" i="45"/>
  <c r="U23" i="45"/>
  <c r="T23" i="45"/>
  <c r="U22" i="45"/>
  <c r="T22" i="45"/>
  <c r="U21" i="45"/>
  <c r="T21" i="45"/>
  <c r="BC11" i="43"/>
  <c r="U20" i="45"/>
  <c r="T20" i="45"/>
  <c r="BC10" i="43"/>
  <c r="U19" i="45"/>
  <c r="T19" i="45"/>
  <c r="U18" i="45"/>
  <c r="T18" i="45"/>
  <c r="U17" i="45"/>
  <c r="T17" i="45"/>
  <c r="U16" i="45"/>
  <c r="T16" i="45"/>
  <c r="BC6" i="43"/>
  <c r="U15" i="45"/>
  <c r="T15" i="45"/>
  <c r="U14" i="45"/>
  <c r="T14" i="45"/>
  <c r="BC4" i="43"/>
  <c r="D6" i="45" a="1"/>
  <c r="D6" i="45" s="1"/>
  <c r="BC3" i="43" s="1"/>
  <c r="BU3" i="43" s="1"/>
  <c r="BD186" i="43"/>
  <c r="BD184" i="43"/>
  <c r="BD183" i="43"/>
  <c r="BD182" i="43"/>
  <c r="BD181" i="43"/>
  <c r="BD180" i="43"/>
  <c r="BD178" i="43"/>
  <c r="BD177" i="43"/>
  <c r="BD176" i="43"/>
  <c r="BD175" i="43"/>
  <c r="BD174" i="43"/>
  <c r="BD172" i="43"/>
  <c r="BD171" i="43"/>
  <c r="BD170" i="43"/>
  <c r="BD168" i="43"/>
  <c r="BD167" i="43"/>
  <c r="BD166" i="43"/>
  <c r="BD165" i="43"/>
  <c r="BD164" i="43"/>
  <c r="BD163" i="43"/>
  <c r="BD161" i="43"/>
  <c r="BD160" i="43"/>
  <c r="BD159" i="43"/>
  <c r="BD156" i="43"/>
  <c r="BD155" i="43"/>
  <c r="BD154" i="43"/>
  <c r="BD153" i="43"/>
  <c r="BD152" i="43"/>
  <c r="BD151" i="43"/>
  <c r="BD149" i="43"/>
  <c r="BD148" i="43"/>
  <c r="BD147" i="43"/>
  <c r="BD146" i="43"/>
  <c r="BD145" i="43"/>
  <c r="BD144" i="43"/>
  <c r="BD143" i="43"/>
  <c r="BD142" i="43"/>
  <c r="BD141" i="43"/>
  <c r="BD140" i="43"/>
  <c r="BD139" i="43"/>
  <c r="BD137" i="43"/>
  <c r="BD136" i="43"/>
  <c r="BD135" i="43"/>
  <c r="BD133" i="43"/>
  <c r="BD132" i="43"/>
  <c r="BD131" i="43"/>
  <c r="BD130" i="43"/>
  <c r="BD129" i="43"/>
  <c r="BD128" i="43"/>
  <c r="BD127" i="43"/>
  <c r="BD126" i="43"/>
  <c r="BD123" i="43"/>
  <c r="BD122" i="43"/>
  <c r="BD121" i="43"/>
  <c r="BD120" i="43"/>
  <c r="BD118" i="43"/>
  <c r="BD117" i="43"/>
  <c r="BD116" i="43"/>
  <c r="BD115" i="43"/>
  <c r="BD114" i="43"/>
  <c r="BD113" i="43"/>
  <c r="BD112" i="43"/>
  <c r="BD110" i="43"/>
  <c r="BD109" i="43"/>
  <c r="BD108" i="43"/>
  <c r="BD107" i="43"/>
  <c r="BD106" i="43"/>
  <c r="BD105" i="43"/>
  <c r="BD104" i="43"/>
  <c r="BD103" i="43"/>
  <c r="U111" i="44"/>
  <c r="T111" i="44"/>
  <c r="BD101" i="43"/>
  <c r="U110" i="44"/>
  <c r="T110" i="44"/>
  <c r="BD100" i="43"/>
  <c r="U109" i="44"/>
  <c r="T109" i="44"/>
  <c r="U108" i="44"/>
  <c r="T108" i="44"/>
  <c r="U107" i="44"/>
  <c r="T107" i="44"/>
  <c r="BD97" i="43"/>
  <c r="U106" i="44"/>
  <c r="T106" i="44"/>
  <c r="BD96" i="43"/>
  <c r="U105" i="44"/>
  <c r="T105" i="44"/>
  <c r="U104" i="44"/>
  <c r="T104" i="44"/>
  <c r="BD94" i="43"/>
  <c r="U103" i="44"/>
  <c r="T103" i="44"/>
  <c r="BD93" i="43"/>
  <c r="U102" i="44"/>
  <c r="T102" i="44"/>
  <c r="BD92" i="43"/>
  <c r="U101" i="44"/>
  <c r="T101" i="44"/>
  <c r="BD91" i="43"/>
  <c r="U100" i="44"/>
  <c r="T100" i="44"/>
  <c r="BD90" i="43"/>
  <c r="U99" i="44"/>
  <c r="T99" i="44"/>
  <c r="BD89" i="43"/>
  <c r="U98" i="44"/>
  <c r="T98" i="44"/>
  <c r="BD88" i="43"/>
  <c r="U97" i="44"/>
  <c r="T97" i="44"/>
  <c r="BD87" i="43"/>
  <c r="U96" i="44"/>
  <c r="T96" i="44"/>
  <c r="BD86" i="43"/>
  <c r="U95" i="44"/>
  <c r="T95" i="44"/>
  <c r="BD85" i="43"/>
  <c r="U94" i="44"/>
  <c r="T94" i="44"/>
  <c r="BD84" i="43"/>
  <c r="U93" i="44"/>
  <c r="T93" i="44"/>
  <c r="BD83" i="43"/>
  <c r="U92" i="44"/>
  <c r="T92" i="44"/>
  <c r="BD82" i="43"/>
  <c r="U91" i="44"/>
  <c r="T91" i="44"/>
  <c r="U90" i="44"/>
  <c r="T90" i="44"/>
  <c r="BD80" i="43"/>
  <c r="U89" i="44"/>
  <c r="T89" i="44"/>
  <c r="BD79" i="43"/>
  <c r="U88" i="44"/>
  <c r="T88" i="44"/>
  <c r="BD78" i="43"/>
  <c r="U87" i="44"/>
  <c r="T87" i="44"/>
  <c r="U86" i="44"/>
  <c r="T86" i="44"/>
  <c r="BD76" i="43"/>
  <c r="U85" i="44"/>
  <c r="T85" i="44"/>
  <c r="BD75" i="43"/>
  <c r="U84" i="44"/>
  <c r="T84" i="44"/>
  <c r="BD74" i="43"/>
  <c r="U83" i="44"/>
  <c r="T83" i="44"/>
  <c r="BD73" i="43"/>
  <c r="U82" i="44"/>
  <c r="T82" i="44"/>
  <c r="BD72" i="43"/>
  <c r="U81" i="44"/>
  <c r="T81" i="44"/>
  <c r="BD71" i="43"/>
  <c r="U80" i="44"/>
  <c r="T80" i="44"/>
  <c r="BD70" i="43"/>
  <c r="U79" i="44"/>
  <c r="T79" i="44"/>
  <c r="BD69" i="43"/>
  <c r="U78" i="44"/>
  <c r="T78" i="44"/>
  <c r="BD68" i="43"/>
  <c r="U77" i="44"/>
  <c r="T77" i="44"/>
  <c r="U76" i="44"/>
  <c r="T76" i="44"/>
  <c r="BD66" i="43"/>
  <c r="U75" i="44"/>
  <c r="T75" i="44"/>
  <c r="BD65" i="43"/>
  <c r="U74" i="44"/>
  <c r="T74" i="44"/>
  <c r="BD64" i="43"/>
  <c r="U73" i="44"/>
  <c r="T73" i="44"/>
  <c r="BD63" i="43"/>
  <c r="U72" i="44"/>
  <c r="T72" i="44"/>
  <c r="BD62" i="43"/>
  <c r="U71" i="44"/>
  <c r="T71" i="44"/>
  <c r="BD61" i="43"/>
  <c r="U70" i="44"/>
  <c r="T70" i="44"/>
  <c r="BD60" i="43"/>
  <c r="U69" i="44"/>
  <c r="T69" i="44"/>
  <c r="U68" i="44"/>
  <c r="T68" i="44"/>
  <c r="BD58" i="43"/>
  <c r="U67" i="44"/>
  <c r="T67" i="44"/>
  <c r="BD57" i="43"/>
  <c r="U66" i="44"/>
  <c r="T66" i="44"/>
  <c r="BD56" i="43"/>
  <c r="U65" i="44"/>
  <c r="T65" i="44"/>
  <c r="U64" i="44"/>
  <c r="T64" i="44"/>
  <c r="BD54" i="43"/>
  <c r="U63" i="44"/>
  <c r="T63" i="44"/>
  <c r="BD53" i="43"/>
  <c r="U62" i="44"/>
  <c r="T62" i="44"/>
  <c r="BD52" i="43"/>
  <c r="U61" i="44"/>
  <c r="T61" i="44"/>
  <c r="U60" i="44"/>
  <c r="T60" i="44"/>
  <c r="BD50" i="43"/>
  <c r="U59" i="44"/>
  <c r="T59" i="44"/>
  <c r="BD49" i="43"/>
  <c r="U58" i="44"/>
  <c r="T58" i="44"/>
  <c r="BD48" i="43"/>
  <c r="U57" i="44"/>
  <c r="T57" i="44"/>
  <c r="BD47" i="43"/>
  <c r="U56" i="44"/>
  <c r="T56" i="44"/>
  <c r="BD46" i="43"/>
  <c r="U55" i="44"/>
  <c r="T55" i="44"/>
  <c r="BD45" i="43"/>
  <c r="U54" i="44"/>
  <c r="T54" i="44"/>
  <c r="BD44" i="43"/>
  <c r="U53" i="44"/>
  <c r="T53" i="44"/>
  <c r="BD43" i="43"/>
  <c r="U52" i="44"/>
  <c r="T52" i="44"/>
  <c r="U51" i="44"/>
  <c r="T51" i="44"/>
  <c r="BD41" i="43"/>
  <c r="U50" i="44"/>
  <c r="T50" i="44"/>
  <c r="BD40" i="43"/>
  <c r="U49" i="44"/>
  <c r="T49" i="44"/>
  <c r="BD39" i="43"/>
  <c r="U48" i="44"/>
  <c r="T48" i="44"/>
  <c r="BD38" i="43"/>
  <c r="U47" i="44"/>
  <c r="T47" i="44"/>
  <c r="U46" i="44"/>
  <c r="T46" i="44"/>
  <c r="BD36" i="43"/>
  <c r="U45" i="44"/>
  <c r="T45" i="44"/>
  <c r="BD35" i="43"/>
  <c r="U44" i="44"/>
  <c r="T44" i="44"/>
  <c r="BD34" i="43"/>
  <c r="U43" i="44"/>
  <c r="T43" i="44"/>
  <c r="U42" i="44"/>
  <c r="T42" i="44"/>
  <c r="BD32" i="43"/>
  <c r="U41" i="44"/>
  <c r="T41" i="44"/>
  <c r="BD31" i="43"/>
  <c r="U40" i="44"/>
  <c r="T40" i="44"/>
  <c r="BD30" i="43"/>
  <c r="U39" i="44"/>
  <c r="T39" i="44"/>
  <c r="BD29" i="43"/>
  <c r="U38" i="44"/>
  <c r="T38" i="44"/>
  <c r="U37" i="44"/>
  <c r="T37" i="44"/>
  <c r="BD27" i="43"/>
  <c r="U36" i="44"/>
  <c r="T36" i="44"/>
  <c r="BD26" i="43"/>
  <c r="U35" i="44"/>
  <c r="T35" i="44"/>
  <c r="BD25" i="43"/>
  <c r="U34" i="44"/>
  <c r="T34" i="44"/>
  <c r="BD24" i="43"/>
  <c r="U33" i="44"/>
  <c r="T33" i="44"/>
  <c r="BD23" i="43"/>
  <c r="U32" i="44"/>
  <c r="T32" i="44"/>
  <c r="BD22" i="43"/>
  <c r="U31" i="44"/>
  <c r="T31" i="44"/>
  <c r="BD21" i="43"/>
  <c r="U30" i="44"/>
  <c r="T30" i="44"/>
  <c r="U29" i="44"/>
  <c r="T29" i="44"/>
  <c r="BD19" i="43"/>
  <c r="U28" i="44"/>
  <c r="T28" i="44"/>
  <c r="BD18" i="43"/>
  <c r="U27" i="44"/>
  <c r="T27" i="44"/>
  <c r="BD17" i="43"/>
  <c r="U26" i="44"/>
  <c r="T26" i="44"/>
  <c r="BD16" i="43"/>
  <c r="U25" i="44"/>
  <c r="T25" i="44"/>
  <c r="U24" i="44"/>
  <c r="T24" i="44"/>
  <c r="BD14" i="43"/>
  <c r="U23" i="44"/>
  <c r="T23" i="44"/>
  <c r="BD13" i="43"/>
  <c r="U22" i="44"/>
  <c r="T22" i="44"/>
  <c r="BD12" i="43"/>
  <c r="U21" i="44"/>
  <c r="T21" i="44"/>
  <c r="BD11" i="43"/>
  <c r="U20" i="44"/>
  <c r="T20" i="44"/>
  <c r="BD10" i="43"/>
  <c r="U19" i="44"/>
  <c r="T19" i="44"/>
  <c r="U18" i="44"/>
  <c r="T18" i="44"/>
  <c r="U17" i="44"/>
  <c r="T17" i="44"/>
  <c r="BD7" i="43"/>
  <c r="U16" i="44"/>
  <c r="T16" i="44"/>
  <c r="BD6" i="43"/>
  <c r="U15" i="44"/>
  <c r="T15" i="44"/>
  <c r="BD5" i="43"/>
  <c r="U14" i="44"/>
  <c r="T14" i="44"/>
  <c r="BD4" i="43"/>
  <c r="D6" i="44" a="1"/>
  <c r="D6" i="44" s="1"/>
  <c r="BD3" i="43" s="1"/>
  <c r="BV3" i="43" s="1"/>
  <c r="D6" i="13" a="1"/>
  <c r="D6" i="13" s="1"/>
  <c r="AO3" i="43" s="1"/>
  <c r="BG3" i="43" s="1"/>
  <c r="AO186" i="43"/>
  <c r="AO185" i="43"/>
  <c r="AO184" i="43"/>
  <c r="AO183" i="43"/>
  <c r="AO182" i="43"/>
  <c r="AO181" i="43"/>
  <c r="AO180" i="43"/>
  <c r="AO179" i="43"/>
  <c r="AO174" i="43"/>
  <c r="AO173" i="43"/>
  <c r="AO172" i="43"/>
  <c r="AO171" i="43"/>
  <c r="AO170" i="43"/>
  <c r="AO169" i="43"/>
  <c r="AO168" i="43"/>
  <c r="AO167" i="43"/>
  <c r="AO162" i="43"/>
  <c r="AO161" i="43"/>
  <c r="AO160" i="43"/>
  <c r="AO159" i="43"/>
  <c r="AO158" i="43"/>
  <c r="AO157" i="43"/>
  <c r="AO156" i="43"/>
  <c r="AO155" i="43"/>
  <c r="AO150" i="43"/>
  <c r="AO149" i="43"/>
  <c r="AO148" i="43"/>
  <c r="AO147" i="43"/>
  <c r="AO146" i="43"/>
  <c r="AO145" i="43"/>
  <c r="AO144" i="43"/>
  <c r="AO143" i="43"/>
  <c r="AO138" i="43"/>
  <c r="AO137" i="43"/>
  <c r="AO136" i="43"/>
  <c r="AO135" i="43"/>
  <c r="AO134" i="43"/>
  <c r="AO133" i="43"/>
  <c r="AO132" i="43"/>
  <c r="AO131" i="43"/>
  <c r="AO126" i="43"/>
  <c r="AO125" i="43"/>
  <c r="AO124" i="43"/>
  <c r="AO123" i="43"/>
  <c r="AO122" i="43"/>
  <c r="AO121" i="43"/>
  <c r="AO120" i="43"/>
  <c r="AO119" i="43"/>
  <c r="AO114" i="43"/>
  <c r="AO113" i="43"/>
  <c r="AO112" i="43"/>
  <c r="AO111" i="43"/>
  <c r="AO110" i="43"/>
  <c r="AO109" i="43"/>
  <c r="AO108" i="43"/>
  <c r="AO107" i="43"/>
  <c r="AO102" i="43"/>
  <c r="AO101" i="43"/>
  <c r="AO100" i="43"/>
  <c r="AO99" i="43"/>
  <c r="AO98" i="43"/>
  <c r="AO97" i="43"/>
  <c r="AO96" i="43"/>
  <c r="AO95" i="43"/>
  <c r="AO90" i="43"/>
  <c r="AO89" i="43"/>
  <c r="AO88" i="43"/>
  <c r="AO87" i="43"/>
  <c r="AO86" i="43"/>
  <c r="AO85" i="43"/>
  <c r="AO84" i="43"/>
  <c r="AO83" i="43"/>
  <c r="AO78" i="43"/>
  <c r="AO77" i="43"/>
  <c r="AO76" i="43"/>
  <c r="AO75" i="43"/>
  <c r="AO74" i="43"/>
  <c r="AO73" i="43"/>
  <c r="AO72" i="43"/>
  <c r="AO71" i="43"/>
  <c r="AO66" i="43"/>
  <c r="AO65" i="43"/>
  <c r="AO64" i="43"/>
  <c r="AO63" i="43"/>
  <c r="AO62" i="43"/>
  <c r="AO61" i="43"/>
  <c r="AO60" i="43"/>
  <c r="AO59" i="43"/>
  <c r="AO54" i="43"/>
  <c r="AO53" i="43"/>
  <c r="AO52" i="43"/>
  <c r="AO51" i="43"/>
  <c r="AO50" i="43"/>
  <c r="AO49" i="43"/>
  <c r="AO48" i="43"/>
  <c r="AO47" i="43"/>
  <c r="AO42" i="43"/>
  <c r="AO41" i="43"/>
  <c r="AO40" i="43"/>
  <c r="AO39" i="43"/>
  <c r="AO38" i="43"/>
  <c r="AO37" i="43"/>
  <c r="AO36" i="43"/>
  <c r="AO35" i="43"/>
  <c r="AO30" i="43"/>
  <c r="AO29" i="43"/>
  <c r="AO28" i="43"/>
  <c r="AO27" i="43"/>
  <c r="AO26" i="43"/>
  <c r="AO25" i="43"/>
  <c r="AO24" i="43"/>
  <c r="AO23" i="43"/>
  <c r="AO18" i="43"/>
  <c r="AO17" i="43"/>
  <c r="AO16" i="43"/>
  <c r="AO15" i="43"/>
  <c r="AO14" i="43"/>
  <c r="AO13" i="43"/>
  <c r="AO12" i="43"/>
  <c r="AO11" i="43"/>
  <c r="AO6" i="43"/>
  <c r="AO5" i="43"/>
  <c r="AO4" i="43"/>
  <c r="T10" i="48" l="1"/>
  <c r="G3" i="53"/>
  <c r="AQ4" i="43"/>
  <c r="AP4" i="43"/>
  <c r="G3" i="52"/>
  <c r="P2" i="6"/>
  <c r="AH2" i="6" s="1"/>
  <c r="AH200" i="6" s="1"/>
  <c r="T214" i="6" s="1"/>
  <c r="M2" i="6"/>
  <c r="F2" i="6"/>
  <c r="E2" i="6"/>
  <c r="C2" i="6"/>
  <c r="R2" i="6"/>
  <c r="AJ2" i="6" s="1"/>
  <c r="Q2" i="6"/>
  <c r="AI2" i="6" s="1"/>
  <c r="BA2" i="6"/>
  <c r="O2" i="6"/>
  <c r="AG2" i="6" s="1"/>
  <c r="N2" i="6"/>
  <c r="T10" i="44"/>
  <c r="G3" i="44"/>
  <c r="G3" i="45"/>
  <c r="T10" i="45"/>
  <c r="G3" i="47"/>
  <c r="BB4" i="43"/>
  <c r="G3" i="46"/>
  <c r="BA4" i="43"/>
  <c r="G3" i="51"/>
  <c r="J2" i="6"/>
  <c r="L2" i="6"/>
  <c r="K2" i="6"/>
  <c r="T10" i="50"/>
  <c r="AY187" i="43" s="1"/>
  <c r="T10" i="49"/>
  <c r="AX187" i="43" s="1"/>
  <c r="G3" i="50"/>
  <c r="G3" i="49"/>
  <c r="AX4" i="43"/>
  <c r="G3" i="48"/>
  <c r="I2" i="6"/>
  <c r="H2" i="6"/>
  <c r="G2" i="6"/>
  <c r="G3" i="58"/>
  <c r="G3" i="57"/>
  <c r="AU4" i="43"/>
  <c r="AT4" i="43"/>
  <c r="G3" i="56"/>
  <c r="AT3" i="43"/>
  <c r="BL3" i="43" s="1"/>
  <c r="G3" i="54"/>
  <c r="G3" i="55"/>
  <c r="AS4" i="43"/>
  <c r="T10" i="52"/>
  <c r="D2" i="6"/>
  <c r="Y2" i="1"/>
  <c r="D19" i="5"/>
  <c r="O19" i="5"/>
  <c r="P19" i="5"/>
  <c r="A5" i="43"/>
  <c r="A6" i="43" s="1"/>
  <c r="N19" i="5"/>
  <c r="U2" i="1"/>
  <c r="X2" i="1"/>
  <c r="I19" i="5"/>
  <c r="J19" i="5"/>
  <c r="AN5" i="43"/>
  <c r="W2" i="1"/>
  <c r="Z2" i="1"/>
  <c r="AI2" i="1"/>
  <c r="AJ2" i="1"/>
  <c r="AC2" i="1"/>
  <c r="AD2" i="1"/>
  <c r="AE2" i="1"/>
  <c r="E2" i="43"/>
  <c r="E1" i="43" s="1"/>
  <c r="B2" i="43"/>
  <c r="T10" i="53"/>
  <c r="AQ187" i="43" s="1"/>
  <c r="T10" i="58"/>
  <c r="T10" i="54"/>
  <c r="AR187" i="43" s="1"/>
  <c r="T10" i="55"/>
  <c r="AS187" i="43" s="1"/>
  <c r="T10" i="56"/>
  <c r="T10" i="57"/>
  <c r="T10" i="51"/>
  <c r="T10" i="46"/>
  <c r="T10" i="47"/>
  <c r="AP187" i="43" l="1"/>
  <c r="C2" i="43"/>
  <c r="C1" i="43" s="1"/>
  <c r="C6" i="43" s="1"/>
  <c r="D7" i="1" s="1"/>
  <c r="D2" i="43"/>
  <c r="D1" i="43" s="1"/>
  <c r="AJ200" i="6"/>
  <c r="T216" i="6" s="1"/>
  <c r="BC2" i="6"/>
  <c r="AI200" i="6"/>
  <c r="T215" i="6" s="1"/>
  <c r="BB2" i="6"/>
  <c r="AG200" i="6"/>
  <c r="T213" i="6" s="1"/>
  <c r="AZ2" i="6"/>
  <c r="L10" i="44"/>
  <c r="BD187" i="43"/>
  <c r="L10" i="45"/>
  <c r="BC187" i="43"/>
  <c r="BB187" i="43"/>
  <c r="BA187" i="43"/>
  <c r="L10" i="51"/>
  <c r="AZ187" i="43"/>
  <c r="AW187" i="43"/>
  <c r="F2" i="43"/>
  <c r="F1" i="43" s="1"/>
  <c r="AA1" i="43" s="1"/>
  <c r="AV187" i="43"/>
  <c r="AU187" i="43"/>
  <c r="AT187" i="43"/>
  <c r="K2" i="43"/>
  <c r="K1" i="43" s="1"/>
  <c r="AF1" i="43" s="1"/>
  <c r="N2" i="43"/>
  <c r="N1" i="43" s="1"/>
  <c r="AI1" i="43" s="1"/>
  <c r="L2" i="43"/>
  <c r="L1" i="43" s="1"/>
  <c r="AG1" i="43" s="1"/>
  <c r="J2" i="43"/>
  <c r="J1" i="43" s="1"/>
  <c r="AE1" i="43" s="1"/>
  <c r="O2" i="43"/>
  <c r="O1" i="43" s="1"/>
  <c r="O4" i="43" s="1"/>
  <c r="P5" i="1" s="1"/>
  <c r="I2" i="43"/>
  <c r="I1" i="43" s="1"/>
  <c r="I4" i="43" s="1"/>
  <c r="J5" i="1" s="1"/>
  <c r="M2" i="43"/>
  <c r="M1" i="43" s="1"/>
  <c r="M4" i="43" s="1"/>
  <c r="N5" i="1" s="1"/>
  <c r="Q2" i="43"/>
  <c r="Q1" i="43" s="1"/>
  <c r="Q5" i="43" s="1"/>
  <c r="R6" i="1" s="1"/>
  <c r="H2" i="43"/>
  <c r="H1" i="43" s="1"/>
  <c r="H4" i="43" s="1"/>
  <c r="I5" i="1" s="1"/>
  <c r="P2" i="43"/>
  <c r="P1" i="43" s="1"/>
  <c r="P6" i="43" s="1"/>
  <c r="Q7" i="1" s="1"/>
  <c r="G2" i="43"/>
  <c r="G1" i="43" s="1"/>
  <c r="AB1" i="43" s="1"/>
  <c r="Z1" i="43"/>
  <c r="A7" i="43"/>
  <c r="AN6" i="43"/>
  <c r="E4" i="43"/>
  <c r="F5" i="1" s="1"/>
  <c r="E5" i="43"/>
  <c r="F6" i="1" s="1"/>
  <c r="B1" i="43"/>
  <c r="D5" i="43" l="1"/>
  <c r="E6" i="1" s="1"/>
  <c r="D4" i="43"/>
  <c r="E5" i="1" s="1"/>
  <c r="Y1" i="43"/>
  <c r="C4" i="43"/>
  <c r="D5" i="1" s="1"/>
  <c r="X1" i="43"/>
  <c r="C5" i="43"/>
  <c r="D6" i="1" s="1"/>
  <c r="F5" i="43"/>
  <c r="G6" i="1" s="1"/>
  <c r="F4" i="43"/>
  <c r="G5" i="1" s="1"/>
  <c r="O5" i="43"/>
  <c r="P6" i="1" s="1"/>
  <c r="O6" i="43"/>
  <c r="P7" i="1" s="1"/>
  <c r="J5" i="43"/>
  <c r="K6" i="1" s="1"/>
  <c r="K5" i="43"/>
  <c r="L6" i="1" s="1"/>
  <c r="K4" i="43"/>
  <c r="L5" i="1" s="1"/>
  <c r="L5" i="43"/>
  <c r="M6" i="1" s="1"/>
  <c r="J4" i="43"/>
  <c r="K5" i="1" s="1"/>
  <c r="L4" i="43"/>
  <c r="M5" i="1" s="1"/>
  <c r="AL1" i="43"/>
  <c r="AJ1" i="43"/>
  <c r="AH1" i="43"/>
  <c r="G6" i="43"/>
  <c r="H7" i="1" s="1"/>
  <c r="G4" i="43"/>
  <c r="H5" i="1" s="1"/>
  <c r="I5" i="43"/>
  <c r="J6" i="1" s="1"/>
  <c r="AC1" i="43"/>
  <c r="H5" i="43"/>
  <c r="I6" i="1" s="1"/>
  <c r="AD1" i="43"/>
  <c r="Q4" i="43"/>
  <c r="R5" i="1" s="1"/>
  <c r="M5" i="43"/>
  <c r="N6" i="1" s="1"/>
  <c r="Q6" i="43"/>
  <c r="R7" i="1" s="1"/>
  <c r="G5" i="43"/>
  <c r="H6" i="1" s="1"/>
  <c r="AK1" i="43"/>
  <c r="M6" i="43"/>
  <c r="N7" i="1" s="1"/>
  <c r="P5" i="43"/>
  <c r="Q6" i="1" s="1"/>
  <c r="P4" i="43"/>
  <c r="Q5" i="1" s="1"/>
  <c r="I6" i="43"/>
  <c r="J7" i="1" s="1"/>
  <c r="N4" i="43"/>
  <c r="O5" i="1" s="1"/>
  <c r="N5" i="43"/>
  <c r="O6" i="1" s="1"/>
  <c r="W1" i="43"/>
  <c r="J6" i="43"/>
  <c r="K7" i="1" s="1"/>
  <c r="E6" i="43"/>
  <c r="F7" i="1" s="1"/>
  <c r="N6" i="43"/>
  <c r="O7" i="1" s="1"/>
  <c r="F6" i="43"/>
  <c r="G7" i="1" s="1"/>
  <c r="H6" i="43"/>
  <c r="I7" i="1" s="1"/>
  <c r="K6" i="43"/>
  <c r="L7" i="1" s="1"/>
  <c r="D6" i="43"/>
  <c r="E7" i="1" s="1"/>
  <c r="L6" i="43"/>
  <c r="M7" i="1" s="1"/>
  <c r="A8" i="43"/>
  <c r="AN7" i="43"/>
  <c r="B6" i="43"/>
  <c r="C7" i="1" s="1"/>
  <c r="B5" i="43"/>
  <c r="C6" i="1" s="1"/>
  <c r="B4" i="43"/>
  <c r="C5" i="1" s="1"/>
  <c r="BQ2" i="1"/>
  <c r="CH2" i="1" s="1"/>
  <c r="BR2" i="1"/>
  <c r="CI2" i="1" s="1"/>
  <c r="BT2" i="1"/>
  <c r="CK2" i="1" s="1"/>
  <c r="BQ4" i="1"/>
  <c r="BR4" i="1"/>
  <c r="BS4" i="1"/>
  <c r="BT4" i="1"/>
  <c r="AG200" i="1"/>
  <c r="AH200" i="1"/>
  <c r="AI200" i="1"/>
  <c r="AJ200" i="1"/>
  <c r="R13" i="5"/>
  <c r="AY26" i="5" s="1"/>
  <c r="Q13" i="5"/>
  <c r="AX26" i="5" s="1"/>
  <c r="S10" i="8"/>
  <c r="R10" i="8"/>
  <c r="R25" i="5"/>
  <c r="Q25" i="5"/>
  <c r="P25" i="5"/>
  <c r="O25" i="5"/>
  <c r="O10" i="5" l="1"/>
  <c r="Y84" i="7" s="1"/>
  <c r="AV23" i="5"/>
  <c r="P10" i="5"/>
  <c r="Z84" i="7" s="1"/>
  <c r="AW23" i="5"/>
  <c r="Q10" i="5"/>
  <c r="AX23" i="5"/>
  <c r="R10" i="5"/>
  <c r="AY23" i="5"/>
  <c r="Q4" i="8"/>
  <c r="P4" i="8"/>
  <c r="C130" i="5"/>
  <c r="R11" i="8"/>
  <c r="R12" i="8" s="1"/>
  <c r="C131" i="5"/>
  <c r="S11" i="8"/>
  <c r="S12" i="8" s="1"/>
  <c r="T216" i="1"/>
  <c r="B49" i="5" s="1"/>
  <c r="B68" i="5" s="1"/>
  <c r="B90" i="5" s="1"/>
  <c r="B131" i="5" s="1"/>
  <c r="R33" i="5"/>
  <c r="R52" i="5" s="1"/>
  <c r="R74" i="5" s="1"/>
  <c r="T215" i="1"/>
  <c r="B48" i="5" s="1"/>
  <c r="B67" i="5" s="1"/>
  <c r="B89" i="5" s="1"/>
  <c r="B130" i="5" s="1"/>
  <c r="Q33" i="5"/>
  <c r="Q52" i="5" s="1"/>
  <c r="Q74" i="5" s="1"/>
  <c r="T214" i="1"/>
  <c r="B47" i="5" s="1"/>
  <c r="B66" i="5" s="1"/>
  <c r="P33" i="5"/>
  <c r="P52" i="5" s="1"/>
  <c r="P74" i="5" s="1"/>
  <c r="T213" i="1"/>
  <c r="B46" i="5" s="1"/>
  <c r="B65" i="5" s="1"/>
  <c r="O33" i="5"/>
  <c r="O52" i="5" s="1"/>
  <c r="O74" i="5" s="1"/>
  <c r="B7" i="43"/>
  <c r="C8" i="1" s="1"/>
  <c r="A9" i="43"/>
  <c r="AN8" i="43"/>
  <c r="M8" i="43"/>
  <c r="N9" i="1" s="1"/>
  <c r="J8" i="43"/>
  <c r="K9" i="1" s="1"/>
  <c r="D8" i="43"/>
  <c r="E9" i="1" s="1"/>
  <c r="E8" i="43"/>
  <c r="F9" i="1" s="1"/>
  <c r="N8" i="43"/>
  <c r="O9" i="1" s="1"/>
  <c r="G8" i="43"/>
  <c r="H9" i="1" s="1"/>
  <c r="O8" i="43"/>
  <c r="P9" i="1" s="1"/>
  <c r="F8" i="43"/>
  <c r="G9" i="1" s="1"/>
  <c r="C8" i="43"/>
  <c r="D9" i="1" s="1"/>
  <c r="K8" i="43"/>
  <c r="L9" i="1" s="1"/>
  <c r="Q8" i="43"/>
  <c r="R9" i="1" s="1"/>
  <c r="H8" i="43"/>
  <c r="I9" i="1" s="1"/>
  <c r="P8" i="43"/>
  <c r="Q9" i="1" s="1"/>
  <c r="J7" i="43"/>
  <c r="K8" i="1" s="1"/>
  <c r="I7" i="43"/>
  <c r="J8" i="1" s="1"/>
  <c r="K7" i="43"/>
  <c r="L8" i="1" s="1"/>
  <c r="F7" i="43"/>
  <c r="G8" i="1" s="1"/>
  <c r="N7" i="43"/>
  <c r="O8" i="1" s="1"/>
  <c r="L7" i="43"/>
  <c r="M8" i="1" s="1"/>
  <c r="H7" i="43"/>
  <c r="I8" i="1" s="1"/>
  <c r="P7" i="43"/>
  <c r="Q8" i="1" s="1"/>
  <c r="C7" i="43"/>
  <c r="D8" i="1" s="1"/>
  <c r="G7" i="43"/>
  <c r="H8" i="1" s="1"/>
  <c r="Q7" i="43"/>
  <c r="R8" i="1" s="1"/>
  <c r="M7" i="43"/>
  <c r="N8" i="1" s="1"/>
  <c r="E7" i="43"/>
  <c r="F8" i="1" s="1"/>
  <c r="O7" i="43"/>
  <c r="P8" i="1" s="1"/>
  <c r="D7" i="43"/>
  <c r="E8" i="1" s="1"/>
  <c r="BS2" i="1"/>
  <c r="CJ2" i="1" s="1"/>
  <c r="BC2" i="1"/>
  <c r="BB2" i="1"/>
  <c r="BA2" i="1"/>
  <c r="AZ2" i="1"/>
  <c r="X63" i="8"/>
  <c r="R4" i="8" l="1"/>
  <c r="AA84" i="7"/>
  <c r="B87" i="5"/>
  <c r="B128" i="5" s="1"/>
  <c r="T56" i="8" s="1"/>
  <c r="B88" i="5"/>
  <c r="B129" i="5" s="1"/>
  <c r="T57" i="8" s="1"/>
  <c r="S4" i="8"/>
  <c r="AB84" i="7"/>
  <c r="I8" i="43"/>
  <c r="J9" i="1" s="1"/>
  <c r="B8" i="43"/>
  <c r="C9" i="1" s="1"/>
  <c r="L8" i="43"/>
  <c r="M9" i="1" s="1"/>
  <c r="A10" i="43"/>
  <c r="AN9" i="43"/>
  <c r="N9" i="43"/>
  <c r="O10" i="1" s="1"/>
  <c r="M9" i="43"/>
  <c r="N10" i="1" s="1"/>
  <c r="Q9" i="43"/>
  <c r="R10" i="1" s="1"/>
  <c r="F9" i="43"/>
  <c r="G10" i="1" s="1"/>
  <c r="B9" i="43"/>
  <c r="C10" i="1" s="1"/>
  <c r="AB14" i="23"/>
  <c r="AC14" i="23"/>
  <c r="AD14" i="23" s="1"/>
  <c r="AB15" i="23"/>
  <c r="AC15" i="23"/>
  <c r="AD15" i="23" s="1"/>
  <c r="AB16" i="23"/>
  <c r="AC16" i="23"/>
  <c r="AD16" i="23" s="1"/>
  <c r="AB17" i="23"/>
  <c r="AC17" i="23"/>
  <c r="AD17" i="23"/>
  <c r="AB18" i="23"/>
  <c r="AC18" i="23"/>
  <c r="AD18" i="23" s="1"/>
  <c r="AB19" i="23"/>
  <c r="AC19" i="23"/>
  <c r="AD19" i="23" s="1"/>
  <c r="AB20" i="23"/>
  <c r="AC20" i="23"/>
  <c r="AD20" i="23" s="1"/>
  <c r="AB21" i="23"/>
  <c r="AC21" i="23"/>
  <c r="AD21" i="23"/>
  <c r="AB22" i="23"/>
  <c r="AC22" i="23"/>
  <c r="AD22" i="23" s="1"/>
  <c r="AB23" i="23"/>
  <c r="AC23" i="23"/>
  <c r="AD23" i="23" s="1"/>
  <c r="AB24" i="23"/>
  <c r="AC24" i="23"/>
  <c r="AD24" i="23" s="1"/>
  <c r="AB25" i="23"/>
  <c r="AC25" i="23"/>
  <c r="AD25" i="23"/>
  <c r="AB26" i="23"/>
  <c r="AC26" i="23"/>
  <c r="AD26" i="23" s="1"/>
  <c r="AB27" i="23"/>
  <c r="AC27" i="23"/>
  <c r="AD27" i="23" s="1"/>
  <c r="AB28" i="23"/>
  <c r="AC28" i="23"/>
  <c r="AD28" i="23" s="1"/>
  <c r="AB29" i="23"/>
  <c r="AC29" i="23"/>
  <c r="AD29" i="23"/>
  <c r="AB30" i="23"/>
  <c r="AC30" i="23"/>
  <c r="AD30" i="23" s="1"/>
  <c r="AB31" i="23"/>
  <c r="AC31" i="23"/>
  <c r="AD31" i="23" s="1"/>
  <c r="AB32" i="23"/>
  <c r="AC32" i="23"/>
  <c r="AD32" i="23" s="1"/>
  <c r="AB33" i="23"/>
  <c r="AC33" i="23"/>
  <c r="AD33" i="23"/>
  <c r="AB34" i="23"/>
  <c r="AC34" i="23"/>
  <c r="AD34" i="23" s="1"/>
  <c r="AB35" i="23"/>
  <c r="AC35" i="23"/>
  <c r="AD35" i="23" s="1"/>
  <c r="AB36" i="23"/>
  <c r="AC36" i="23"/>
  <c r="AD36" i="23" s="1"/>
  <c r="AB37" i="23"/>
  <c r="AC37" i="23"/>
  <c r="AD37" i="23"/>
  <c r="AB38" i="23"/>
  <c r="AC38" i="23"/>
  <c r="AD38" i="23" s="1"/>
  <c r="AB39" i="23"/>
  <c r="AC39" i="23"/>
  <c r="AD39" i="23" s="1"/>
  <c r="AB40" i="23"/>
  <c r="AC40" i="23"/>
  <c r="AD40" i="23" s="1"/>
  <c r="AB41" i="23"/>
  <c r="AC41" i="23"/>
  <c r="AD41" i="23"/>
  <c r="AB42" i="23"/>
  <c r="AC42" i="23"/>
  <c r="AD42" i="23" s="1"/>
  <c r="AB43" i="23"/>
  <c r="AC43" i="23"/>
  <c r="AD43" i="23" s="1"/>
  <c r="AB44" i="23"/>
  <c r="AC44" i="23"/>
  <c r="AD44" i="23" s="1"/>
  <c r="AB45" i="23"/>
  <c r="AC45" i="23"/>
  <c r="AD45" i="23"/>
  <c r="AB46" i="23"/>
  <c r="AC46" i="23"/>
  <c r="AD46" i="23" s="1"/>
  <c r="AB47" i="23"/>
  <c r="AC47" i="23"/>
  <c r="AD47" i="23" s="1"/>
  <c r="AB48" i="23"/>
  <c r="AC48" i="23"/>
  <c r="AD48" i="23" s="1"/>
  <c r="AB49" i="23"/>
  <c r="AC49" i="23"/>
  <c r="AD49" i="23"/>
  <c r="AB50" i="23"/>
  <c r="AC50" i="23"/>
  <c r="AD50" i="23" s="1"/>
  <c r="AB51" i="23"/>
  <c r="AC51" i="23"/>
  <c r="AD51" i="23" s="1"/>
  <c r="AB52" i="23"/>
  <c r="AC52" i="23"/>
  <c r="AD52" i="23" s="1"/>
  <c r="AB53" i="23"/>
  <c r="AC53" i="23"/>
  <c r="AD53" i="23"/>
  <c r="AB54" i="23"/>
  <c r="AC54" i="23"/>
  <c r="AD54" i="23" s="1"/>
  <c r="AB55" i="23"/>
  <c r="AC55" i="23"/>
  <c r="AD55" i="23" s="1"/>
  <c r="AB56" i="23"/>
  <c r="AC56" i="23"/>
  <c r="AD56" i="23" s="1"/>
  <c r="AB57" i="23"/>
  <c r="AC57" i="23"/>
  <c r="AD57" i="23"/>
  <c r="AB58" i="23"/>
  <c r="AC58" i="23"/>
  <c r="AD58" i="23" s="1"/>
  <c r="AB59" i="23"/>
  <c r="AC59" i="23"/>
  <c r="AD59" i="23" s="1"/>
  <c r="AB60" i="23"/>
  <c r="AC60" i="23"/>
  <c r="AD60" i="23" s="1"/>
  <c r="AB61" i="23"/>
  <c r="AC61" i="23"/>
  <c r="AD61" i="23"/>
  <c r="AB62" i="23"/>
  <c r="AC62" i="23"/>
  <c r="AD62" i="23" s="1"/>
  <c r="AB63" i="23"/>
  <c r="AC63" i="23"/>
  <c r="AD63" i="23" s="1"/>
  <c r="AB64" i="23"/>
  <c r="AC64" i="23"/>
  <c r="AD64" i="23" s="1"/>
  <c r="AB65" i="23"/>
  <c r="AC65" i="23"/>
  <c r="AD65" i="23"/>
  <c r="AB66" i="23"/>
  <c r="AC66" i="23"/>
  <c r="AD66" i="23" s="1"/>
  <c r="AB67" i="23"/>
  <c r="AC67" i="23"/>
  <c r="AD67" i="23" s="1"/>
  <c r="AB68" i="23"/>
  <c r="AC68" i="23"/>
  <c r="AD68" i="23" s="1"/>
  <c r="AB69" i="23"/>
  <c r="AC69" i="23"/>
  <c r="AD69" i="23"/>
  <c r="AB70" i="23"/>
  <c r="AC70" i="23"/>
  <c r="AD70" i="23" s="1"/>
  <c r="AB71" i="23"/>
  <c r="AC71" i="23"/>
  <c r="AD71" i="23" s="1"/>
  <c r="AB72" i="23"/>
  <c r="AC72" i="23"/>
  <c r="AD72" i="23" s="1"/>
  <c r="AB73" i="23"/>
  <c r="AC73" i="23"/>
  <c r="AD73" i="23"/>
  <c r="AB74" i="23"/>
  <c r="AC74" i="23"/>
  <c r="AD74" i="23" s="1"/>
  <c r="AB75" i="23"/>
  <c r="AC75" i="23"/>
  <c r="AD75" i="23" s="1"/>
  <c r="AB76" i="23"/>
  <c r="AC76" i="23"/>
  <c r="AD76" i="23" s="1"/>
  <c r="AB77" i="23"/>
  <c r="AC77" i="23"/>
  <c r="AD77" i="23"/>
  <c r="AB78" i="23"/>
  <c r="AC78" i="23"/>
  <c r="AD78" i="23" s="1"/>
  <c r="AB79" i="23"/>
  <c r="AC79" i="23"/>
  <c r="AD79" i="23" s="1"/>
  <c r="AB80" i="23"/>
  <c r="AC80" i="23"/>
  <c r="AD80" i="23" s="1"/>
  <c r="AB81" i="23"/>
  <c r="AC81" i="23"/>
  <c r="AD81" i="23"/>
  <c r="AB82" i="23"/>
  <c r="AC82" i="23"/>
  <c r="AD82" i="23" s="1"/>
  <c r="AB83" i="23"/>
  <c r="AC83" i="23"/>
  <c r="AD83" i="23" s="1"/>
  <c r="AB84" i="23"/>
  <c r="AC84" i="23"/>
  <c r="AD84" i="23" s="1"/>
  <c r="AB85" i="23"/>
  <c r="AC85" i="23"/>
  <c r="AD85" i="23"/>
  <c r="AB86" i="23"/>
  <c r="AC86" i="23"/>
  <c r="AD86" i="23" s="1"/>
  <c r="AB87" i="23"/>
  <c r="AC87" i="23"/>
  <c r="AD87" i="23" s="1"/>
  <c r="AB88" i="23"/>
  <c r="AC88" i="23"/>
  <c r="AD88" i="23" s="1"/>
  <c r="AB89" i="23"/>
  <c r="AC89" i="23"/>
  <c r="AD89" i="23"/>
  <c r="AB90" i="23"/>
  <c r="AC90" i="23"/>
  <c r="AD90" i="23" s="1"/>
  <c r="AB91" i="23"/>
  <c r="AC91" i="23"/>
  <c r="AD91" i="23" s="1"/>
  <c r="AB92" i="23"/>
  <c r="AC92" i="23"/>
  <c r="AD92" i="23" s="1"/>
  <c r="AB93" i="23"/>
  <c r="AC93" i="23"/>
  <c r="AD93" i="23"/>
  <c r="AB94" i="23"/>
  <c r="AC94" i="23"/>
  <c r="AD94" i="23" s="1"/>
  <c r="AB95" i="23"/>
  <c r="AC95" i="23"/>
  <c r="AD95" i="23" s="1"/>
  <c r="AB96" i="23"/>
  <c r="AC96" i="23"/>
  <c r="AD96" i="23" s="1"/>
  <c r="AB97" i="23"/>
  <c r="AC97" i="23"/>
  <c r="AD97" i="23"/>
  <c r="AB98" i="23"/>
  <c r="AC98" i="23"/>
  <c r="AD98" i="23" s="1"/>
  <c r="AB99" i="23"/>
  <c r="AC99" i="23"/>
  <c r="AD99" i="23" s="1"/>
  <c r="AB100" i="23"/>
  <c r="AC100" i="23"/>
  <c r="AD100" i="23" s="1"/>
  <c r="AB101" i="23"/>
  <c r="AC101" i="23"/>
  <c r="AD101" i="23"/>
  <c r="AB102" i="23"/>
  <c r="AC102" i="23"/>
  <c r="AD102" i="23" s="1"/>
  <c r="AB103" i="23"/>
  <c r="AC103" i="23"/>
  <c r="AD103" i="23" s="1"/>
  <c r="AB104" i="23"/>
  <c r="AC104" i="23"/>
  <c r="AD104" i="23" s="1"/>
  <c r="AB105" i="23"/>
  <c r="AC105" i="23"/>
  <c r="AD105" i="23"/>
  <c r="AB106" i="23"/>
  <c r="AC106" i="23"/>
  <c r="AD106" i="23" s="1"/>
  <c r="AB107" i="23"/>
  <c r="AC107" i="23"/>
  <c r="AD107" i="23" s="1"/>
  <c r="AB108" i="23"/>
  <c r="AC108" i="23"/>
  <c r="AD108" i="23" s="1"/>
  <c r="AB109" i="23"/>
  <c r="AC109" i="23"/>
  <c r="AD109" i="23"/>
  <c r="AB110" i="23"/>
  <c r="AC110" i="23"/>
  <c r="AD110" i="23" s="1"/>
  <c r="AB111" i="23"/>
  <c r="AC111" i="23"/>
  <c r="AD111" i="23" s="1"/>
  <c r="AB112" i="23"/>
  <c r="AC112" i="23"/>
  <c r="AD112" i="23" s="1"/>
  <c r="AB113" i="23"/>
  <c r="AC113" i="23"/>
  <c r="AD113" i="23"/>
  <c r="AB114" i="23"/>
  <c r="AC114" i="23"/>
  <c r="AD114" i="23" s="1"/>
  <c r="AB115" i="23"/>
  <c r="AC115" i="23"/>
  <c r="AD115" i="23" s="1"/>
  <c r="AB116" i="23"/>
  <c r="AC116" i="23"/>
  <c r="AD116" i="23" s="1"/>
  <c r="AB117" i="23"/>
  <c r="AC117" i="23"/>
  <c r="AD117" i="23"/>
  <c r="AB118" i="23"/>
  <c r="AC118" i="23"/>
  <c r="AD118" i="23" s="1"/>
  <c r="AB119" i="23"/>
  <c r="AC119" i="23"/>
  <c r="AD119" i="23" s="1"/>
  <c r="AB120" i="23"/>
  <c r="AC120" i="23"/>
  <c r="AD120" i="23" s="1"/>
  <c r="AB121" i="23"/>
  <c r="AC121" i="23"/>
  <c r="AD121" i="23"/>
  <c r="AB122" i="23"/>
  <c r="AC122" i="23"/>
  <c r="AD122" i="23" s="1"/>
  <c r="AB123" i="23"/>
  <c r="AC123" i="23"/>
  <c r="AD123" i="23" s="1"/>
  <c r="AB124" i="23"/>
  <c r="AC124" i="23"/>
  <c r="AD124" i="23" s="1"/>
  <c r="AB125" i="23"/>
  <c r="AC125" i="23"/>
  <c r="AD125" i="23"/>
  <c r="AB126" i="23"/>
  <c r="AC126" i="23"/>
  <c r="AD126" i="23" s="1"/>
  <c r="AB127" i="23"/>
  <c r="AC127" i="23"/>
  <c r="AD127" i="23" s="1"/>
  <c r="AB128" i="23"/>
  <c r="AC128" i="23"/>
  <c r="AD128" i="23" s="1"/>
  <c r="AB129" i="23"/>
  <c r="AC129" i="23"/>
  <c r="AD129" i="23"/>
  <c r="AB130" i="23"/>
  <c r="AC130" i="23"/>
  <c r="AD130" i="23" s="1"/>
  <c r="AB131" i="23"/>
  <c r="AC131" i="23"/>
  <c r="AD131" i="23" s="1"/>
  <c r="AB132" i="23"/>
  <c r="AC132" i="23"/>
  <c r="AD132" i="23" s="1"/>
  <c r="AB133" i="23"/>
  <c r="AC133" i="23"/>
  <c r="AD133" i="23"/>
  <c r="AB134" i="23"/>
  <c r="AC134" i="23"/>
  <c r="AD134" i="23" s="1"/>
  <c r="AB135" i="23"/>
  <c r="AC135" i="23"/>
  <c r="AD135" i="23" s="1"/>
  <c r="AB136" i="23"/>
  <c r="AC136" i="23"/>
  <c r="AD136" i="23" s="1"/>
  <c r="AB137" i="23"/>
  <c r="AC137" i="23"/>
  <c r="AD137" i="23"/>
  <c r="AB138" i="23"/>
  <c r="AC138" i="23"/>
  <c r="AD138" i="23" s="1"/>
  <c r="AB139" i="23"/>
  <c r="AC139" i="23"/>
  <c r="AD139" i="23" s="1"/>
  <c r="AB140" i="23"/>
  <c r="AC140" i="23"/>
  <c r="AD140" i="23" s="1"/>
  <c r="AB141" i="23"/>
  <c r="AC141" i="23"/>
  <c r="AD141" i="23"/>
  <c r="AB142" i="23"/>
  <c r="AC142" i="23"/>
  <c r="AD142" i="23" s="1"/>
  <c r="AB143" i="23"/>
  <c r="AC143" i="23"/>
  <c r="AD143" i="23" s="1"/>
  <c r="AB144" i="23"/>
  <c r="AC144" i="23"/>
  <c r="AD144" i="23" s="1"/>
  <c r="AB145" i="23"/>
  <c r="AC145" i="23"/>
  <c r="AD145" i="23"/>
  <c r="AB146" i="23"/>
  <c r="AC146" i="23"/>
  <c r="AD146" i="23" s="1"/>
  <c r="AB147" i="23"/>
  <c r="AC147" i="23"/>
  <c r="AD147" i="23" s="1"/>
  <c r="AB148" i="23"/>
  <c r="AC148" i="23"/>
  <c r="AD148" i="23" s="1"/>
  <c r="AB149" i="23"/>
  <c r="AC149" i="23"/>
  <c r="AD149" i="23"/>
  <c r="AB150" i="23"/>
  <c r="AC150" i="23"/>
  <c r="AD150" i="23" s="1"/>
  <c r="AB151" i="23"/>
  <c r="AC151" i="23"/>
  <c r="AD151" i="23" s="1"/>
  <c r="AB152" i="23"/>
  <c r="AC152" i="23"/>
  <c r="AD152" i="23" s="1"/>
  <c r="AB153" i="23"/>
  <c r="AC153" i="23"/>
  <c r="AD153" i="23"/>
  <c r="AB154" i="23"/>
  <c r="AC154" i="23"/>
  <c r="AD154" i="23" s="1"/>
  <c r="AB155" i="23"/>
  <c r="AC155" i="23"/>
  <c r="AD155" i="23" s="1"/>
  <c r="AB156" i="23"/>
  <c r="AC156" i="23"/>
  <c r="AD156" i="23" s="1"/>
  <c r="AB157" i="23"/>
  <c r="AC157" i="23"/>
  <c r="AD157" i="23"/>
  <c r="AB158" i="23"/>
  <c r="AC158" i="23"/>
  <c r="AD158" i="23" s="1"/>
  <c r="AB159" i="23"/>
  <c r="AC159" i="23"/>
  <c r="AD159" i="23" s="1"/>
  <c r="AB160" i="23"/>
  <c r="AC160" i="23"/>
  <c r="AD160" i="23" s="1"/>
  <c r="AB161" i="23"/>
  <c r="AC161" i="23"/>
  <c r="AD161" i="23"/>
  <c r="AB162" i="23"/>
  <c r="AC162" i="23"/>
  <c r="AD162" i="23" s="1"/>
  <c r="AB163" i="23"/>
  <c r="AC163" i="23"/>
  <c r="AD163" i="23" s="1"/>
  <c r="AB164" i="23"/>
  <c r="AC164" i="23"/>
  <c r="AD164" i="23" s="1"/>
  <c r="AB165" i="23"/>
  <c r="AC165" i="23"/>
  <c r="AD165" i="23"/>
  <c r="AB166" i="23"/>
  <c r="AC166" i="23"/>
  <c r="AD166" i="23" s="1"/>
  <c r="AB167" i="23"/>
  <c r="AC167" i="23"/>
  <c r="AD167" i="23" s="1"/>
  <c r="AB168" i="23"/>
  <c r="AC168" i="23"/>
  <c r="AD168" i="23" s="1"/>
  <c r="AB169" i="23"/>
  <c r="AC169" i="23"/>
  <c r="AD169" i="23"/>
  <c r="AB170" i="23"/>
  <c r="AC170" i="23"/>
  <c r="AD170" i="23" s="1"/>
  <c r="AB171" i="23"/>
  <c r="AC171" i="23"/>
  <c r="AD171" i="23" s="1"/>
  <c r="AB172" i="23"/>
  <c r="AC172" i="23"/>
  <c r="AD172" i="23" s="1"/>
  <c r="AB173" i="23"/>
  <c r="AC173" i="23"/>
  <c r="AD173" i="23"/>
  <c r="AB174" i="23"/>
  <c r="AC174" i="23"/>
  <c r="AD174" i="23" s="1"/>
  <c r="AB175" i="23"/>
  <c r="AC175" i="23"/>
  <c r="AD175" i="23" s="1"/>
  <c r="AB176" i="23"/>
  <c r="AC176" i="23"/>
  <c r="AD176" i="23" s="1"/>
  <c r="AB177" i="23"/>
  <c r="AC177" i="23"/>
  <c r="AD177" i="23"/>
  <c r="AB178" i="23"/>
  <c r="AC178" i="23"/>
  <c r="AD178" i="23" s="1"/>
  <c r="AB179" i="23"/>
  <c r="AC179" i="23"/>
  <c r="AD179" i="23" s="1"/>
  <c r="AB180" i="23"/>
  <c r="AC180" i="23"/>
  <c r="AD180" i="23" s="1"/>
  <c r="AB181" i="23"/>
  <c r="AC181" i="23"/>
  <c r="AD181" i="23"/>
  <c r="AB182" i="23"/>
  <c r="AC182" i="23"/>
  <c r="AD182" i="23" s="1"/>
  <c r="AB183" i="23"/>
  <c r="AC183" i="23"/>
  <c r="AD183" i="23" s="1"/>
  <c r="AB184" i="23"/>
  <c r="AC184" i="23"/>
  <c r="AD184" i="23" s="1"/>
  <c r="AB185" i="23"/>
  <c r="AC185" i="23"/>
  <c r="AD185" i="23"/>
  <c r="AB186" i="23"/>
  <c r="AC186" i="23"/>
  <c r="AD186" i="23" s="1"/>
  <c r="AB187" i="23"/>
  <c r="AC187" i="23"/>
  <c r="AD187" i="23" s="1"/>
  <c r="AB188" i="23"/>
  <c r="AC188" i="23"/>
  <c r="AD188" i="23" s="1"/>
  <c r="AB189" i="23"/>
  <c r="AC189" i="23"/>
  <c r="AD189" i="23"/>
  <c r="AB190" i="23"/>
  <c r="AC190" i="23"/>
  <c r="AD190" i="23" s="1"/>
  <c r="AB191" i="23"/>
  <c r="AC191" i="23"/>
  <c r="AD191" i="23" s="1"/>
  <c r="AB192" i="23"/>
  <c r="AC192" i="23"/>
  <c r="AD192" i="23" s="1"/>
  <c r="AB193" i="23"/>
  <c r="AC193" i="23"/>
  <c r="AD193" i="23"/>
  <c r="AB194" i="23"/>
  <c r="AC194" i="23"/>
  <c r="AD194" i="23" s="1"/>
  <c r="AB195" i="23"/>
  <c r="AC195" i="23"/>
  <c r="AD195" i="23" s="1"/>
  <c r="AB196" i="23"/>
  <c r="AC196" i="23"/>
  <c r="AD196" i="23" s="1"/>
  <c r="AB197" i="23"/>
  <c r="AC197" i="23"/>
  <c r="AD197" i="23"/>
  <c r="AB198" i="23"/>
  <c r="AC198" i="23"/>
  <c r="AD198" i="23" s="1"/>
  <c r="AB199" i="23"/>
  <c r="AC199" i="23"/>
  <c r="AD199" i="23" s="1"/>
  <c r="AB200" i="23"/>
  <c r="AC200" i="23"/>
  <c r="AD200" i="23" s="1"/>
  <c r="AB201" i="23"/>
  <c r="AC201" i="23"/>
  <c r="AD201" i="23"/>
  <c r="AB202" i="23"/>
  <c r="AC202" i="23"/>
  <c r="AD202" i="23" s="1"/>
  <c r="AB203" i="23"/>
  <c r="AC203" i="23"/>
  <c r="AD203" i="23" s="1"/>
  <c r="AB204" i="23"/>
  <c r="AC204" i="23"/>
  <c r="AD204" i="23" s="1"/>
  <c r="AB205" i="23"/>
  <c r="AC205" i="23"/>
  <c r="AD205" i="23"/>
  <c r="AB206" i="23"/>
  <c r="AC206" i="23"/>
  <c r="AD206" i="23" s="1"/>
  <c r="AB207" i="23"/>
  <c r="AC207" i="23"/>
  <c r="AD207" i="23" s="1"/>
  <c r="AB208" i="23"/>
  <c r="AC208" i="23"/>
  <c r="AD208" i="23" s="1"/>
  <c r="AB209" i="23"/>
  <c r="AC209" i="23"/>
  <c r="AD209" i="23"/>
  <c r="AB210" i="23"/>
  <c r="AC210" i="23"/>
  <c r="AD210" i="23" s="1"/>
  <c r="AB211" i="23"/>
  <c r="AC211" i="23"/>
  <c r="AD211" i="23" s="1"/>
  <c r="AB212" i="23"/>
  <c r="AC212" i="23"/>
  <c r="AD212" i="23" s="1"/>
  <c r="AB213" i="23"/>
  <c r="AC213" i="23"/>
  <c r="AD213" i="23"/>
  <c r="AB214" i="23"/>
  <c r="AC214" i="23"/>
  <c r="AD214" i="23" s="1"/>
  <c r="AB215" i="23"/>
  <c r="AC215" i="23"/>
  <c r="AD215" i="23" s="1"/>
  <c r="AB216" i="23"/>
  <c r="AC216" i="23"/>
  <c r="AD216" i="23" s="1"/>
  <c r="AB217" i="23"/>
  <c r="AC217" i="23"/>
  <c r="AD217" i="23"/>
  <c r="AB218" i="23"/>
  <c r="AC218" i="23"/>
  <c r="AD218" i="23" s="1"/>
  <c r="AB219" i="23"/>
  <c r="AC219" i="23"/>
  <c r="AD219" i="23" s="1"/>
  <c r="AB220" i="23"/>
  <c r="AC220" i="23"/>
  <c r="AD220" i="23" s="1"/>
  <c r="AB221" i="23"/>
  <c r="AC221" i="23"/>
  <c r="AD221" i="23"/>
  <c r="AB222" i="23"/>
  <c r="AC222" i="23"/>
  <c r="AD222" i="23" s="1"/>
  <c r="AB223" i="23"/>
  <c r="AC223" i="23"/>
  <c r="AD223" i="23" s="1"/>
  <c r="AB224" i="23"/>
  <c r="AC224" i="23"/>
  <c r="AD224" i="23" s="1"/>
  <c r="AB225" i="23"/>
  <c r="AC225" i="23"/>
  <c r="AD225" i="23"/>
  <c r="AB226" i="23"/>
  <c r="AC226" i="23"/>
  <c r="AD226" i="23" s="1"/>
  <c r="AB227" i="23"/>
  <c r="AC227" i="23"/>
  <c r="AD227" i="23" s="1"/>
  <c r="AB228" i="23"/>
  <c r="AC228" i="23"/>
  <c r="AD228" i="23" s="1"/>
  <c r="AB229" i="23"/>
  <c r="AC229" i="23"/>
  <c r="AD229" i="23"/>
  <c r="AB230" i="23"/>
  <c r="AC230" i="23"/>
  <c r="AD230" i="23" s="1"/>
  <c r="AB231" i="23"/>
  <c r="AC231" i="23"/>
  <c r="AD231" i="23" s="1"/>
  <c r="AB232" i="23"/>
  <c r="AC232" i="23"/>
  <c r="AD232" i="23" s="1"/>
  <c r="AB233" i="23"/>
  <c r="AC233" i="23"/>
  <c r="AD233" i="23"/>
  <c r="AB234" i="23"/>
  <c r="AC234" i="23"/>
  <c r="AD234" i="23" s="1"/>
  <c r="AB235" i="23"/>
  <c r="AC235" i="23"/>
  <c r="AD235" i="23" s="1"/>
  <c r="AB236" i="23"/>
  <c r="AC236" i="23"/>
  <c r="AD236" i="23" s="1"/>
  <c r="AB237" i="23"/>
  <c r="AC237" i="23"/>
  <c r="AD237" i="23"/>
  <c r="AB238" i="23"/>
  <c r="AC238" i="23"/>
  <c r="AD238" i="23" s="1"/>
  <c r="AB239" i="23"/>
  <c r="AC239" i="23"/>
  <c r="AD239" i="23" s="1"/>
  <c r="AB240" i="23"/>
  <c r="AC240" i="23"/>
  <c r="AD240" i="23" s="1"/>
  <c r="AB241" i="23"/>
  <c r="AC241" i="23"/>
  <c r="AD241" i="23"/>
  <c r="AB242" i="23"/>
  <c r="AC242" i="23"/>
  <c r="AD242" i="23" s="1"/>
  <c r="AB243" i="23"/>
  <c r="AC243" i="23"/>
  <c r="AD243" i="23" s="1"/>
  <c r="AB244" i="23"/>
  <c r="AC244" i="23"/>
  <c r="AD244" i="23" s="1"/>
  <c r="AB245" i="23"/>
  <c r="AC245" i="23"/>
  <c r="AD245" i="23"/>
  <c r="AB246" i="23"/>
  <c r="AC246" i="23"/>
  <c r="AD246" i="23" s="1"/>
  <c r="AB247" i="23"/>
  <c r="AC247" i="23"/>
  <c r="AD247" i="23" s="1"/>
  <c r="AB248" i="23"/>
  <c r="AC248" i="23"/>
  <c r="AD248" i="23" s="1"/>
  <c r="AB249" i="23"/>
  <c r="AC249" i="23"/>
  <c r="AD249" i="23"/>
  <c r="AB250" i="23"/>
  <c r="AC250" i="23"/>
  <c r="AD250" i="23" s="1"/>
  <c r="AB251" i="23"/>
  <c r="AC251" i="23"/>
  <c r="AD251" i="23" s="1"/>
  <c r="AB252" i="23"/>
  <c r="AC252" i="23"/>
  <c r="AD252" i="23" s="1"/>
  <c r="AB253" i="23"/>
  <c r="AC253" i="23"/>
  <c r="AD253" i="23"/>
  <c r="AB254" i="23"/>
  <c r="AC254" i="23"/>
  <c r="AD254" i="23" s="1"/>
  <c r="AB255" i="23"/>
  <c r="AC255" i="23"/>
  <c r="AD255" i="23" s="1"/>
  <c r="AB256" i="23"/>
  <c r="AC256" i="23"/>
  <c r="AD256" i="23" s="1"/>
  <c r="AB257" i="23"/>
  <c r="AC257" i="23"/>
  <c r="AD257" i="23"/>
  <c r="AB258" i="23"/>
  <c r="AC258" i="23"/>
  <c r="AD258" i="23" s="1"/>
  <c r="AB259" i="23"/>
  <c r="AC259" i="23"/>
  <c r="AD259" i="23" s="1"/>
  <c r="AB260" i="23"/>
  <c r="AC260" i="23"/>
  <c r="AD260" i="23" s="1"/>
  <c r="AB261" i="23"/>
  <c r="AC261" i="23"/>
  <c r="AD261" i="23"/>
  <c r="AB262" i="23"/>
  <c r="AC262" i="23"/>
  <c r="AD262" i="23" s="1"/>
  <c r="AB263" i="23"/>
  <c r="AC263" i="23"/>
  <c r="AD263" i="23" s="1"/>
  <c r="AB264" i="23"/>
  <c r="AC264" i="23"/>
  <c r="AD264" i="23" s="1"/>
  <c r="AB265" i="23"/>
  <c r="AC265" i="23"/>
  <c r="AD265" i="23"/>
  <c r="AB266" i="23"/>
  <c r="AC266" i="23"/>
  <c r="AD266" i="23" s="1"/>
  <c r="AB267" i="23"/>
  <c r="AC267" i="23"/>
  <c r="AD267" i="23" s="1"/>
  <c r="AB268" i="23"/>
  <c r="AC268" i="23"/>
  <c r="AD268" i="23" s="1"/>
  <c r="AB269" i="23"/>
  <c r="AC269" i="23"/>
  <c r="AD269" i="23"/>
  <c r="AB270" i="23"/>
  <c r="AC270" i="23"/>
  <c r="AD270" i="23" s="1"/>
  <c r="AB271" i="23"/>
  <c r="AC271" i="23"/>
  <c r="AD271" i="23" s="1"/>
  <c r="AB272" i="23"/>
  <c r="AC272" i="23"/>
  <c r="AD272" i="23" s="1"/>
  <c r="AB273" i="23"/>
  <c r="AC273" i="23"/>
  <c r="AD273" i="23"/>
  <c r="AB274" i="23"/>
  <c r="AC274" i="23"/>
  <c r="AD274" i="23" s="1"/>
  <c r="AB275" i="23"/>
  <c r="AC275" i="23"/>
  <c r="AD275" i="23" s="1"/>
  <c r="AB276" i="23"/>
  <c r="AC276" i="23"/>
  <c r="AD276" i="23" s="1"/>
  <c r="AB277" i="23"/>
  <c r="AC277" i="23"/>
  <c r="AD277" i="23"/>
  <c r="AB278" i="23"/>
  <c r="AC278" i="23"/>
  <c r="AD278" i="23" s="1"/>
  <c r="AB279" i="23"/>
  <c r="AC279" i="23"/>
  <c r="AD279" i="23" s="1"/>
  <c r="AB280" i="23"/>
  <c r="AC280" i="23"/>
  <c r="AD280" i="23" s="1"/>
  <c r="AB281" i="23"/>
  <c r="AC281" i="23"/>
  <c r="AD281" i="23"/>
  <c r="AB282" i="23"/>
  <c r="AC282" i="23"/>
  <c r="AD282" i="23" s="1"/>
  <c r="AB283" i="23"/>
  <c r="AC283" i="23"/>
  <c r="AD283" i="23" s="1"/>
  <c r="AB284" i="23"/>
  <c r="AC284" i="23"/>
  <c r="AD284" i="23" s="1"/>
  <c r="AB285" i="23"/>
  <c r="AC285" i="23"/>
  <c r="AD285" i="23"/>
  <c r="AB286" i="23"/>
  <c r="AC286" i="23"/>
  <c r="AD286" i="23" s="1"/>
  <c r="AB287" i="23"/>
  <c r="AC287" i="23"/>
  <c r="AD287" i="23" s="1"/>
  <c r="AB288" i="23"/>
  <c r="AC288" i="23"/>
  <c r="AD288" i="23" s="1"/>
  <c r="AB289" i="23"/>
  <c r="AC289" i="23"/>
  <c r="AD289" i="23"/>
  <c r="AB290" i="23"/>
  <c r="AC290" i="23"/>
  <c r="AD290" i="23" s="1"/>
  <c r="AB291" i="23"/>
  <c r="AC291" i="23"/>
  <c r="AD291" i="23" s="1"/>
  <c r="AB292" i="23"/>
  <c r="AC292" i="23"/>
  <c r="AD292" i="23" s="1"/>
  <c r="AB293" i="23"/>
  <c r="AC293" i="23"/>
  <c r="AD293" i="23"/>
  <c r="AB294" i="23"/>
  <c r="AC294" i="23"/>
  <c r="AD294" i="23" s="1"/>
  <c r="AB295" i="23"/>
  <c r="AC295" i="23"/>
  <c r="AD295" i="23" s="1"/>
  <c r="AB296" i="23"/>
  <c r="AC296" i="23"/>
  <c r="AD296" i="23" s="1"/>
  <c r="AB297" i="23"/>
  <c r="AC297" i="23"/>
  <c r="AD297" i="23"/>
  <c r="AB298" i="23"/>
  <c r="AC298" i="23"/>
  <c r="AD298" i="23" s="1"/>
  <c r="AB299" i="23"/>
  <c r="AC299" i="23"/>
  <c r="AD299" i="23" s="1"/>
  <c r="AB300" i="23"/>
  <c r="AC300" i="23"/>
  <c r="AD300" i="23" s="1"/>
  <c r="AB301" i="23"/>
  <c r="AC301" i="23"/>
  <c r="AD301" i="23"/>
  <c r="AB302" i="23"/>
  <c r="AC302" i="23"/>
  <c r="AD302" i="23" s="1"/>
  <c r="AB303" i="23"/>
  <c r="AC303" i="23"/>
  <c r="AD303" i="23" s="1"/>
  <c r="AB304" i="23"/>
  <c r="AC304" i="23"/>
  <c r="AD304" i="23" s="1"/>
  <c r="AB305" i="23"/>
  <c r="AC305" i="23"/>
  <c r="AD305" i="23"/>
  <c r="AB306" i="23"/>
  <c r="AC306" i="23"/>
  <c r="AD306" i="23" s="1"/>
  <c r="AB307" i="23"/>
  <c r="AC307" i="23"/>
  <c r="AD307" i="23" s="1"/>
  <c r="AB308" i="23"/>
  <c r="AC308" i="23"/>
  <c r="AD308" i="23" s="1"/>
  <c r="AB309" i="23"/>
  <c r="AC309" i="23"/>
  <c r="AD309" i="23"/>
  <c r="AB310" i="23"/>
  <c r="AC310" i="23"/>
  <c r="AD310" i="23" s="1"/>
  <c r="AB311" i="23"/>
  <c r="AC311" i="23"/>
  <c r="AD311" i="23" s="1"/>
  <c r="AB312" i="23"/>
  <c r="AC312" i="23"/>
  <c r="AD312" i="23" s="1"/>
  <c r="AB313" i="23"/>
  <c r="AC313" i="23"/>
  <c r="AD313" i="23"/>
  <c r="AB314" i="23"/>
  <c r="AC314" i="23"/>
  <c r="AD314" i="23" s="1"/>
  <c r="AB315" i="23"/>
  <c r="AC315" i="23"/>
  <c r="AD315" i="23" s="1"/>
  <c r="AB316" i="23"/>
  <c r="AC316" i="23"/>
  <c r="AD316" i="23" s="1"/>
  <c r="AB317" i="23"/>
  <c r="AC317" i="23"/>
  <c r="AD317" i="23"/>
  <c r="AB318" i="23"/>
  <c r="AC318" i="23"/>
  <c r="AD318" i="23" s="1"/>
  <c r="AB319" i="23"/>
  <c r="AC319" i="23"/>
  <c r="AD319" i="23" s="1"/>
  <c r="AB320" i="23"/>
  <c r="AC320" i="23"/>
  <c r="AD320" i="23" s="1"/>
  <c r="AB321" i="23"/>
  <c r="AC321" i="23"/>
  <c r="AD321" i="23"/>
  <c r="AB322" i="23"/>
  <c r="AC322" i="23"/>
  <c r="AD322" i="23" s="1"/>
  <c r="AB323" i="23"/>
  <c r="AC323" i="23"/>
  <c r="AD323" i="23" s="1"/>
  <c r="AB324" i="23"/>
  <c r="AC324" i="23"/>
  <c r="AD324" i="23" s="1"/>
  <c r="AB325" i="23"/>
  <c r="AC325" i="23"/>
  <c r="AD325" i="23"/>
  <c r="AB326" i="23"/>
  <c r="AC326" i="23"/>
  <c r="AD326" i="23" s="1"/>
  <c r="AB327" i="23"/>
  <c r="AC327" i="23"/>
  <c r="AD327" i="23" s="1"/>
  <c r="AB328" i="23"/>
  <c r="AC328" i="23"/>
  <c r="AD328" i="23" s="1"/>
  <c r="AB329" i="23"/>
  <c r="AC329" i="23"/>
  <c r="AD329" i="23"/>
  <c r="AB330" i="23"/>
  <c r="AC330" i="23"/>
  <c r="AD330" i="23" s="1"/>
  <c r="AB331" i="23"/>
  <c r="AC331" i="23"/>
  <c r="AD331" i="23" s="1"/>
  <c r="AD334" i="23"/>
  <c r="AE334" i="23" s="1"/>
  <c r="AD335" i="23"/>
  <c r="AE335" i="23" s="1"/>
  <c r="T32" i="13"/>
  <c r="U32" i="13"/>
  <c r="T33" i="13"/>
  <c r="U33" i="13"/>
  <c r="T34" i="13"/>
  <c r="U34" i="13"/>
  <c r="T35" i="13"/>
  <c r="U35" i="13"/>
  <c r="T36" i="13"/>
  <c r="U36" i="13"/>
  <c r="T37" i="13"/>
  <c r="U37" i="13"/>
  <c r="T38" i="13"/>
  <c r="U38" i="13"/>
  <c r="T39" i="13"/>
  <c r="U39" i="13"/>
  <c r="T40" i="13"/>
  <c r="U40" i="13"/>
  <c r="T41" i="13"/>
  <c r="U41" i="13"/>
  <c r="T42" i="13"/>
  <c r="U42" i="13"/>
  <c r="T43" i="13"/>
  <c r="U43" i="13"/>
  <c r="T44" i="13"/>
  <c r="U44" i="13"/>
  <c r="T45" i="13"/>
  <c r="U45" i="13"/>
  <c r="T46" i="13"/>
  <c r="U46" i="13"/>
  <c r="T47" i="13"/>
  <c r="U47" i="13"/>
  <c r="T48" i="13"/>
  <c r="U48" i="13"/>
  <c r="T49" i="13"/>
  <c r="U49" i="13"/>
  <c r="T50" i="13"/>
  <c r="U50" i="13"/>
  <c r="T51" i="13"/>
  <c r="U51" i="13"/>
  <c r="T52" i="13"/>
  <c r="U52" i="13"/>
  <c r="T53" i="13"/>
  <c r="U53" i="13"/>
  <c r="T54" i="13"/>
  <c r="U54" i="13"/>
  <c r="T55" i="13"/>
  <c r="U55" i="13"/>
  <c r="T56" i="13"/>
  <c r="U56" i="13"/>
  <c r="T57" i="13"/>
  <c r="U57" i="13"/>
  <c r="T58" i="13"/>
  <c r="U58" i="13"/>
  <c r="T59" i="13"/>
  <c r="U59" i="13"/>
  <c r="T60" i="13"/>
  <c r="U60" i="13"/>
  <c r="T61" i="13"/>
  <c r="U61" i="13"/>
  <c r="T62" i="13"/>
  <c r="U62" i="13"/>
  <c r="T63" i="13"/>
  <c r="U63" i="13"/>
  <c r="T64" i="13"/>
  <c r="U64" i="13"/>
  <c r="T65" i="13"/>
  <c r="U65" i="13"/>
  <c r="T66" i="13"/>
  <c r="U66" i="13"/>
  <c r="T67" i="13"/>
  <c r="U67" i="13"/>
  <c r="T68" i="13"/>
  <c r="U68" i="13"/>
  <c r="T69" i="13"/>
  <c r="U69" i="13"/>
  <c r="T70" i="13"/>
  <c r="U70" i="13"/>
  <c r="T71" i="13"/>
  <c r="U71" i="13"/>
  <c r="T72" i="13"/>
  <c r="U72" i="13"/>
  <c r="T73" i="13"/>
  <c r="U73" i="13"/>
  <c r="T74" i="13"/>
  <c r="U74" i="13"/>
  <c r="T75" i="13"/>
  <c r="U75" i="13"/>
  <c r="T76" i="13"/>
  <c r="U76" i="13"/>
  <c r="T77" i="13"/>
  <c r="U77" i="13"/>
  <c r="T78" i="13"/>
  <c r="U78" i="13"/>
  <c r="T79" i="13"/>
  <c r="U79" i="13"/>
  <c r="T80" i="13"/>
  <c r="U80" i="13"/>
  <c r="T81" i="13"/>
  <c r="U81" i="13"/>
  <c r="T82" i="13"/>
  <c r="U82" i="13"/>
  <c r="T83" i="13"/>
  <c r="U83" i="13"/>
  <c r="T84" i="13"/>
  <c r="U84" i="13"/>
  <c r="T85" i="13"/>
  <c r="U85" i="13"/>
  <c r="T86" i="13"/>
  <c r="U86" i="13"/>
  <c r="T87" i="13"/>
  <c r="U87" i="13"/>
  <c r="T88" i="13"/>
  <c r="U88" i="13"/>
  <c r="T89" i="13"/>
  <c r="U89" i="13"/>
  <c r="T90" i="13"/>
  <c r="U90" i="13"/>
  <c r="T91" i="13"/>
  <c r="U91" i="13"/>
  <c r="T92" i="13"/>
  <c r="U92" i="13"/>
  <c r="T93" i="13"/>
  <c r="U93" i="13"/>
  <c r="T94" i="13"/>
  <c r="U94" i="13"/>
  <c r="T95" i="13"/>
  <c r="U95" i="13"/>
  <c r="T96" i="13"/>
  <c r="U96" i="13"/>
  <c r="T97" i="13"/>
  <c r="U97" i="13"/>
  <c r="T98" i="13"/>
  <c r="U98" i="13"/>
  <c r="T99" i="13"/>
  <c r="U99" i="13"/>
  <c r="T100" i="13"/>
  <c r="U100" i="13"/>
  <c r="T101" i="13"/>
  <c r="U101" i="13"/>
  <c r="T102" i="13"/>
  <c r="U102" i="13"/>
  <c r="T103" i="13"/>
  <c r="U103" i="13"/>
  <c r="T104" i="13"/>
  <c r="U104" i="13"/>
  <c r="T105" i="13"/>
  <c r="U105" i="13"/>
  <c r="T106" i="13"/>
  <c r="U106" i="13"/>
  <c r="T107" i="13"/>
  <c r="U107" i="13"/>
  <c r="T108" i="13"/>
  <c r="U108" i="13"/>
  <c r="T109" i="13"/>
  <c r="U109" i="13"/>
  <c r="T110" i="13"/>
  <c r="U110" i="13"/>
  <c r="T111" i="13"/>
  <c r="U111" i="13"/>
  <c r="U31" i="13"/>
  <c r="T31" i="13"/>
  <c r="U30" i="13"/>
  <c r="T30" i="13"/>
  <c r="U29" i="13"/>
  <c r="T29" i="13"/>
  <c r="U28" i="13"/>
  <c r="T28" i="13"/>
  <c r="U27" i="13"/>
  <c r="T27" i="13"/>
  <c r="U26" i="13"/>
  <c r="T26" i="13"/>
  <c r="U25" i="13"/>
  <c r="T25" i="13"/>
  <c r="U24" i="13"/>
  <c r="T24" i="13"/>
  <c r="U23" i="13"/>
  <c r="T23" i="13"/>
  <c r="U22" i="13"/>
  <c r="T22" i="13"/>
  <c r="U21" i="13"/>
  <c r="T21" i="13"/>
  <c r="U20" i="13"/>
  <c r="T20" i="13"/>
  <c r="U19" i="13"/>
  <c r="T19" i="13"/>
  <c r="U18" i="13"/>
  <c r="T18" i="13"/>
  <c r="U17" i="13"/>
  <c r="T17" i="13"/>
  <c r="U16" i="13"/>
  <c r="T16" i="13"/>
  <c r="U15" i="13"/>
  <c r="T15" i="13"/>
  <c r="U14" i="13"/>
  <c r="T14" i="13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AQ105" i="7"/>
  <c r="AQ106" i="7"/>
  <c r="AQ111" i="7" l="1"/>
  <c r="AQ108" i="7" s="1"/>
  <c r="T10" i="13"/>
  <c r="C9" i="43"/>
  <c r="D10" i="1" s="1"/>
  <c r="I9" i="43"/>
  <c r="J10" i="1" s="1"/>
  <c r="K9" i="43"/>
  <c r="L10" i="1" s="1"/>
  <c r="O9" i="43"/>
  <c r="P10" i="1" s="1"/>
  <c r="G9" i="43"/>
  <c r="H10" i="1" s="1"/>
  <c r="D9" i="43"/>
  <c r="E10" i="1" s="1"/>
  <c r="H9" i="43"/>
  <c r="I10" i="1" s="1"/>
  <c r="P9" i="43"/>
  <c r="Q10" i="1" s="1"/>
  <c r="E9" i="43"/>
  <c r="F10" i="1" s="1"/>
  <c r="A11" i="43"/>
  <c r="AN10" i="43"/>
  <c r="Q10" i="43"/>
  <c r="R11" i="1" s="1"/>
  <c r="G10" i="43"/>
  <c r="H11" i="1" s="1"/>
  <c r="N10" i="43"/>
  <c r="O11" i="1" s="1"/>
  <c r="H10" i="43"/>
  <c r="I11" i="1" s="1"/>
  <c r="L10" i="43"/>
  <c r="M11" i="1" s="1"/>
  <c r="I10" i="43"/>
  <c r="J11" i="1" s="1"/>
  <c r="J10" i="43"/>
  <c r="K11" i="1" s="1"/>
  <c r="K10" i="43"/>
  <c r="L11" i="1" s="1"/>
  <c r="P10" i="43"/>
  <c r="Q11" i="1" s="1"/>
  <c r="B10" i="43"/>
  <c r="C11" i="1" s="1"/>
  <c r="J9" i="43"/>
  <c r="K10" i="1" s="1"/>
  <c r="L9" i="43"/>
  <c r="M10" i="1" s="1"/>
  <c r="AE14" i="23"/>
  <c r="AB335" i="23"/>
  <c r="AB334" i="23"/>
  <c r="AC335" i="23"/>
  <c r="AB340" i="23" s="1"/>
  <c r="AB346" i="23" s="1"/>
  <c r="AC334" i="23"/>
  <c r="AB339" i="23" s="1"/>
  <c r="AB347" i="23" s="1"/>
  <c r="Y101" i="7"/>
  <c r="N25" i="5"/>
  <c r="N10" i="5" s="1"/>
  <c r="AF2" i="6"/>
  <c r="AY2" i="6" s="1"/>
  <c r="AF200" i="1"/>
  <c r="T212" i="1" s="1"/>
  <c r="B45" i="5" s="1"/>
  <c r="B64" i="5" s="1"/>
  <c r="O4" i="8" l="1"/>
  <c r="X84" i="7"/>
  <c r="B86" i="5"/>
  <c r="B127" i="5" s="1"/>
  <c r="T55" i="8" s="1"/>
  <c r="T75" i="8" s="1"/>
  <c r="V75" i="8"/>
  <c r="AO187" i="43"/>
  <c r="E10" i="43"/>
  <c r="F11" i="1" s="1"/>
  <c r="O10" i="43"/>
  <c r="P11" i="1" s="1"/>
  <c r="D10" i="43"/>
  <c r="E11" i="1" s="1"/>
  <c r="M10" i="43"/>
  <c r="N11" i="1" s="1"/>
  <c r="F10" i="43"/>
  <c r="G11" i="1" s="1"/>
  <c r="A12" i="43"/>
  <c r="AN11" i="43"/>
  <c r="E11" i="43"/>
  <c r="F12" i="1" s="1"/>
  <c r="C10" i="43"/>
  <c r="D11" i="1" s="1"/>
  <c r="B109" i="5"/>
  <c r="AU26" i="5"/>
  <c r="W75" i="8"/>
  <c r="AU23" i="5"/>
  <c r="AF200" i="6"/>
  <c r="T212" i="6" s="1"/>
  <c r="BP2" i="1"/>
  <c r="CG2" i="1" s="1"/>
  <c r="N33" i="5"/>
  <c r="N52" i="5" s="1"/>
  <c r="AY2" i="1"/>
  <c r="X75" i="8" l="1"/>
  <c r="H11" i="43"/>
  <c r="I12" i="1" s="1"/>
  <c r="B11" i="43"/>
  <c r="C12" i="1" s="1"/>
  <c r="F11" i="43"/>
  <c r="G12" i="1" s="1"/>
  <c r="G11" i="43"/>
  <c r="H12" i="1" s="1"/>
  <c r="K11" i="43"/>
  <c r="L12" i="1" s="1"/>
  <c r="D11" i="43"/>
  <c r="E12" i="1" s="1"/>
  <c r="I11" i="43"/>
  <c r="J12" i="1" s="1"/>
  <c r="P11" i="43"/>
  <c r="Q12" i="1" s="1"/>
  <c r="N11" i="43"/>
  <c r="O12" i="1" s="1"/>
  <c r="J11" i="43"/>
  <c r="K12" i="1" s="1"/>
  <c r="M11" i="43"/>
  <c r="N12" i="1" s="1"/>
  <c r="O11" i="43"/>
  <c r="P12" i="1" s="1"/>
  <c r="A13" i="43"/>
  <c r="AN12" i="43"/>
  <c r="O12" i="43" s="1"/>
  <c r="P13" i="1" s="1"/>
  <c r="P12" i="43"/>
  <c r="Q13" i="1" s="1"/>
  <c r="Q11" i="43"/>
  <c r="R12" i="1" s="1"/>
  <c r="C11" i="43"/>
  <c r="D12" i="1" s="1"/>
  <c r="L11" i="43"/>
  <c r="M12" i="1" s="1"/>
  <c r="N74" i="5"/>
  <c r="N97" i="5"/>
  <c r="AB55" i="8"/>
  <c r="Q12" i="43" l="1"/>
  <c r="R13" i="1" s="1"/>
  <c r="G12" i="43"/>
  <c r="H13" i="1" s="1"/>
  <c r="M12" i="43"/>
  <c r="N13" i="1" s="1"/>
  <c r="J12" i="43"/>
  <c r="K13" i="1" s="1"/>
  <c r="K12" i="43"/>
  <c r="L13" i="1" s="1"/>
  <c r="E12" i="43"/>
  <c r="F13" i="1" s="1"/>
  <c r="D12" i="43"/>
  <c r="E13" i="1" s="1"/>
  <c r="H12" i="43"/>
  <c r="I13" i="1" s="1"/>
  <c r="A14" i="43"/>
  <c r="AN13" i="43"/>
  <c r="N13" i="43"/>
  <c r="O14" i="1" s="1"/>
  <c r="L13" i="43"/>
  <c r="M14" i="1" s="1"/>
  <c r="J13" i="43"/>
  <c r="K14" i="1" s="1"/>
  <c r="O13" i="43"/>
  <c r="P14" i="1" s="1"/>
  <c r="Q13" i="43"/>
  <c r="R14" i="1" s="1"/>
  <c r="G13" i="43"/>
  <c r="H14" i="1" s="1"/>
  <c r="C13" i="43"/>
  <c r="D14" i="1" s="1"/>
  <c r="K13" i="43"/>
  <c r="L14" i="1" s="1"/>
  <c r="F13" i="43"/>
  <c r="G14" i="1" s="1"/>
  <c r="B13" i="43"/>
  <c r="C14" i="1" s="1"/>
  <c r="L12" i="43"/>
  <c r="M13" i="1" s="1"/>
  <c r="N12" i="43"/>
  <c r="O13" i="1" s="1"/>
  <c r="I12" i="43"/>
  <c r="J13" i="1" s="1"/>
  <c r="F12" i="43"/>
  <c r="G13" i="1" s="1"/>
  <c r="B12" i="43"/>
  <c r="C13" i="1" s="1"/>
  <c r="C12" i="43"/>
  <c r="D13" i="1" s="1"/>
  <c r="Z43" i="8"/>
  <c r="Z63" i="8" s="1"/>
  <c r="A15" i="43" l="1"/>
  <c r="AN14" i="43"/>
  <c r="J14" i="43"/>
  <c r="K15" i="1" s="1"/>
  <c r="O14" i="43"/>
  <c r="P15" i="1" s="1"/>
  <c r="C14" i="43"/>
  <c r="D15" i="1" s="1"/>
  <c r="E14" i="43"/>
  <c r="F15" i="1" s="1"/>
  <c r="I13" i="43"/>
  <c r="J14" i="1" s="1"/>
  <c r="P13" i="43"/>
  <c r="Q14" i="1" s="1"/>
  <c r="E13" i="43"/>
  <c r="F14" i="1" s="1"/>
  <c r="H13" i="43"/>
  <c r="I14" i="1" s="1"/>
  <c r="D13" i="43"/>
  <c r="E14" i="1" s="1"/>
  <c r="M13" i="43"/>
  <c r="N14" i="1" s="1"/>
  <c r="L14" i="43" l="1"/>
  <c r="M15" i="1" s="1"/>
  <c r="D14" i="43"/>
  <c r="E15" i="1" s="1"/>
  <c r="M14" i="43"/>
  <c r="N15" i="1" s="1"/>
  <c r="B14" i="43"/>
  <c r="C15" i="1" s="1"/>
  <c r="I14" i="43"/>
  <c r="J15" i="1" s="1"/>
  <c r="Q14" i="43"/>
  <c r="R15" i="1" s="1"/>
  <c r="A16" i="43"/>
  <c r="AN15" i="43"/>
  <c r="H15" i="43" s="1"/>
  <c r="I16" i="1" s="1"/>
  <c r="O15" i="43"/>
  <c r="P16" i="1" s="1"/>
  <c r="L15" i="43"/>
  <c r="M16" i="1" s="1"/>
  <c r="D15" i="43"/>
  <c r="E16" i="1" s="1"/>
  <c r="J15" i="43"/>
  <c r="K16" i="1" s="1"/>
  <c r="C15" i="43"/>
  <c r="D16" i="1" s="1"/>
  <c r="Q15" i="43"/>
  <c r="R16" i="1" s="1"/>
  <c r="E15" i="43"/>
  <c r="F16" i="1" s="1"/>
  <c r="P15" i="43"/>
  <c r="Q16" i="1" s="1"/>
  <c r="M15" i="43"/>
  <c r="N16" i="1" s="1"/>
  <c r="G15" i="43"/>
  <c r="H16" i="1" s="1"/>
  <c r="F15" i="43"/>
  <c r="G16" i="1" s="1"/>
  <c r="B15" i="43"/>
  <c r="C16" i="1" s="1"/>
  <c r="P14" i="43"/>
  <c r="Q15" i="1" s="1"/>
  <c r="G14" i="43"/>
  <c r="H15" i="1" s="1"/>
  <c r="N14" i="43"/>
  <c r="O15" i="1" s="1"/>
  <c r="K14" i="43"/>
  <c r="L15" i="1" s="1"/>
  <c r="F14" i="43"/>
  <c r="G15" i="1" s="1"/>
  <c r="H14" i="43"/>
  <c r="I15" i="1" s="1"/>
  <c r="W43" i="8"/>
  <c r="W63" i="8" s="1"/>
  <c r="V43" i="8"/>
  <c r="V63" i="8" s="1"/>
  <c r="U43" i="8"/>
  <c r="U63" i="8" s="1"/>
  <c r="V71" i="8"/>
  <c r="K12" i="5"/>
  <c r="H124" i="5" s="1"/>
  <c r="V52" i="8" s="1"/>
  <c r="H12" i="5"/>
  <c r="H121" i="5" s="1"/>
  <c r="V49" i="8" s="1"/>
  <c r="G12" i="5"/>
  <c r="H120" i="5" s="1"/>
  <c r="V48" i="8" s="1"/>
  <c r="F12" i="5"/>
  <c r="H119" i="5" s="1"/>
  <c r="V47" i="8" s="1"/>
  <c r="X47" i="8" s="1"/>
  <c r="C12" i="5"/>
  <c r="H116" i="5" s="1"/>
  <c r="V44" i="8" s="1"/>
  <c r="AU81" i="7"/>
  <c r="AT81" i="7"/>
  <c r="AS81" i="7"/>
  <c r="W142" i="7"/>
  <c r="AW77" i="7"/>
  <c r="AV77" i="7"/>
  <c r="AU77" i="7"/>
  <c r="AT77" i="7"/>
  <c r="AS77" i="7"/>
  <c r="X101" i="7"/>
  <c r="X105" i="7" s="1"/>
  <c r="AT26" i="5" s="1"/>
  <c r="AS26" i="5"/>
  <c r="AR26" i="5"/>
  <c r="AQ26" i="5"/>
  <c r="AP26" i="5"/>
  <c r="AO26" i="5"/>
  <c r="AN26" i="5"/>
  <c r="C13" i="5"/>
  <c r="F45" i="7" s="1"/>
  <c r="V69" i="8" l="1"/>
  <c r="X49" i="8"/>
  <c r="V68" i="8"/>
  <c r="X48" i="8"/>
  <c r="V72" i="8"/>
  <c r="X52" i="8"/>
  <c r="F29" i="7"/>
  <c r="F37" i="7"/>
  <c r="V67" i="8"/>
  <c r="I10" i="8"/>
  <c r="I12" i="8" s="1"/>
  <c r="V70" i="8"/>
  <c r="L10" i="8"/>
  <c r="V66" i="8"/>
  <c r="H10" i="8"/>
  <c r="H12" i="8" s="1"/>
  <c r="AJ26" i="5"/>
  <c r="C116" i="5"/>
  <c r="D11" i="8"/>
  <c r="V64" i="8"/>
  <c r="D10" i="8"/>
  <c r="V65" i="8"/>
  <c r="G10" i="8"/>
  <c r="G12" i="8" s="1"/>
  <c r="AS82" i="7"/>
  <c r="S139" i="7" s="1"/>
  <c r="AS78" i="7"/>
  <c r="S138" i="7" s="1"/>
  <c r="T136" i="7" s="1"/>
  <c r="I15" i="43"/>
  <c r="J16" i="1" s="1"/>
  <c r="K15" i="43"/>
  <c r="L16" i="1" s="1"/>
  <c r="N15" i="43"/>
  <c r="O16" i="1" s="1"/>
  <c r="A17" i="43"/>
  <c r="AN16" i="43"/>
  <c r="O16" i="43"/>
  <c r="P17" i="1" s="1"/>
  <c r="N16" i="43"/>
  <c r="O17" i="1" s="1"/>
  <c r="J16" i="43"/>
  <c r="K17" i="1" s="1"/>
  <c r="D16" i="43"/>
  <c r="E17" i="1" s="1"/>
  <c r="C16" i="43"/>
  <c r="D17" i="1" s="1"/>
  <c r="L16" i="43"/>
  <c r="M17" i="1" s="1"/>
  <c r="M16" i="43"/>
  <c r="N17" i="1" s="1"/>
  <c r="H16" i="43"/>
  <c r="I17" i="1" s="1"/>
  <c r="Q16" i="43"/>
  <c r="R17" i="1" s="1"/>
  <c r="E16" i="43"/>
  <c r="F17" i="1" s="1"/>
  <c r="P16" i="43"/>
  <c r="Q17" i="1" s="1"/>
  <c r="I16" i="43"/>
  <c r="J17" i="1" s="1"/>
  <c r="G16" i="43"/>
  <c r="H17" i="1" s="1"/>
  <c r="K16" i="43"/>
  <c r="L17" i="1" s="1"/>
  <c r="F16" i="43"/>
  <c r="G17" i="1" s="1"/>
  <c r="B16" i="43"/>
  <c r="C17" i="1" s="1"/>
  <c r="W68" i="8"/>
  <c r="X68" i="8" s="1"/>
  <c r="W70" i="8"/>
  <c r="W71" i="8"/>
  <c r="W72" i="8"/>
  <c r="X72" i="8" s="1"/>
  <c r="W74" i="8"/>
  <c r="W73" i="8"/>
  <c r="W44" i="8" l="1"/>
  <c r="X44" i="8" s="1"/>
  <c r="L12" i="8"/>
  <c r="X43" i="7"/>
  <c r="D12" i="8"/>
  <c r="W143" i="7"/>
  <c r="W144" i="7" s="1"/>
  <c r="AS86" i="7"/>
  <c r="W101" i="7" s="1"/>
  <c r="R101" i="7"/>
  <c r="A18" i="43"/>
  <c r="AN17" i="43"/>
  <c r="C17" i="43" s="1"/>
  <c r="D18" i="1" s="1"/>
  <c r="M17" i="43"/>
  <c r="N18" i="1" s="1"/>
  <c r="D17" i="43"/>
  <c r="E18" i="1" s="1"/>
  <c r="J17" i="43"/>
  <c r="K18" i="1" s="1"/>
  <c r="L17" i="43"/>
  <c r="M18" i="1" s="1"/>
  <c r="N17" i="43"/>
  <c r="O18" i="1" s="1"/>
  <c r="I17" i="43"/>
  <c r="J18" i="1" s="1"/>
  <c r="E17" i="43"/>
  <c r="F18" i="1" s="1"/>
  <c r="F17" i="43"/>
  <c r="G18" i="1" s="1"/>
  <c r="P17" i="43"/>
  <c r="Q18" i="1" s="1"/>
  <c r="B17" i="43"/>
  <c r="C18" i="1" s="1"/>
  <c r="W69" i="8"/>
  <c r="AB53" i="8"/>
  <c r="AB54" i="8"/>
  <c r="AB51" i="8"/>
  <c r="AB50" i="8"/>
  <c r="AB52" i="8"/>
  <c r="AB48" i="8"/>
  <c r="AB49" i="8"/>
  <c r="M63" i="5"/>
  <c r="L62" i="5"/>
  <c r="K61" i="5"/>
  <c r="M44" i="5"/>
  <c r="L43" i="5"/>
  <c r="K42" i="5"/>
  <c r="M25" i="5"/>
  <c r="L25" i="5"/>
  <c r="K25" i="5"/>
  <c r="AE2" i="6"/>
  <c r="AX2" i="6" s="1"/>
  <c r="AD2" i="6"/>
  <c r="AW2" i="6" s="1"/>
  <c r="AC2" i="6"/>
  <c r="AV2" i="6" s="1"/>
  <c r="AX2" i="1"/>
  <c r="AW2" i="1"/>
  <c r="AV2" i="1"/>
  <c r="J60" i="5"/>
  <c r="I59" i="5"/>
  <c r="H58" i="5"/>
  <c r="G57" i="5"/>
  <c r="F56" i="5"/>
  <c r="E55" i="5"/>
  <c r="D54" i="5"/>
  <c r="C53" i="5"/>
  <c r="J41" i="5"/>
  <c r="I40" i="5"/>
  <c r="H39" i="5"/>
  <c r="G38" i="5"/>
  <c r="F37" i="5"/>
  <c r="E36" i="5"/>
  <c r="D35" i="5"/>
  <c r="C34" i="5"/>
  <c r="J25" i="5"/>
  <c r="I25" i="5"/>
  <c r="H25" i="5"/>
  <c r="G25" i="5"/>
  <c r="F25" i="5"/>
  <c r="E25" i="5"/>
  <c r="D25" i="5"/>
  <c r="C25" i="5"/>
  <c r="AK5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AB2" i="6"/>
  <c r="AU2" i="6" s="1"/>
  <c r="AA2" i="6"/>
  <c r="Z2" i="6"/>
  <c r="Y2" i="6"/>
  <c r="AR2" i="6" s="1"/>
  <c r="X2" i="6"/>
  <c r="W2" i="6"/>
  <c r="AP2" i="6" s="1"/>
  <c r="V2" i="6"/>
  <c r="AO2" i="6" s="1"/>
  <c r="U2" i="6"/>
  <c r="AN2" i="6" s="1"/>
  <c r="BL2" i="1"/>
  <c r="BJ2" i="1"/>
  <c r="CA2" i="1" s="1"/>
  <c r="Y200" i="1"/>
  <c r="T205" i="1" s="1"/>
  <c r="B38" i="5" s="1"/>
  <c r="B57" i="5" s="1"/>
  <c r="BH2" i="1"/>
  <c r="BY2" i="1" s="1"/>
  <c r="W64" i="8" l="1"/>
  <c r="AB44" i="8"/>
  <c r="AA200" i="6"/>
  <c r="T207" i="6" s="1"/>
  <c r="AT2" i="6"/>
  <c r="Z200" i="6"/>
  <c r="T206" i="6" s="1"/>
  <c r="AS2" i="6"/>
  <c r="X200" i="6"/>
  <c r="T204" i="6" s="1"/>
  <c r="AQ2" i="6"/>
  <c r="O17" i="43"/>
  <c r="P18" i="1" s="1"/>
  <c r="G17" i="43"/>
  <c r="H18" i="1" s="1"/>
  <c r="K17" i="43"/>
  <c r="L18" i="1" s="1"/>
  <c r="Q17" i="43"/>
  <c r="R18" i="1" s="1"/>
  <c r="H17" i="43"/>
  <c r="I18" i="1" s="1"/>
  <c r="A19" i="43"/>
  <c r="AN18" i="43"/>
  <c r="N18" i="43" s="1"/>
  <c r="O19" i="1" s="1"/>
  <c r="D18" i="43"/>
  <c r="E19" i="1" s="1"/>
  <c r="C18" i="43"/>
  <c r="D19" i="1" s="1"/>
  <c r="L18" i="43"/>
  <c r="M19" i="1" s="1"/>
  <c r="G18" i="43"/>
  <c r="H19" i="1" s="1"/>
  <c r="Q18" i="43"/>
  <c r="R19" i="1" s="1"/>
  <c r="F18" i="43"/>
  <c r="G19" i="1" s="1"/>
  <c r="AJ194" i="6"/>
  <c r="AJ191" i="6"/>
  <c r="AJ188" i="6"/>
  <c r="AJ185" i="6"/>
  <c r="AJ182" i="6"/>
  <c r="AJ179" i="6"/>
  <c r="AJ176" i="6"/>
  <c r="AJ173" i="6"/>
  <c r="AJ170" i="6"/>
  <c r="AJ167" i="6"/>
  <c r="AJ164" i="6"/>
  <c r="AJ161" i="6"/>
  <c r="AJ158" i="6"/>
  <c r="AJ155" i="6"/>
  <c r="AJ152" i="6"/>
  <c r="AJ149" i="6"/>
  <c r="AJ146" i="6"/>
  <c r="AJ143" i="6"/>
  <c r="AJ140" i="6"/>
  <c r="AJ137" i="6"/>
  <c r="AJ134" i="6"/>
  <c r="AJ131" i="6"/>
  <c r="AJ128" i="6"/>
  <c r="AJ125" i="6"/>
  <c r="AJ122" i="6"/>
  <c r="AJ119" i="6"/>
  <c r="AJ116" i="6"/>
  <c r="AJ113" i="6"/>
  <c r="AJ110" i="6"/>
  <c r="AJ107" i="6"/>
  <c r="AH158" i="6"/>
  <c r="AI194" i="6"/>
  <c r="AI191" i="6"/>
  <c r="AI188" i="6"/>
  <c r="AI185" i="6"/>
  <c r="AI182" i="6"/>
  <c r="AI179" i="6"/>
  <c r="AI176" i="6"/>
  <c r="AI173" i="6"/>
  <c r="AI170" i="6"/>
  <c r="AI167" i="6"/>
  <c r="AI164" i="6"/>
  <c r="AI161" i="6"/>
  <c r="AI158" i="6"/>
  <c r="AI155" i="6"/>
  <c r="AI152" i="6"/>
  <c r="AI149" i="6"/>
  <c r="AI146" i="6"/>
  <c r="AI143" i="6"/>
  <c r="AI140" i="6"/>
  <c r="AI137" i="6"/>
  <c r="AI134" i="6"/>
  <c r="AI131" i="6"/>
  <c r="AI128" i="6"/>
  <c r="AI125" i="6"/>
  <c r="AI122" i="6"/>
  <c r="AI119" i="6"/>
  <c r="AI116" i="6"/>
  <c r="AI113" i="6"/>
  <c r="AI110" i="6"/>
  <c r="AI107" i="6"/>
  <c r="AH155" i="6"/>
  <c r="AH194" i="6"/>
  <c r="AH191" i="6"/>
  <c r="AH188" i="6"/>
  <c r="AH185" i="6"/>
  <c r="AH182" i="6"/>
  <c r="AH179" i="6"/>
  <c r="AH176" i="6"/>
  <c r="AH173" i="6"/>
  <c r="AH170" i="6"/>
  <c r="AH167" i="6"/>
  <c r="AH164" i="6"/>
  <c r="AH161" i="6"/>
  <c r="AH152" i="6"/>
  <c r="AH149" i="6"/>
  <c r="AH146" i="6"/>
  <c r="AH143" i="6"/>
  <c r="AH140" i="6"/>
  <c r="AH137" i="6"/>
  <c r="AH134" i="6"/>
  <c r="AH131" i="6"/>
  <c r="AH128" i="6"/>
  <c r="AH125" i="6"/>
  <c r="AH122" i="6"/>
  <c r="AH119" i="6"/>
  <c r="AH116" i="6"/>
  <c r="AH113" i="6"/>
  <c r="AH110" i="6"/>
  <c r="AH107" i="6"/>
  <c r="AG194" i="6"/>
  <c r="AG191" i="6"/>
  <c r="AG188" i="6"/>
  <c r="AG185" i="6"/>
  <c r="AG182" i="6"/>
  <c r="AG179" i="6"/>
  <c r="AG176" i="6"/>
  <c r="AG173" i="6"/>
  <c r="AG170" i="6"/>
  <c r="AG167" i="6"/>
  <c r="AG164" i="6"/>
  <c r="AG161" i="6"/>
  <c r="AG158" i="6"/>
  <c r="AG155" i="6"/>
  <c r="AG152" i="6"/>
  <c r="AG149" i="6"/>
  <c r="AG146" i="6"/>
  <c r="AG143" i="6"/>
  <c r="AG140" i="6"/>
  <c r="AG137" i="6"/>
  <c r="AG134" i="6"/>
  <c r="AG131" i="6"/>
  <c r="AG128" i="6"/>
  <c r="AG125" i="6"/>
  <c r="AG122" i="6"/>
  <c r="AG119" i="6"/>
  <c r="AG116" i="6"/>
  <c r="AG113" i="6"/>
  <c r="AG110" i="6"/>
  <c r="AG107" i="6"/>
  <c r="AJ193" i="6"/>
  <c r="AJ190" i="6"/>
  <c r="AJ187" i="6"/>
  <c r="AJ184" i="6"/>
  <c r="AJ181" i="6"/>
  <c r="AJ178" i="6"/>
  <c r="AJ175" i="6"/>
  <c r="AJ172" i="6"/>
  <c r="AJ169" i="6"/>
  <c r="AJ166" i="6"/>
  <c r="AJ163" i="6"/>
  <c r="AJ160" i="6"/>
  <c r="AJ157" i="6"/>
  <c r="AJ154" i="6"/>
  <c r="AJ151" i="6"/>
  <c r="AJ148" i="6"/>
  <c r="AJ145" i="6"/>
  <c r="AJ142" i="6"/>
  <c r="AJ139" i="6"/>
  <c r="AJ136" i="6"/>
  <c r="AJ133" i="6"/>
  <c r="AJ130" i="6"/>
  <c r="AJ127" i="6"/>
  <c r="AJ124" i="6"/>
  <c r="AJ121" i="6"/>
  <c r="AJ118" i="6"/>
  <c r="AJ115" i="6"/>
  <c r="AJ112" i="6"/>
  <c r="AJ109" i="6"/>
  <c r="AJ106" i="6"/>
  <c r="AI193" i="6"/>
  <c r="AI190" i="6"/>
  <c r="AI187" i="6"/>
  <c r="AI184" i="6"/>
  <c r="AI181" i="6"/>
  <c r="AI178" i="6"/>
  <c r="AI175" i="6"/>
  <c r="AI172" i="6"/>
  <c r="AI169" i="6"/>
  <c r="AI166" i="6"/>
  <c r="AI163" i="6"/>
  <c r="AI160" i="6"/>
  <c r="AI157" i="6"/>
  <c r="AI154" i="6"/>
  <c r="AI151" i="6"/>
  <c r="AI148" i="6"/>
  <c r="AI145" i="6"/>
  <c r="AI142" i="6"/>
  <c r="AI139" i="6"/>
  <c r="AI136" i="6"/>
  <c r="AI133" i="6"/>
  <c r="AI130" i="6"/>
  <c r="AI127" i="6"/>
  <c r="AI124" i="6"/>
  <c r="AI121" i="6"/>
  <c r="AI118" i="6"/>
  <c r="AI115" i="6"/>
  <c r="AI112" i="6"/>
  <c r="AI109" i="6"/>
  <c r="AI106" i="6"/>
  <c r="AH193" i="6"/>
  <c r="AH190" i="6"/>
  <c r="AH187" i="6"/>
  <c r="AH184" i="6"/>
  <c r="AH181" i="6"/>
  <c r="AH178" i="6"/>
  <c r="AH175" i="6"/>
  <c r="AH172" i="6"/>
  <c r="AH169" i="6"/>
  <c r="AH166" i="6"/>
  <c r="AH163" i="6"/>
  <c r="AH160" i="6"/>
  <c r="AH157" i="6"/>
  <c r="AH154" i="6"/>
  <c r="AH151" i="6"/>
  <c r="AH148" i="6"/>
  <c r="AH145" i="6"/>
  <c r="AH142" i="6"/>
  <c r="AH139" i="6"/>
  <c r="AH136" i="6"/>
  <c r="AH133" i="6"/>
  <c r="AH130" i="6"/>
  <c r="AH127" i="6"/>
  <c r="AH124" i="6"/>
  <c r="AH121" i="6"/>
  <c r="AH118" i="6"/>
  <c r="AH115" i="6"/>
  <c r="AH112" i="6"/>
  <c r="AH109" i="6"/>
  <c r="AH106" i="6"/>
  <c r="AG193" i="6"/>
  <c r="AG190" i="6"/>
  <c r="AG187" i="6"/>
  <c r="AG184" i="6"/>
  <c r="AG181" i="6"/>
  <c r="AG178" i="6"/>
  <c r="AG175" i="6"/>
  <c r="AG172" i="6"/>
  <c r="AG169" i="6"/>
  <c r="AG166" i="6"/>
  <c r="AG163" i="6"/>
  <c r="AG160" i="6"/>
  <c r="AG157" i="6"/>
  <c r="AG154" i="6"/>
  <c r="AG151" i="6"/>
  <c r="AG148" i="6"/>
  <c r="AG145" i="6"/>
  <c r="AG142" i="6"/>
  <c r="AG139" i="6"/>
  <c r="AG136" i="6"/>
  <c r="AG133" i="6"/>
  <c r="AJ192" i="6"/>
  <c r="AJ183" i="6"/>
  <c r="AJ174" i="6"/>
  <c r="AJ165" i="6"/>
  <c r="AJ156" i="6"/>
  <c r="AJ147" i="6"/>
  <c r="AJ138" i="6"/>
  <c r="AG130" i="6"/>
  <c r="AI123" i="6"/>
  <c r="AG117" i="6"/>
  <c r="AJ108" i="6"/>
  <c r="AI192" i="6"/>
  <c r="AI183" i="6"/>
  <c r="AI174" i="6"/>
  <c r="AI165" i="6"/>
  <c r="AI156" i="6"/>
  <c r="AI147" i="6"/>
  <c r="AI138" i="6"/>
  <c r="AJ129" i="6"/>
  <c r="AH123" i="6"/>
  <c r="AG115" i="6"/>
  <c r="AI108" i="6"/>
  <c r="AH192" i="6"/>
  <c r="AH183" i="6"/>
  <c r="AH174" i="6"/>
  <c r="AH165" i="6"/>
  <c r="AH156" i="6"/>
  <c r="AH147" i="6"/>
  <c r="AH138" i="6"/>
  <c r="AI129" i="6"/>
  <c r="AG123" i="6"/>
  <c r="AJ114" i="6"/>
  <c r="AH108" i="6"/>
  <c r="AG192" i="6"/>
  <c r="AG183" i="6"/>
  <c r="AG174" i="6"/>
  <c r="AG165" i="6"/>
  <c r="AG156" i="6"/>
  <c r="AG147" i="6"/>
  <c r="AG138" i="6"/>
  <c r="AH129" i="6"/>
  <c r="AG121" i="6"/>
  <c r="AI114" i="6"/>
  <c r="AG108" i="6"/>
  <c r="AI189" i="6"/>
  <c r="AI171" i="6"/>
  <c r="AI153" i="6"/>
  <c r="AI135" i="6"/>
  <c r="AI120" i="6"/>
  <c r="AG114" i="6"/>
  <c r="AH180" i="6"/>
  <c r="AH162" i="6"/>
  <c r="AH144" i="6"/>
  <c r="AJ126" i="6"/>
  <c r="AG112" i="6"/>
  <c r="AI105" i="6"/>
  <c r="AG189" i="6"/>
  <c r="AG171" i="6"/>
  <c r="AG153" i="6"/>
  <c r="AG135" i="6"/>
  <c r="AI126" i="6"/>
  <c r="AJ111" i="6"/>
  <c r="AH105" i="6"/>
  <c r="AJ189" i="6"/>
  <c r="AJ180" i="6"/>
  <c r="AJ171" i="6"/>
  <c r="AJ162" i="6"/>
  <c r="AJ153" i="6"/>
  <c r="AJ144" i="6"/>
  <c r="AJ135" i="6"/>
  <c r="AG129" i="6"/>
  <c r="AJ120" i="6"/>
  <c r="AH114" i="6"/>
  <c r="AG106" i="6"/>
  <c r="AI180" i="6"/>
  <c r="AI162" i="6"/>
  <c r="AI144" i="6"/>
  <c r="AG127" i="6"/>
  <c r="AJ105" i="6"/>
  <c r="AH189" i="6"/>
  <c r="AH171" i="6"/>
  <c r="AH153" i="6"/>
  <c r="AH135" i="6"/>
  <c r="AH120" i="6"/>
  <c r="AG180" i="6"/>
  <c r="AG162" i="6"/>
  <c r="AG144" i="6"/>
  <c r="AG120" i="6"/>
  <c r="AI195" i="6"/>
  <c r="AI186" i="6"/>
  <c r="AI177" i="6"/>
  <c r="AI168" i="6"/>
  <c r="AI159" i="6"/>
  <c r="AI150" i="6"/>
  <c r="AI141" i="6"/>
  <c r="AI132" i="6"/>
  <c r="AG126" i="6"/>
  <c r="AJ117" i="6"/>
  <c r="AH111" i="6"/>
  <c r="AH195" i="6"/>
  <c r="AH186" i="6"/>
  <c r="AH177" i="6"/>
  <c r="AH168" i="6"/>
  <c r="AH159" i="6"/>
  <c r="AH150" i="6"/>
  <c r="AH141" i="6"/>
  <c r="AH132" i="6"/>
  <c r="AG124" i="6"/>
  <c r="AI117" i="6"/>
  <c r="AG111" i="6"/>
  <c r="AG195" i="6"/>
  <c r="AG186" i="6"/>
  <c r="AG177" i="6"/>
  <c r="AG168" i="6"/>
  <c r="AG159" i="6"/>
  <c r="AG150" i="6"/>
  <c r="AG141" i="6"/>
  <c r="AG132" i="6"/>
  <c r="AJ123" i="6"/>
  <c r="AH117" i="6"/>
  <c r="AG109" i="6"/>
  <c r="AJ159" i="6"/>
  <c r="AJ150" i="6"/>
  <c r="AJ141" i="6"/>
  <c r="AJ132" i="6"/>
  <c r="AJ195" i="6"/>
  <c r="AH126" i="6"/>
  <c r="AG118" i="6"/>
  <c r="AI111" i="6"/>
  <c r="AG105" i="6"/>
  <c r="AJ186" i="6"/>
  <c r="AJ177" i="6"/>
  <c r="AJ168" i="6"/>
  <c r="AK6" i="6"/>
  <c r="L84" i="5"/>
  <c r="G79" i="5"/>
  <c r="M85" i="5"/>
  <c r="J82" i="5"/>
  <c r="D76" i="5"/>
  <c r="K83" i="5"/>
  <c r="E77" i="5"/>
  <c r="C75" i="5"/>
  <c r="F78" i="5"/>
  <c r="H80" i="5"/>
  <c r="I81" i="5"/>
  <c r="B79" i="5"/>
  <c r="B120" i="5" s="1"/>
  <c r="T48" i="8" s="1"/>
  <c r="B102" i="5"/>
  <c r="AK5" i="1"/>
  <c r="BP4" i="1"/>
  <c r="BN2" i="1"/>
  <c r="CE2" i="1" s="1"/>
  <c r="AE200" i="1"/>
  <c r="M33" i="5" s="1"/>
  <c r="M52" i="5" s="1"/>
  <c r="BM2" i="1"/>
  <c r="CD2" i="1" s="1"/>
  <c r="AC200" i="1"/>
  <c r="AE200" i="6"/>
  <c r="T211" i="6" s="1"/>
  <c r="BO2" i="1"/>
  <c r="CF2" i="1" s="1"/>
  <c r="AD200" i="1"/>
  <c r="AD200" i="6"/>
  <c r="T210" i="6" s="1"/>
  <c r="AC200" i="6"/>
  <c r="T209" i="6" s="1"/>
  <c r="CC2" i="1"/>
  <c r="J10" i="5"/>
  <c r="AM23" i="5"/>
  <c r="AM31" i="5" s="1"/>
  <c r="I10" i="5"/>
  <c r="AL23" i="5"/>
  <c r="AL31" i="5" s="1"/>
  <c r="AR23" i="5"/>
  <c r="H10" i="5"/>
  <c r="AJ23" i="5"/>
  <c r="AK23" i="5"/>
  <c r="AK31" i="5" s="1"/>
  <c r="AN23" i="5"/>
  <c r="AS23" i="5"/>
  <c r="AT23" i="5"/>
  <c r="D10" i="5"/>
  <c r="G10" i="5"/>
  <c r="K10" i="5"/>
  <c r="L10" i="5"/>
  <c r="M10" i="5"/>
  <c r="AP23" i="5"/>
  <c r="C10" i="5"/>
  <c r="AO23" i="5"/>
  <c r="E10" i="5"/>
  <c r="F10" i="5"/>
  <c r="AQ23" i="5"/>
  <c r="AU2" i="1"/>
  <c r="W200" i="6"/>
  <c r="T203" i="6" s="1"/>
  <c r="X200" i="1"/>
  <c r="T204" i="1" s="1"/>
  <c r="B37" i="5" s="1"/>
  <c r="B56" i="5" s="1"/>
  <c r="G33" i="5"/>
  <c r="G52" i="5" s="1"/>
  <c r="AQ2" i="1"/>
  <c r="Z200" i="1"/>
  <c r="AR2" i="1"/>
  <c r="AB200" i="1"/>
  <c r="T208" i="1" s="1"/>
  <c r="B41" i="5" s="1"/>
  <c r="B60" i="5" s="1"/>
  <c r="AS2" i="1"/>
  <c r="BE2" i="1"/>
  <c r="BV2" i="1" s="1"/>
  <c r="AN2" i="1"/>
  <c r="U200" i="1"/>
  <c r="Y200" i="6"/>
  <c r="T205" i="6" s="1"/>
  <c r="AO2" i="1"/>
  <c r="V200" i="1"/>
  <c r="BF2" i="1"/>
  <c r="BW2" i="1" s="1"/>
  <c r="W200" i="1"/>
  <c r="BG2" i="1"/>
  <c r="BX2" i="1" s="1"/>
  <c r="AP2" i="1"/>
  <c r="U200" i="6"/>
  <c r="T201" i="6" s="1"/>
  <c r="V200" i="6"/>
  <c r="T202" i="6" s="1"/>
  <c r="AB200" i="6"/>
  <c r="T208" i="6" s="1"/>
  <c r="AT2" i="1"/>
  <c r="AA200" i="1"/>
  <c r="BK2" i="1"/>
  <c r="CB2" i="1" s="1"/>
  <c r="BI2" i="1"/>
  <c r="BZ2" i="1" s="1"/>
  <c r="Y5" i="1"/>
  <c r="X5" i="1"/>
  <c r="W5" i="1"/>
  <c r="N4" i="8" l="1"/>
  <c r="W84" i="7"/>
  <c r="M4" i="8"/>
  <c r="V84" i="7"/>
  <c r="J4" i="8"/>
  <c r="S84" i="7"/>
  <c r="E4" i="8"/>
  <c r="N84" i="7"/>
  <c r="L4" i="8"/>
  <c r="U84" i="7"/>
  <c r="H4" i="8"/>
  <c r="Q84" i="7"/>
  <c r="G4" i="8"/>
  <c r="P84" i="7"/>
  <c r="F4" i="8"/>
  <c r="O84" i="7"/>
  <c r="K4" i="8"/>
  <c r="T84" i="7"/>
  <c r="D4" i="8"/>
  <c r="M84" i="7"/>
  <c r="I4" i="8"/>
  <c r="R84" i="7"/>
  <c r="T68" i="8"/>
  <c r="K18" i="43"/>
  <c r="L19" i="1" s="1"/>
  <c r="B18" i="43"/>
  <c r="C19" i="1" s="1"/>
  <c r="J18" i="43"/>
  <c r="K19" i="1" s="1"/>
  <c r="P18" i="43"/>
  <c r="Q19" i="1" s="1"/>
  <c r="E18" i="43"/>
  <c r="F19" i="1" s="1"/>
  <c r="H18" i="43"/>
  <c r="I19" i="1" s="1"/>
  <c r="M18" i="43"/>
  <c r="N19" i="1" s="1"/>
  <c r="I18" i="43"/>
  <c r="J19" i="1" s="1"/>
  <c r="O18" i="43"/>
  <c r="P19" i="1" s="1"/>
  <c r="A20" i="43"/>
  <c r="AN19" i="43"/>
  <c r="N19" i="43"/>
  <c r="O20" i="1" s="1"/>
  <c r="D19" i="43"/>
  <c r="E20" i="1" s="1"/>
  <c r="C19" i="43"/>
  <c r="D20" i="1" s="1"/>
  <c r="J19" i="43"/>
  <c r="K20" i="1" s="1"/>
  <c r="M19" i="43"/>
  <c r="N20" i="1" s="1"/>
  <c r="L19" i="43"/>
  <c r="M20" i="1" s="1"/>
  <c r="K19" i="43"/>
  <c r="L20" i="1" s="1"/>
  <c r="F19" i="43"/>
  <c r="G20" i="1" s="1"/>
  <c r="H19" i="43"/>
  <c r="I20" i="1" s="1"/>
  <c r="E19" i="43"/>
  <c r="F20" i="1" s="1"/>
  <c r="G19" i="43"/>
  <c r="H20" i="1" s="1"/>
  <c r="B19" i="43"/>
  <c r="C20" i="1" s="1"/>
  <c r="BG5" i="1"/>
  <c r="BH5" i="1"/>
  <c r="BI5" i="1"/>
  <c r="AK7" i="6"/>
  <c r="AK8" i="6" s="1"/>
  <c r="V5" i="1"/>
  <c r="AG5" i="1"/>
  <c r="AH5" i="1"/>
  <c r="AI5" i="1"/>
  <c r="AJ5" i="1"/>
  <c r="M74" i="5"/>
  <c r="M97" i="5"/>
  <c r="G97" i="5"/>
  <c r="G74" i="5"/>
  <c r="Z5" i="1"/>
  <c r="AA5" i="1"/>
  <c r="B82" i="5"/>
  <c r="B123" i="5" s="1"/>
  <c r="T51" i="8" s="1"/>
  <c r="T71" i="8" s="1"/>
  <c r="B105" i="5"/>
  <c r="U5" i="1"/>
  <c r="B78" i="5"/>
  <c r="B119" i="5" s="1"/>
  <c r="T47" i="8" s="1"/>
  <c r="T67" i="8" s="1"/>
  <c r="B101" i="5"/>
  <c r="AK6" i="1"/>
  <c r="AF5" i="1"/>
  <c r="T211" i="1"/>
  <c r="B44" i="5" s="1"/>
  <c r="B63" i="5" s="1"/>
  <c r="K33" i="5"/>
  <c r="K52" i="5" s="1"/>
  <c r="T209" i="1"/>
  <c r="B42" i="5" s="1"/>
  <c r="B61" i="5" s="1"/>
  <c r="AD5" i="1"/>
  <c r="BN5" i="1" s="1"/>
  <c r="T210" i="1"/>
  <c r="B43" i="5" s="1"/>
  <c r="B62" i="5" s="1"/>
  <c r="L33" i="5"/>
  <c r="L52" i="5" s="1"/>
  <c r="BG4" i="1"/>
  <c r="BK4" i="1"/>
  <c r="BE4" i="1"/>
  <c r="BI4" i="1"/>
  <c r="BJ4" i="1"/>
  <c r="BF4" i="1"/>
  <c r="BH4" i="1"/>
  <c r="AC5" i="1"/>
  <c r="BM5" i="1" s="1"/>
  <c r="J33" i="5"/>
  <c r="J52" i="5" s="1"/>
  <c r="F33" i="5"/>
  <c r="F52" i="5" s="1"/>
  <c r="F74" i="5" s="1"/>
  <c r="H33" i="5"/>
  <c r="H52" i="5" s="1"/>
  <c r="T206" i="1"/>
  <c r="B39" i="5" s="1"/>
  <c r="B58" i="5" s="1"/>
  <c r="T203" i="1"/>
  <c r="B36" i="5" s="1"/>
  <c r="B55" i="5" s="1"/>
  <c r="E33" i="5"/>
  <c r="E52" i="5" s="1"/>
  <c r="D33" i="5"/>
  <c r="D52" i="5" s="1"/>
  <c r="T202" i="1"/>
  <c r="B35" i="5" s="1"/>
  <c r="B54" i="5" s="1"/>
  <c r="T201" i="1"/>
  <c r="B34" i="5" s="1"/>
  <c r="B53" i="5" s="1"/>
  <c r="C33" i="5"/>
  <c r="C52" i="5" s="1"/>
  <c r="AB5" i="1"/>
  <c r="I33" i="5"/>
  <c r="I52" i="5" s="1"/>
  <c r="T207" i="1"/>
  <c r="B40" i="5" s="1"/>
  <c r="B59" i="5" s="1"/>
  <c r="P19" i="43" l="1"/>
  <c r="Q20" i="1" s="1"/>
  <c r="O19" i="43"/>
  <c r="P20" i="1" s="1"/>
  <c r="Q19" i="43"/>
  <c r="R20" i="1" s="1"/>
  <c r="I19" i="43"/>
  <c r="J20" i="1" s="1"/>
  <c r="A21" i="43"/>
  <c r="AN20" i="43"/>
  <c r="O20" i="43"/>
  <c r="P21" i="1" s="1"/>
  <c r="N20" i="43"/>
  <c r="O21" i="1" s="1"/>
  <c r="L20" i="43"/>
  <c r="M21" i="1" s="1"/>
  <c r="J20" i="43"/>
  <c r="K21" i="1" s="1"/>
  <c r="C20" i="43"/>
  <c r="D21" i="1" s="1"/>
  <c r="M20" i="43"/>
  <c r="N21" i="1" s="1"/>
  <c r="Q20" i="43"/>
  <c r="R21" i="1" s="1"/>
  <c r="I20" i="43"/>
  <c r="J21" i="1" s="1"/>
  <c r="P20" i="43"/>
  <c r="Q21" i="1" s="1"/>
  <c r="H20" i="43"/>
  <c r="I21" i="1" s="1"/>
  <c r="K20" i="43"/>
  <c r="L21" i="1" s="1"/>
  <c r="G20" i="43"/>
  <c r="H21" i="1" s="1"/>
  <c r="D20" i="43"/>
  <c r="E21" i="1" s="1"/>
  <c r="F20" i="43"/>
  <c r="G21" i="1" s="1"/>
  <c r="E20" i="43"/>
  <c r="F21" i="1" s="1"/>
  <c r="B20" i="43"/>
  <c r="C21" i="1" s="1"/>
  <c r="BR5" i="1"/>
  <c r="BQ5" i="1"/>
  <c r="BL5" i="1"/>
  <c r="BF5" i="1"/>
  <c r="BK5" i="1"/>
  <c r="BS5" i="1"/>
  <c r="BJ5" i="1"/>
  <c r="BP5" i="1"/>
  <c r="BT5" i="1"/>
  <c r="BE5" i="1"/>
  <c r="AC6" i="1"/>
  <c r="BM6" i="1" s="1"/>
  <c r="AI6" i="1"/>
  <c r="BS6" i="1" s="1"/>
  <c r="AJ6" i="1"/>
  <c r="BT6" i="1" s="1"/>
  <c r="AG6" i="1"/>
  <c r="BQ6" i="1" s="1"/>
  <c r="AH6" i="1"/>
  <c r="BR6" i="1" s="1"/>
  <c r="AB6" i="1"/>
  <c r="BL6" i="1" s="1"/>
  <c r="D74" i="5"/>
  <c r="D97" i="5"/>
  <c r="B84" i="5"/>
  <c r="B125" i="5" s="1"/>
  <c r="T53" i="8" s="1"/>
  <c r="T73" i="8" s="1"/>
  <c r="B107" i="5"/>
  <c r="B83" i="5"/>
  <c r="B124" i="5" s="1"/>
  <c r="T52" i="8" s="1"/>
  <c r="T72" i="8" s="1"/>
  <c r="B106" i="5"/>
  <c r="C97" i="5"/>
  <c r="C74" i="5"/>
  <c r="B80" i="5"/>
  <c r="B121" i="5" s="1"/>
  <c r="T49" i="8" s="1"/>
  <c r="T69" i="8" s="1"/>
  <c r="B103" i="5"/>
  <c r="K74" i="5"/>
  <c r="K97" i="5"/>
  <c r="B75" i="5"/>
  <c r="B116" i="5" s="1"/>
  <c r="T44" i="8" s="1"/>
  <c r="T64" i="8" s="1"/>
  <c r="B98" i="5"/>
  <c r="H74" i="5"/>
  <c r="H97" i="5"/>
  <c r="B85" i="5"/>
  <c r="B126" i="5" s="1"/>
  <c r="T54" i="8" s="1"/>
  <c r="T74" i="8" s="1"/>
  <c r="B108" i="5"/>
  <c r="E97" i="5"/>
  <c r="E74" i="5"/>
  <c r="B76" i="5"/>
  <c r="B117" i="5" s="1"/>
  <c r="T45" i="8" s="1"/>
  <c r="T65" i="8" s="1"/>
  <c r="B99" i="5"/>
  <c r="I97" i="5"/>
  <c r="I74" i="5"/>
  <c r="L97" i="5"/>
  <c r="L74" i="5"/>
  <c r="B77" i="5"/>
  <c r="B118" i="5" s="1"/>
  <c r="T46" i="8" s="1"/>
  <c r="T66" i="8" s="1"/>
  <c r="B100" i="5"/>
  <c r="J74" i="5"/>
  <c r="J97" i="5"/>
  <c r="B81" i="5"/>
  <c r="B122" i="5" s="1"/>
  <c r="T50" i="8" s="1"/>
  <c r="T70" i="8" s="1"/>
  <c r="B104" i="5"/>
  <c r="F97" i="5"/>
  <c r="AK7" i="1"/>
  <c r="AF6" i="1"/>
  <c r="BP6" i="1" s="1"/>
  <c r="W6" i="1"/>
  <c r="BG6" i="1" s="1"/>
  <c r="Z6" i="1"/>
  <c r="BJ6" i="1" s="1"/>
  <c r="V6" i="1"/>
  <c r="U6" i="1"/>
  <c r="BE6" i="1" s="1"/>
  <c r="Y6" i="1"/>
  <c r="AA6" i="1"/>
  <c r="X6" i="1"/>
  <c r="AD6" i="1"/>
  <c r="BN6" i="1" s="1"/>
  <c r="AE7" i="1"/>
  <c r="BO7" i="1" s="1"/>
  <c r="BM4" i="1"/>
  <c r="BL4" i="1"/>
  <c r="AK9" i="6"/>
  <c r="A22" i="43" l="1"/>
  <c r="AN21" i="43"/>
  <c r="K21" i="43" s="1"/>
  <c r="L22" i="1" s="1"/>
  <c r="D21" i="43"/>
  <c r="E22" i="1" s="1"/>
  <c r="C21" i="43"/>
  <c r="D22" i="1" s="1"/>
  <c r="N21" i="43"/>
  <c r="O22" i="1" s="1"/>
  <c r="J21" i="43"/>
  <c r="K22" i="1" s="1"/>
  <c r="O21" i="43"/>
  <c r="P22" i="1" s="1"/>
  <c r="M21" i="43"/>
  <c r="N22" i="1" s="1"/>
  <c r="Q21" i="43"/>
  <c r="R22" i="1" s="1"/>
  <c r="P21" i="43"/>
  <c r="Q22" i="1" s="1"/>
  <c r="I21" i="43"/>
  <c r="J22" i="1" s="1"/>
  <c r="E21" i="43"/>
  <c r="F22" i="1" s="1"/>
  <c r="B21" i="43"/>
  <c r="C22" i="1" s="1"/>
  <c r="AD7" i="1"/>
  <c r="BN7" i="1" s="1"/>
  <c r="AG7" i="1"/>
  <c r="AH7" i="1"/>
  <c r="AI7" i="1"/>
  <c r="BS7" i="1" s="1"/>
  <c r="AJ7" i="1"/>
  <c r="BH6" i="1"/>
  <c r="BK6" i="1"/>
  <c r="BF6" i="1"/>
  <c r="BI6" i="1"/>
  <c r="AK8" i="1"/>
  <c r="AF7" i="1"/>
  <c r="BP7" i="1" s="1"/>
  <c r="Z7" i="1"/>
  <c r="U7" i="1"/>
  <c r="BE7" i="1" s="1"/>
  <c r="W7" i="1"/>
  <c r="AA7" i="1"/>
  <c r="Y7" i="1"/>
  <c r="BI7" i="1" s="1"/>
  <c r="V7" i="1"/>
  <c r="BF7" i="1" s="1"/>
  <c r="X7" i="1"/>
  <c r="BH7" i="1" s="1"/>
  <c r="AC7" i="1"/>
  <c r="AB7" i="1"/>
  <c r="BL7" i="1" s="1"/>
  <c r="AE5" i="1"/>
  <c r="AE6" i="1"/>
  <c r="BO6" i="1" s="1"/>
  <c r="AK10" i="6"/>
  <c r="H21" i="43" l="1"/>
  <c r="I22" i="1" s="1"/>
  <c r="F21" i="43"/>
  <c r="G22" i="1" s="1"/>
  <c r="G21" i="43"/>
  <c r="H22" i="1" s="1"/>
  <c r="L21" i="43"/>
  <c r="M22" i="1" s="1"/>
  <c r="A23" i="43"/>
  <c r="AN22" i="43"/>
  <c r="O22" i="43"/>
  <c r="P23" i="1" s="1"/>
  <c r="N22" i="43"/>
  <c r="O23" i="1" s="1"/>
  <c r="J22" i="43"/>
  <c r="K23" i="1" s="1"/>
  <c r="C22" i="43"/>
  <c r="D23" i="1" s="1"/>
  <c r="K22" i="43"/>
  <c r="L23" i="1" s="1"/>
  <c r="Q22" i="43"/>
  <c r="R23" i="1" s="1"/>
  <c r="G22" i="43"/>
  <c r="H23" i="1" s="1"/>
  <c r="F22" i="43"/>
  <c r="G23" i="1" s="1"/>
  <c r="E22" i="43"/>
  <c r="F23" i="1" s="1"/>
  <c r="P22" i="43"/>
  <c r="Q23" i="1" s="1"/>
  <c r="B22" i="43"/>
  <c r="C23" i="1" s="1"/>
  <c r="BO5" i="1"/>
  <c r="BR7" i="1"/>
  <c r="BQ7" i="1"/>
  <c r="BT7" i="1"/>
  <c r="BK7" i="1"/>
  <c r="AG8" i="1"/>
  <c r="AH8" i="1"/>
  <c r="AI8" i="1"/>
  <c r="BS8" i="1" s="1"/>
  <c r="AJ8" i="1"/>
  <c r="BT8" i="1" s="1"/>
  <c r="AE8" i="1"/>
  <c r="BO8" i="1" s="1"/>
  <c r="U8" i="1"/>
  <c r="BE8" i="1" s="1"/>
  <c r="BM7" i="1"/>
  <c r="BG7" i="1"/>
  <c r="BJ7" i="1"/>
  <c r="AK9" i="1"/>
  <c r="AF8" i="1"/>
  <c r="BP8" i="1" s="1"/>
  <c r="Y8" i="1"/>
  <c r="BI8" i="1" s="1"/>
  <c r="V8" i="1"/>
  <c r="AA8" i="1"/>
  <c r="BK8" i="1" s="1"/>
  <c r="Z8" i="1"/>
  <c r="BJ8" i="1" s="1"/>
  <c r="X8" i="1"/>
  <c r="BH8" i="1" s="1"/>
  <c r="W8" i="1"/>
  <c r="AB8" i="1"/>
  <c r="BL8" i="1" s="1"/>
  <c r="AD8" i="1"/>
  <c r="BN8" i="1" s="1"/>
  <c r="AC8" i="1"/>
  <c r="BM8" i="1" s="1"/>
  <c r="BO4" i="1"/>
  <c r="BN4" i="1"/>
  <c r="AK11" i="6"/>
  <c r="I22" i="43" l="1"/>
  <c r="J23" i="1" s="1"/>
  <c r="L22" i="43"/>
  <c r="M23" i="1" s="1"/>
  <c r="D22" i="43"/>
  <c r="E23" i="1" s="1"/>
  <c r="H22" i="43"/>
  <c r="I23" i="1" s="1"/>
  <c r="M22" i="43"/>
  <c r="N23" i="1" s="1"/>
  <c r="A24" i="43"/>
  <c r="AN23" i="43"/>
  <c r="K23" i="43"/>
  <c r="L24" i="1" s="1"/>
  <c r="O23" i="43"/>
  <c r="P24" i="1" s="1"/>
  <c r="D23" i="43"/>
  <c r="E24" i="1" s="1"/>
  <c r="N23" i="43"/>
  <c r="O24" i="1" s="1"/>
  <c r="J23" i="43"/>
  <c r="K24" i="1" s="1"/>
  <c r="C23" i="43"/>
  <c r="D24" i="1" s="1"/>
  <c r="M23" i="43"/>
  <c r="N24" i="1" s="1"/>
  <c r="P23" i="43"/>
  <c r="Q24" i="1" s="1"/>
  <c r="Q23" i="43"/>
  <c r="R24" i="1" s="1"/>
  <c r="G23" i="43"/>
  <c r="H24" i="1" s="1"/>
  <c r="B23" i="43"/>
  <c r="C24" i="1" s="1"/>
  <c r="BR8" i="1"/>
  <c r="BG8" i="1"/>
  <c r="BQ8" i="1"/>
  <c r="AJ9" i="1"/>
  <c r="AI9" i="1"/>
  <c r="AG9" i="1"/>
  <c r="AH9" i="1"/>
  <c r="BR9" i="1" s="1"/>
  <c r="AF9" i="1"/>
  <c r="BP9" i="1" s="1"/>
  <c r="AK10" i="1"/>
  <c r="Z9" i="1"/>
  <c r="BJ9" i="1" s="1"/>
  <c r="W9" i="1"/>
  <c r="BG9" i="1" s="1"/>
  <c r="U9" i="1"/>
  <c r="BE9" i="1" s="1"/>
  <c r="Y9" i="1"/>
  <c r="V9" i="1"/>
  <c r="BF9" i="1" s="1"/>
  <c r="AA9" i="1"/>
  <c r="BK9" i="1" s="1"/>
  <c r="X9" i="1"/>
  <c r="BH9" i="1" s="1"/>
  <c r="AC9" i="1"/>
  <c r="BM9" i="1" s="1"/>
  <c r="AD9" i="1"/>
  <c r="AB9" i="1"/>
  <c r="AE9" i="1"/>
  <c r="BO9" i="1" s="1"/>
  <c r="BF8" i="1"/>
  <c r="AK12" i="6"/>
  <c r="E23" i="43" l="1"/>
  <c r="F24" i="1" s="1"/>
  <c r="F23" i="43"/>
  <c r="G24" i="1" s="1"/>
  <c r="H23" i="43"/>
  <c r="I24" i="1" s="1"/>
  <c r="I23" i="43"/>
  <c r="J24" i="1" s="1"/>
  <c r="L23" i="43"/>
  <c r="M24" i="1" s="1"/>
  <c r="A25" i="43"/>
  <c r="AN24" i="43"/>
  <c r="D24" i="43"/>
  <c r="E25" i="1" s="1"/>
  <c r="J24" i="43"/>
  <c r="K25" i="1" s="1"/>
  <c r="O24" i="43"/>
  <c r="P25" i="1" s="1"/>
  <c r="K24" i="43"/>
  <c r="L25" i="1" s="1"/>
  <c r="I24" i="43"/>
  <c r="J25" i="1" s="1"/>
  <c r="Q24" i="43"/>
  <c r="R25" i="1" s="1"/>
  <c r="E24" i="43"/>
  <c r="F25" i="1" s="1"/>
  <c r="L24" i="43"/>
  <c r="M25" i="1" s="1"/>
  <c r="G24" i="43"/>
  <c r="H25" i="1" s="1"/>
  <c r="F24" i="43"/>
  <c r="G25" i="1" s="1"/>
  <c r="H24" i="43"/>
  <c r="I25" i="1" s="1"/>
  <c r="M24" i="43"/>
  <c r="N25" i="1" s="1"/>
  <c r="B24" i="43"/>
  <c r="C25" i="1" s="1"/>
  <c r="BL9" i="1"/>
  <c r="BQ9" i="1"/>
  <c r="BS9" i="1"/>
  <c r="BT9" i="1"/>
  <c r="AG10" i="1"/>
  <c r="AH10" i="1"/>
  <c r="AI10" i="1"/>
  <c r="AJ10" i="1"/>
  <c r="BT10" i="1" s="1"/>
  <c r="BN9" i="1"/>
  <c r="BI9" i="1"/>
  <c r="U10" i="1"/>
  <c r="AF10" i="1"/>
  <c r="W10" i="1"/>
  <c r="BG10" i="1" s="1"/>
  <c r="X10" i="1"/>
  <c r="BH10" i="1" s="1"/>
  <c r="AB10" i="1"/>
  <c r="BL10" i="1" s="1"/>
  <c r="Z10" i="1"/>
  <c r="BJ10" i="1" s="1"/>
  <c r="AK11" i="1"/>
  <c r="AD10" i="1"/>
  <c r="AC10" i="1"/>
  <c r="V10" i="1"/>
  <c r="BF10" i="1" s="1"/>
  <c r="Y10" i="1"/>
  <c r="BI10" i="1" s="1"/>
  <c r="AA10" i="1"/>
  <c r="AE10" i="1"/>
  <c r="BO10" i="1" s="1"/>
  <c r="AK13" i="6"/>
  <c r="N24" i="43" l="1"/>
  <c r="O25" i="1" s="1"/>
  <c r="P24" i="43"/>
  <c r="Q25" i="1" s="1"/>
  <c r="C24" i="43"/>
  <c r="D25" i="1" s="1"/>
  <c r="A26" i="43"/>
  <c r="AN25" i="43"/>
  <c r="J25" i="43"/>
  <c r="K26" i="1" s="1"/>
  <c r="E25" i="43"/>
  <c r="F26" i="1" s="1"/>
  <c r="D25" i="43"/>
  <c r="E26" i="1" s="1"/>
  <c r="G25" i="43"/>
  <c r="H26" i="1" s="1"/>
  <c r="BN10" i="1"/>
  <c r="BS10" i="1"/>
  <c r="BR10" i="1"/>
  <c r="BP10" i="1"/>
  <c r="BQ10" i="1"/>
  <c r="BK10" i="1"/>
  <c r="BE10" i="1"/>
  <c r="AG11" i="1"/>
  <c r="BQ11" i="1" s="1"/>
  <c r="AH11" i="1"/>
  <c r="BR11" i="1" s="1"/>
  <c r="AI11" i="1"/>
  <c r="BS11" i="1" s="1"/>
  <c r="AJ11" i="1"/>
  <c r="BM10" i="1"/>
  <c r="AB11" i="1"/>
  <c r="BL11" i="1" s="1"/>
  <c r="AF11" i="1"/>
  <c r="BP11" i="1" s="1"/>
  <c r="Z11" i="1"/>
  <c r="BJ11" i="1" s="1"/>
  <c r="AK12" i="1"/>
  <c r="V11" i="1"/>
  <c r="BF11" i="1" s="1"/>
  <c r="AE11" i="1"/>
  <c r="AD11" i="1"/>
  <c r="BN11" i="1" s="1"/>
  <c r="AC11" i="1"/>
  <c r="Y11" i="1"/>
  <c r="U11" i="1"/>
  <c r="BE11" i="1" s="1"/>
  <c r="W11" i="1"/>
  <c r="BG11" i="1" s="1"/>
  <c r="X11" i="1"/>
  <c r="BH11" i="1" s="1"/>
  <c r="AA11" i="1"/>
  <c r="BK11" i="1" s="1"/>
  <c r="AK14" i="6"/>
  <c r="H25" i="43" l="1"/>
  <c r="I26" i="1" s="1"/>
  <c r="N25" i="43"/>
  <c r="O26" i="1" s="1"/>
  <c r="Q25" i="43"/>
  <c r="R26" i="1" s="1"/>
  <c r="M25" i="43"/>
  <c r="N26" i="1" s="1"/>
  <c r="I25" i="43"/>
  <c r="J26" i="1" s="1"/>
  <c r="C25" i="43"/>
  <c r="D26" i="1" s="1"/>
  <c r="P25" i="43"/>
  <c r="Q26" i="1" s="1"/>
  <c r="B25" i="43"/>
  <c r="C26" i="1" s="1"/>
  <c r="O25" i="43"/>
  <c r="P26" i="1" s="1"/>
  <c r="F25" i="43"/>
  <c r="G26" i="1" s="1"/>
  <c r="K25" i="43"/>
  <c r="L26" i="1" s="1"/>
  <c r="L25" i="43"/>
  <c r="M26" i="1" s="1"/>
  <c r="A27" i="43"/>
  <c r="AN26" i="43"/>
  <c r="O26" i="43"/>
  <c r="P27" i="1" s="1"/>
  <c r="N26" i="43"/>
  <c r="O27" i="1" s="1"/>
  <c r="M26" i="43"/>
  <c r="N27" i="1" s="1"/>
  <c r="D26" i="43"/>
  <c r="E27" i="1" s="1"/>
  <c r="Q26" i="43"/>
  <c r="R27" i="1" s="1"/>
  <c r="H26" i="43"/>
  <c r="I27" i="1" s="1"/>
  <c r="C26" i="43"/>
  <c r="D27" i="1" s="1"/>
  <c r="E26" i="43"/>
  <c r="F27" i="1" s="1"/>
  <c r="F26" i="43"/>
  <c r="G27" i="1" s="1"/>
  <c r="L26" i="43"/>
  <c r="M27" i="1" s="1"/>
  <c r="G26" i="43"/>
  <c r="H27" i="1" s="1"/>
  <c r="B26" i="43"/>
  <c r="C27" i="1" s="1"/>
  <c r="BM11" i="1"/>
  <c r="BO11" i="1"/>
  <c r="BT11" i="1"/>
  <c r="BI11" i="1"/>
  <c r="AI12" i="1"/>
  <c r="BS12" i="1" s="1"/>
  <c r="AG12" i="1"/>
  <c r="BQ12" i="1" s="1"/>
  <c r="AJ12" i="1"/>
  <c r="BT12" i="1" s="1"/>
  <c r="AH12" i="1"/>
  <c r="BR12" i="1" s="1"/>
  <c r="AF12" i="1"/>
  <c r="BP12" i="1" s="1"/>
  <c r="AA12" i="1"/>
  <c r="BK12" i="1" s="1"/>
  <c r="Y12" i="1"/>
  <c r="BI12" i="1" s="1"/>
  <c r="W12" i="1"/>
  <c r="BG12" i="1" s="1"/>
  <c r="X12" i="1"/>
  <c r="BH12" i="1" s="1"/>
  <c r="V12" i="1"/>
  <c r="BF12" i="1" s="1"/>
  <c r="Z12" i="1"/>
  <c r="BJ12" i="1" s="1"/>
  <c r="U12" i="1"/>
  <c r="BE12" i="1" s="1"/>
  <c r="AC12" i="1"/>
  <c r="BM12" i="1" s="1"/>
  <c r="AK13" i="1"/>
  <c r="AB12" i="1"/>
  <c r="BL12" i="1" s="1"/>
  <c r="AD12" i="1"/>
  <c r="BN12" i="1" s="1"/>
  <c r="AE12" i="1"/>
  <c r="BO12" i="1" s="1"/>
  <c r="AK15" i="6"/>
  <c r="J26" i="43" l="1"/>
  <c r="K27" i="1" s="1"/>
  <c r="P26" i="43"/>
  <c r="Q27" i="1" s="1"/>
  <c r="K26" i="43"/>
  <c r="L27" i="1" s="1"/>
  <c r="I26" i="43"/>
  <c r="J27" i="1" s="1"/>
  <c r="A28" i="43"/>
  <c r="AN27" i="43"/>
  <c r="O27" i="43" s="1"/>
  <c r="P28" i="1" s="1"/>
  <c r="N27" i="43"/>
  <c r="O28" i="1" s="1"/>
  <c r="M27" i="43"/>
  <c r="N28" i="1" s="1"/>
  <c r="J27" i="43"/>
  <c r="K28" i="1" s="1"/>
  <c r="D27" i="43"/>
  <c r="E28" i="1" s="1"/>
  <c r="C27" i="43"/>
  <c r="D28" i="1" s="1"/>
  <c r="L27" i="43"/>
  <c r="M28" i="1" s="1"/>
  <c r="H27" i="43"/>
  <c r="I28" i="1" s="1"/>
  <c r="I27" i="43"/>
  <c r="J28" i="1" s="1"/>
  <c r="K27" i="43"/>
  <c r="L28" i="1" s="1"/>
  <c r="E27" i="43"/>
  <c r="F28" i="1" s="1"/>
  <c r="F27" i="43"/>
  <c r="G28" i="1" s="1"/>
  <c r="P27" i="43"/>
  <c r="Q28" i="1" s="1"/>
  <c r="Q27" i="43"/>
  <c r="R28" i="1" s="1"/>
  <c r="B27" i="43"/>
  <c r="C28" i="1" s="1"/>
  <c r="AG13" i="1"/>
  <c r="BQ13" i="1" s="1"/>
  <c r="AH13" i="1"/>
  <c r="BR13" i="1" s="1"/>
  <c r="AI13" i="1"/>
  <c r="BS13" i="1" s="1"/>
  <c r="AJ13" i="1"/>
  <c r="BT13" i="1" s="1"/>
  <c r="AF13" i="1"/>
  <c r="BP13" i="1" s="1"/>
  <c r="Y13" i="1"/>
  <c r="BI13" i="1" s="1"/>
  <c r="Z13" i="1"/>
  <c r="BJ13" i="1" s="1"/>
  <c r="W13" i="1"/>
  <c r="BG13" i="1" s="1"/>
  <c r="V13" i="1"/>
  <c r="BF13" i="1" s="1"/>
  <c r="AB13" i="1"/>
  <c r="BL13" i="1" s="1"/>
  <c r="U13" i="1"/>
  <c r="BE13" i="1" s="1"/>
  <c r="AK14" i="1"/>
  <c r="AE13" i="1"/>
  <c r="BO13" i="1" s="1"/>
  <c r="AA13" i="1"/>
  <c r="BK13" i="1" s="1"/>
  <c r="AC13" i="1"/>
  <c r="BM13" i="1" s="1"/>
  <c r="AD13" i="1"/>
  <c r="BN13" i="1" s="1"/>
  <c r="X13" i="1"/>
  <c r="BH13" i="1" s="1"/>
  <c r="AK16" i="6"/>
  <c r="G27" i="43" l="1"/>
  <c r="H28" i="1" s="1"/>
  <c r="A29" i="43"/>
  <c r="AN28" i="43"/>
  <c r="E28" i="43" s="1"/>
  <c r="F29" i="1" s="1"/>
  <c r="AG14" i="1"/>
  <c r="BQ14" i="1" s="1"/>
  <c r="AH14" i="1"/>
  <c r="BR14" i="1" s="1"/>
  <c r="AI14" i="1"/>
  <c r="BS14" i="1" s="1"/>
  <c r="AJ14" i="1"/>
  <c r="BT14" i="1" s="1"/>
  <c r="AF14" i="1"/>
  <c r="BP14" i="1" s="1"/>
  <c r="Y14" i="1"/>
  <c r="BI14" i="1" s="1"/>
  <c r="W14" i="1"/>
  <c r="BG14" i="1" s="1"/>
  <c r="V14" i="1"/>
  <c r="BF14" i="1" s="1"/>
  <c r="AE14" i="1"/>
  <c r="BO14" i="1" s="1"/>
  <c r="Z14" i="1"/>
  <c r="BJ14" i="1" s="1"/>
  <c r="U14" i="1"/>
  <c r="BE14" i="1" s="1"/>
  <c r="AA14" i="1"/>
  <c r="BK14" i="1" s="1"/>
  <c r="AB14" i="1"/>
  <c r="BL14" i="1" s="1"/>
  <c r="AK15" i="1"/>
  <c r="AD14" i="1"/>
  <c r="BN14" i="1" s="1"/>
  <c r="AC14" i="1"/>
  <c r="BM14" i="1" s="1"/>
  <c r="X14" i="1"/>
  <c r="BH14" i="1" s="1"/>
  <c r="AK17" i="6"/>
  <c r="F28" i="43" l="1"/>
  <c r="G29" i="1" s="1"/>
  <c r="I28" i="43"/>
  <c r="J29" i="1" s="1"/>
  <c r="C28" i="43"/>
  <c r="D29" i="1" s="1"/>
  <c r="G28" i="43"/>
  <c r="H29" i="1" s="1"/>
  <c r="Q28" i="43"/>
  <c r="R29" i="1" s="1"/>
  <c r="H28" i="43"/>
  <c r="I29" i="1" s="1"/>
  <c r="K28" i="43"/>
  <c r="L29" i="1" s="1"/>
  <c r="J28" i="43"/>
  <c r="K29" i="1" s="1"/>
  <c r="D28" i="43"/>
  <c r="E29" i="1" s="1"/>
  <c r="N28" i="43"/>
  <c r="O29" i="1" s="1"/>
  <c r="O28" i="43"/>
  <c r="P29" i="1" s="1"/>
  <c r="P28" i="43"/>
  <c r="Q29" i="1" s="1"/>
  <c r="M28" i="43"/>
  <c r="N29" i="1" s="1"/>
  <c r="B28" i="43"/>
  <c r="C29" i="1" s="1"/>
  <c r="L28" i="43"/>
  <c r="M29" i="1" s="1"/>
  <c r="A30" i="43"/>
  <c r="AN29" i="43"/>
  <c r="I29" i="43" s="1"/>
  <c r="J30" i="1" s="1"/>
  <c r="AJ15" i="1"/>
  <c r="BT15" i="1" s="1"/>
  <c r="AI15" i="1"/>
  <c r="BS15" i="1" s="1"/>
  <c r="AG15" i="1"/>
  <c r="BQ15" i="1" s="1"/>
  <c r="AH15" i="1"/>
  <c r="BR15" i="1" s="1"/>
  <c r="AF15" i="1"/>
  <c r="BP15" i="1" s="1"/>
  <c r="AC15" i="1"/>
  <c r="BM15" i="1" s="1"/>
  <c r="W15" i="1"/>
  <c r="BG15" i="1" s="1"/>
  <c r="AA15" i="1"/>
  <c r="BK15" i="1" s="1"/>
  <c r="AD15" i="1"/>
  <c r="BN15" i="1" s="1"/>
  <c r="Z15" i="1"/>
  <c r="BJ15" i="1" s="1"/>
  <c r="U15" i="1"/>
  <c r="BE15" i="1" s="1"/>
  <c r="Y15" i="1"/>
  <c r="BI15" i="1" s="1"/>
  <c r="AB15" i="1"/>
  <c r="BL15" i="1" s="1"/>
  <c r="X15" i="1"/>
  <c r="BH15" i="1" s="1"/>
  <c r="AE15" i="1"/>
  <c r="BO15" i="1" s="1"/>
  <c r="AK16" i="1"/>
  <c r="V15" i="1"/>
  <c r="BF15" i="1" s="1"/>
  <c r="AK18" i="6"/>
  <c r="P29" i="43" l="1"/>
  <c r="Q30" i="1" s="1"/>
  <c r="Q29" i="43"/>
  <c r="R30" i="1" s="1"/>
  <c r="C29" i="43"/>
  <c r="D30" i="1" s="1"/>
  <c r="H29" i="43"/>
  <c r="I30" i="1" s="1"/>
  <c r="J29" i="43"/>
  <c r="K30" i="1" s="1"/>
  <c r="N29" i="43"/>
  <c r="O30" i="1" s="1"/>
  <c r="K29" i="43"/>
  <c r="L30" i="1" s="1"/>
  <c r="B29" i="43"/>
  <c r="C30" i="1" s="1"/>
  <c r="L29" i="43"/>
  <c r="M30" i="1" s="1"/>
  <c r="D29" i="43"/>
  <c r="E30" i="1" s="1"/>
  <c r="E29" i="43"/>
  <c r="F30" i="1" s="1"/>
  <c r="F29" i="43"/>
  <c r="G30" i="1" s="1"/>
  <c r="O29" i="43"/>
  <c r="P30" i="1" s="1"/>
  <c r="G29" i="43"/>
  <c r="H30" i="1" s="1"/>
  <c r="A31" i="43"/>
  <c r="AN30" i="43"/>
  <c r="D30" i="43" s="1"/>
  <c r="E31" i="1" s="1"/>
  <c r="M29" i="43"/>
  <c r="N30" i="1" s="1"/>
  <c r="AG16" i="1"/>
  <c r="BQ16" i="1" s="1"/>
  <c r="AH16" i="1"/>
  <c r="BR16" i="1" s="1"/>
  <c r="AI16" i="1"/>
  <c r="BS16" i="1" s="1"/>
  <c r="AJ16" i="1"/>
  <c r="BT16" i="1" s="1"/>
  <c r="AF16" i="1"/>
  <c r="BP16" i="1" s="1"/>
  <c r="W16" i="1"/>
  <c r="BG16" i="1" s="1"/>
  <c r="AA16" i="1"/>
  <c r="BK16" i="1" s="1"/>
  <c r="U16" i="1"/>
  <c r="BE16" i="1" s="1"/>
  <c r="V16" i="1"/>
  <c r="BF16" i="1" s="1"/>
  <c r="AB16" i="1"/>
  <c r="BL16" i="1" s="1"/>
  <c r="AD16" i="1"/>
  <c r="BN16" i="1" s="1"/>
  <c r="AE16" i="1"/>
  <c r="BO16" i="1" s="1"/>
  <c r="Z16" i="1"/>
  <c r="BJ16" i="1" s="1"/>
  <c r="AK17" i="1"/>
  <c r="AC16" i="1"/>
  <c r="BM16" i="1" s="1"/>
  <c r="Y16" i="1"/>
  <c r="BI16" i="1" s="1"/>
  <c r="X16" i="1"/>
  <c r="BH16" i="1" s="1"/>
  <c r="AK19" i="6"/>
  <c r="A32" i="43" l="1"/>
  <c r="AN31" i="43"/>
  <c r="I31" i="43" s="1"/>
  <c r="J32" i="1" s="1"/>
  <c r="J31" i="43"/>
  <c r="K32" i="1" s="1"/>
  <c r="O31" i="43"/>
  <c r="P32" i="1" s="1"/>
  <c r="L31" i="43"/>
  <c r="M32" i="1" s="1"/>
  <c r="K31" i="43"/>
  <c r="L32" i="1" s="1"/>
  <c r="Q31" i="43"/>
  <c r="R32" i="1" s="1"/>
  <c r="B31" i="43"/>
  <c r="C32" i="1" s="1"/>
  <c r="M30" i="43"/>
  <c r="N31" i="1" s="1"/>
  <c r="Q30" i="43"/>
  <c r="R31" i="1" s="1"/>
  <c r="G30" i="43"/>
  <c r="H31" i="1" s="1"/>
  <c r="O30" i="43"/>
  <c r="P31" i="1" s="1"/>
  <c r="N30" i="43"/>
  <c r="O31" i="1" s="1"/>
  <c r="K30" i="43"/>
  <c r="L31" i="1" s="1"/>
  <c r="P30" i="43"/>
  <c r="Q31" i="1" s="1"/>
  <c r="J30" i="43"/>
  <c r="K31" i="1" s="1"/>
  <c r="B30" i="43"/>
  <c r="C31" i="1" s="1"/>
  <c r="H30" i="43"/>
  <c r="I31" i="1" s="1"/>
  <c r="E30" i="43"/>
  <c r="F31" i="1" s="1"/>
  <c r="L30" i="43"/>
  <c r="M31" i="1" s="1"/>
  <c r="I30" i="43"/>
  <c r="J31" i="1" s="1"/>
  <c r="C30" i="43"/>
  <c r="D31" i="1" s="1"/>
  <c r="F30" i="43"/>
  <c r="G31" i="1" s="1"/>
  <c r="AG17" i="1"/>
  <c r="BQ17" i="1" s="1"/>
  <c r="AH17" i="1"/>
  <c r="BR17" i="1" s="1"/>
  <c r="AI17" i="1"/>
  <c r="BS17" i="1" s="1"/>
  <c r="AJ17" i="1"/>
  <c r="BT17" i="1" s="1"/>
  <c r="AF17" i="1"/>
  <c r="BP17" i="1" s="1"/>
  <c r="AA17" i="1"/>
  <c r="BK17" i="1" s="1"/>
  <c r="AB17" i="1"/>
  <c r="BL17" i="1" s="1"/>
  <c r="U17" i="1"/>
  <c r="BE17" i="1" s="1"/>
  <c r="V17" i="1"/>
  <c r="BF17" i="1" s="1"/>
  <c r="AD17" i="1"/>
  <c r="BN17" i="1" s="1"/>
  <c r="AC17" i="1"/>
  <c r="BM17" i="1" s="1"/>
  <c r="AE17" i="1"/>
  <c r="BO17" i="1" s="1"/>
  <c r="AK18" i="1"/>
  <c r="W17" i="1"/>
  <c r="BG17" i="1" s="1"/>
  <c r="Z17" i="1"/>
  <c r="BJ17" i="1" s="1"/>
  <c r="Y17" i="1"/>
  <c r="BI17" i="1" s="1"/>
  <c r="X17" i="1"/>
  <c r="BH17" i="1" s="1"/>
  <c r="AK20" i="6"/>
  <c r="P31" i="43" l="1"/>
  <c r="Q32" i="1" s="1"/>
  <c r="D31" i="43"/>
  <c r="E32" i="1" s="1"/>
  <c r="E31" i="43"/>
  <c r="F32" i="1" s="1"/>
  <c r="F31" i="43"/>
  <c r="G32" i="1" s="1"/>
  <c r="H31" i="43"/>
  <c r="I32" i="1" s="1"/>
  <c r="M31" i="43"/>
  <c r="N32" i="1" s="1"/>
  <c r="G31" i="43"/>
  <c r="H32" i="1" s="1"/>
  <c r="C31" i="43"/>
  <c r="D32" i="1" s="1"/>
  <c r="N31" i="43"/>
  <c r="O32" i="1" s="1"/>
  <c r="A33" i="43"/>
  <c r="AN32" i="43"/>
  <c r="E32" i="43" s="1"/>
  <c r="F33" i="1" s="1"/>
  <c r="N32" i="43"/>
  <c r="O33" i="1" s="1"/>
  <c r="L32" i="43"/>
  <c r="M33" i="1" s="1"/>
  <c r="J32" i="43"/>
  <c r="K33" i="1" s="1"/>
  <c r="D32" i="43"/>
  <c r="E33" i="1" s="1"/>
  <c r="K32" i="43"/>
  <c r="L33" i="1" s="1"/>
  <c r="Q32" i="43"/>
  <c r="R33" i="1" s="1"/>
  <c r="C32" i="43"/>
  <c r="D33" i="1" s="1"/>
  <c r="I32" i="43"/>
  <c r="J33" i="1" s="1"/>
  <c r="M32" i="43"/>
  <c r="N33" i="1" s="1"/>
  <c r="P32" i="43"/>
  <c r="Q33" i="1" s="1"/>
  <c r="H32" i="43"/>
  <c r="I33" i="1" s="1"/>
  <c r="B32" i="43"/>
  <c r="C33" i="1" s="1"/>
  <c r="AJ18" i="1"/>
  <c r="BT18" i="1" s="1"/>
  <c r="AG18" i="1"/>
  <c r="BQ18" i="1" s="1"/>
  <c r="AI18" i="1"/>
  <c r="BS18" i="1" s="1"/>
  <c r="AH18" i="1"/>
  <c r="BR18" i="1" s="1"/>
  <c r="AF18" i="1"/>
  <c r="BP18" i="1" s="1"/>
  <c r="AD18" i="1"/>
  <c r="BN18" i="1" s="1"/>
  <c r="AC18" i="1"/>
  <c r="BM18" i="1" s="1"/>
  <c r="Y18" i="1"/>
  <c r="BI18" i="1" s="1"/>
  <c r="W18" i="1"/>
  <c r="BG18" i="1" s="1"/>
  <c r="Z18" i="1"/>
  <c r="BJ18" i="1" s="1"/>
  <c r="V18" i="1"/>
  <c r="BF18" i="1" s="1"/>
  <c r="U18" i="1"/>
  <c r="BE18" i="1" s="1"/>
  <c r="X18" i="1"/>
  <c r="BH18" i="1" s="1"/>
  <c r="AE18" i="1"/>
  <c r="BO18" i="1" s="1"/>
  <c r="AB18" i="1"/>
  <c r="BL18" i="1" s="1"/>
  <c r="AA18" i="1"/>
  <c r="BK18" i="1" s="1"/>
  <c r="AK19" i="1"/>
  <c r="AK21" i="6"/>
  <c r="F32" i="43" l="1"/>
  <c r="G33" i="1" s="1"/>
  <c r="O32" i="43"/>
  <c r="P33" i="1" s="1"/>
  <c r="G32" i="43"/>
  <c r="H33" i="1" s="1"/>
  <c r="A34" i="43"/>
  <c r="AN33" i="43"/>
  <c r="G33" i="43" s="1"/>
  <c r="H34" i="1" s="1"/>
  <c r="Q33" i="43"/>
  <c r="R34" i="1" s="1"/>
  <c r="AG19" i="1"/>
  <c r="BQ19" i="1" s="1"/>
  <c r="AH19" i="1"/>
  <c r="BR19" i="1" s="1"/>
  <c r="AI19" i="1"/>
  <c r="BS19" i="1" s="1"/>
  <c r="AJ19" i="1"/>
  <c r="BT19" i="1" s="1"/>
  <c r="AF19" i="1"/>
  <c r="BP19" i="1" s="1"/>
  <c r="U19" i="1"/>
  <c r="BE19" i="1" s="1"/>
  <c r="V19" i="1"/>
  <c r="BF19" i="1" s="1"/>
  <c r="X19" i="1"/>
  <c r="BH19" i="1" s="1"/>
  <c r="Y19" i="1"/>
  <c r="BI19" i="1" s="1"/>
  <c r="W19" i="1"/>
  <c r="BG19" i="1" s="1"/>
  <c r="AB19" i="1"/>
  <c r="BL19" i="1" s="1"/>
  <c r="AE19" i="1"/>
  <c r="BO19" i="1" s="1"/>
  <c r="AA19" i="1"/>
  <c r="BK19" i="1" s="1"/>
  <c r="Z19" i="1"/>
  <c r="BJ19" i="1" s="1"/>
  <c r="AD19" i="1"/>
  <c r="BN19" i="1" s="1"/>
  <c r="AC19" i="1"/>
  <c r="BM19" i="1" s="1"/>
  <c r="AK20" i="1"/>
  <c r="AK22" i="6"/>
  <c r="P33" i="43" l="1"/>
  <c r="Q34" i="1" s="1"/>
  <c r="E33" i="43"/>
  <c r="F34" i="1" s="1"/>
  <c r="C33" i="43"/>
  <c r="D34" i="1" s="1"/>
  <c r="N33" i="43"/>
  <c r="O34" i="1" s="1"/>
  <c r="B33" i="43"/>
  <c r="C34" i="1" s="1"/>
  <c r="K33" i="43"/>
  <c r="L34" i="1" s="1"/>
  <c r="H33" i="43"/>
  <c r="I34" i="1" s="1"/>
  <c r="L33" i="43"/>
  <c r="M34" i="1" s="1"/>
  <c r="D33" i="43"/>
  <c r="E34" i="1" s="1"/>
  <c r="I33" i="43"/>
  <c r="J34" i="1" s="1"/>
  <c r="O33" i="43"/>
  <c r="P34" i="1" s="1"/>
  <c r="J33" i="43"/>
  <c r="K34" i="1" s="1"/>
  <c r="F33" i="43"/>
  <c r="G34" i="1" s="1"/>
  <c r="M33" i="43"/>
  <c r="N34" i="1" s="1"/>
  <c r="A35" i="43"/>
  <c r="AN34" i="43"/>
  <c r="F34" i="43" s="1"/>
  <c r="G35" i="1" s="1"/>
  <c r="C34" i="43"/>
  <c r="D35" i="1" s="1"/>
  <c r="P34" i="43"/>
  <c r="Q35" i="1" s="1"/>
  <c r="AG20" i="1"/>
  <c r="BQ20" i="1" s="1"/>
  <c r="AH20" i="1"/>
  <c r="BR20" i="1" s="1"/>
  <c r="AI20" i="1"/>
  <c r="BS20" i="1" s="1"/>
  <c r="AJ20" i="1"/>
  <c r="BT20" i="1" s="1"/>
  <c r="AF20" i="1"/>
  <c r="BP20" i="1" s="1"/>
  <c r="AK21" i="1"/>
  <c r="AC20" i="1"/>
  <c r="BM20" i="1" s="1"/>
  <c r="V20" i="1"/>
  <c r="BF20" i="1" s="1"/>
  <c r="U20" i="1"/>
  <c r="BE20" i="1" s="1"/>
  <c r="AD20" i="1"/>
  <c r="BN20" i="1" s="1"/>
  <c r="AB20" i="1"/>
  <c r="BL20" i="1" s="1"/>
  <c r="W20" i="1"/>
  <c r="BG20" i="1" s="1"/>
  <c r="Y20" i="1"/>
  <c r="BI20" i="1" s="1"/>
  <c r="Z20" i="1"/>
  <c r="BJ20" i="1" s="1"/>
  <c r="AA20" i="1"/>
  <c r="BK20" i="1" s="1"/>
  <c r="X20" i="1"/>
  <c r="BH20" i="1" s="1"/>
  <c r="AE20" i="1"/>
  <c r="BO20" i="1" s="1"/>
  <c r="AK23" i="6"/>
  <c r="G34" i="43" l="1"/>
  <c r="H35" i="1" s="1"/>
  <c r="I34" i="43"/>
  <c r="J35" i="1" s="1"/>
  <c r="E34" i="43"/>
  <c r="F35" i="1" s="1"/>
  <c r="Q34" i="43"/>
  <c r="R35" i="1" s="1"/>
  <c r="L34" i="43"/>
  <c r="M35" i="1" s="1"/>
  <c r="H34" i="43"/>
  <c r="I35" i="1" s="1"/>
  <c r="M34" i="43"/>
  <c r="N35" i="1" s="1"/>
  <c r="J34" i="43"/>
  <c r="K35" i="1" s="1"/>
  <c r="N34" i="43"/>
  <c r="O35" i="1" s="1"/>
  <c r="B34" i="43"/>
  <c r="C35" i="1" s="1"/>
  <c r="O34" i="43"/>
  <c r="P35" i="1" s="1"/>
  <c r="K34" i="43"/>
  <c r="L35" i="1" s="1"/>
  <c r="D34" i="43"/>
  <c r="E35" i="1" s="1"/>
  <c r="A36" i="43"/>
  <c r="AN35" i="43"/>
  <c r="P35" i="43" s="1"/>
  <c r="Q36" i="1" s="1"/>
  <c r="C35" i="43"/>
  <c r="D36" i="1" s="1"/>
  <c r="K35" i="43"/>
  <c r="L36" i="1" s="1"/>
  <c r="D35" i="43"/>
  <c r="E36" i="1" s="1"/>
  <c r="G35" i="43"/>
  <c r="H36" i="1" s="1"/>
  <c r="O35" i="43"/>
  <c r="P36" i="1" s="1"/>
  <c r="I35" i="43"/>
  <c r="J36" i="1" s="1"/>
  <c r="F35" i="43"/>
  <c r="G36" i="1" s="1"/>
  <c r="AJ21" i="1"/>
  <c r="BT21" i="1" s="1"/>
  <c r="AG21" i="1"/>
  <c r="BQ21" i="1" s="1"/>
  <c r="AH21" i="1"/>
  <c r="BR21" i="1" s="1"/>
  <c r="AI21" i="1"/>
  <c r="BS21" i="1" s="1"/>
  <c r="AF21" i="1"/>
  <c r="BP21" i="1" s="1"/>
  <c r="AK22" i="1"/>
  <c r="AC21" i="1"/>
  <c r="BM21" i="1" s="1"/>
  <c r="AD21" i="1"/>
  <c r="BN21" i="1" s="1"/>
  <c r="X21" i="1"/>
  <c r="BH21" i="1" s="1"/>
  <c r="Z21" i="1"/>
  <c r="BJ21" i="1" s="1"/>
  <c r="AA21" i="1"/>
  <c r="BK21" i="1" s="1"/>
  <c r="U21" i="1"/>
  <c r="BE21" i="1" s="1"/>
  <c r="AE21" i="1"/>
  <c r="BO21" i="1" s="1"/>
  <c r="V21" i="1"/>
  <c r="BF21" i="1" s="1"/>
  <c r="W21" i="1"/>
  <c r="BG21" i="1" s="1"/>
  <c r="Y21" i="1"/>
  <c r="BI21" i="1" s="1"/>
  <c r="AB21" i="1"/>
  <c r="BL21" i="1" s="1"/>
  <c r="AK24" i="6"/>
  <c r="H35" i="43" l="1"/>
  <c r="I36" i="1" s="1"/>
  <c r="J35" i="43"/>
  <c r="K36" i="1" s="1"/>
  <c r="M35" i="43"/>
  <c r="N36" i="1" s="1"/>
  <c r="E35" i="43"/>
  <c r="F36" i="1" s="1"/>
  <c r="Q35" i="43"/>
  <c r="R36" i="1" s="1"/>
  <c r="L35" i="43"/>
  <c r="M36" i="1" s="1"/>
  <c r="B35" i="43"/>
  <c r="C36" i="1" s="1"/>
  <c r="N35" i="43"/>
  <c r="O36" i="1" s="1"/>
  <c r="A37" i="43"/>
  <c r="AN36" i="43"/>
  <c r="I36" i="43" s="1"/>
  <c r="J37" i="1" s="1"/>
  <c r="H36" i="43"/>
  <c r="I37" i="1" s="1"/>
  <c r="AG22" i="1"/>
  <c r="BQ22" i="1" s="1"/>
  <c r="AH22" i="1"/>
  <c r="BR22" i="1" s="1"/>
  <c r="AI22" i="1"/>
  <c r="BS22" i="1" s="1"/>
  <c r="AJ22" i="1"/>
  <c r="BT22" i="1" s="1"/>
  <c r="AF22" i="1"/>
  <c r="BP22" i="1" s="1"/>
  <c r="AD22" i="1"/>
  <c r="BN22" i="1" s="1"/>
  <c r="AC22" i="1"/>
  <c r="BM22" i="1" s="1"/>
  <c r="W22" i="1"/>
  <c r="BG22" i="1" s="1"/>
  <c r="V22" i="1"/>
  <c r="BF22" i="1" s="1"/>
  <c r="AA22" i="1"/>
  <c r="BK22" i="1" s="1"/>
  <c r="Y22" i="1"/>
  <c r="BI22" i="1" s="1"/>
  <c r="AE22" i="1"/>
  <c r="BO22" i="1" s="1"/>
  <c r="AB22" i="1"/>
  <c r="BL22" i="1" s="1"/>
  <c r="X22" i="1"/>
  <c r="BH22" i="1" s="1"/>
  <c r="Z22" i="1"/>
  <c r="BJ22" i="1" s="1"/>
  <c r="U22" i="1"/>
  <c r="BE22" i="1" s="1"/>
  <c r="AK23" i="1"/>
  <c r="AK25" i="6"/>
  <c r="G36" i="43" l="1"/>
  <c r="H37" i="1" s="1"/>
  <c r="P36" i="43"/>
  <c r="Q37" i="1" s="1"/>
  <c r="L36" i="43"/>
  <c r="M37" i="1" s="1"/>
  <c r="D36" i="43"/>
  <c r="E37" i="1" s="1"/>
  <c r="N36" i="43"/>
  <c r="O37" i="1" s="1"/>
  <c r="F36" i="43"/>
  <c r="G37" i="1" s="1"/>
  <c r="O36" i="43"/>
  <c r="P37" i="1" s="1"/>
  <c r="B36" i="43"/>
  <c r="C37" i="1" s="1"/>
  <c r="J36" i="43"/>
  <c r="K37" i="1" s="1"/>
  <c r="Q36" i="43"/>
  <c r="R37" i="1" s="1"/>
  <c r="K36" i="43"/>
  <c r="L37" i="1" s="1"/>
  <c r="M36" i="43"/>
  <c r="N37" i="1" s="1"/>
  <c r="E36" i="43"/>
  <c r="F37" i="1" s="1"/>
  <c r="C36" i="43"/>
  <c r="D37" i="1" s="1"/>
  <c r="A38" i="43"/>
  <c r="AN37" i="43"/>
  <c r="K37" i="43" s="1"/>
  <c r="L38" i="1" s="1"/>
  <c r="D37" i="43"/>
  <c r="E38" i="1" s="1"/>
  <c r="C37" i="43"/>
  <c r="D38" i="1" s="1"/>
  <c r="Q37" i="43"/>
  <c r="R38" i="1" s="1"/>
  <c r="F37" i="43"/>
  <c r="G38" i="1" s="1"/>
  <c r="E37" i="43"/>
  <c r="F38" i="1" s="1"/>
  <c r="AG23" i="1"/>
  <c r="BQ23" i="1" s="1"/>
  <c r="AH23" i="1"/>
  <c r="BR23" i="1" s="1"/>
  <c r="AI23" i="1"/>
  <c r="BS23" i="1" s="1"/>
  <c r="AJ23" i="1"/>
  <c r="BT23" i="1" s="1"/>
  <c r="AF23" i="1"/>
  <c r="BP23" i="1" s="1"/>
  <c r="AK24" i="1"/>
  <c r="AC23" i="1"/>
  <c r="BM23" i="1" s="1"/>
  <c r="V23" i="1"/>
  <c r="BF23" i="1" s="1"/>
  <c r="AA23" i="1"/>
  <c r="BK23" i="1" s="1"/>
  <c r="AD23" i="1"/>
  <c r="BN23" i="1" s="1"/>
  <c r="W23" i="1"/>
  <c r="BG23" i="1" s="1"/>
  <c r="Z23" i="1"/>
  <c r="BJ23" i="1" s="1"/>
  <c r="X23" i="1"/>
  <c r="BH23" i="1" s="1"/>
  <c r="Y23" i="1"/>
  <c r="BI23" i="1" s="1"/>
  <c r="U23" i="1"/>
  <c r="BE23" i="1" s="1"/>
  <c r="AB23" i="1"/>
  <c r="BL23" i="1" s="1"/>
  <c r="AE23" i="1"/>
  <c r="BO23" i="1" s="1"/>
  <c r="AK26" i="6"/>
  <c r="I37" i="43" l="1"/>
  <c r="J38" i="1" s="1"/>
  <c r="P37" i="43"/>
  <c r="Q38" i="1" s="1"/>
  <c r="G37" i="43"/>
  <c r="H38" i="1" s="1"/>
  <c r="L37" i="43"/>
  <c r="M38" i="1" s="1"/>
  <c r="J37" i="43"/>
  <c r="K38" i="1" s="1"/>
  <c r="M37" i="43"/>
  <c r="N38" i="1" s="1"/>
  <c r="H37" i="43"/>
  <c r="I38" i="1" s="1"/>
  <c r="N37" i="43"/>
  <c r="O38" i="1" s="1"/>
  <c r="B37" i="43"/>
  <c r="C38" i="1" s="1"/>
  <c r="O37" i="43"/>
  <c r="P38" i="1" s="1"/>
  <c r="A39" i="43"/>
  <c r="AN38" i="43"/>
  <c r="D38" i="43" s="1"/>
  <c r="E39" i="1" s="1"/>
  <c r="O38" i="43"/>
  <c r="P39" i="1" s="1"/>
  <c r="N38" i="43"/>
  <c r="O39" i="1" s="1"/>
  <c r="K38" i="43"/>
  <c r="L39" i="1" s="1"/>
  <c r="J38" i="43"/>
  <c r="K39" i="1" s="1"/>
  <c r="M38" i="43"/>
  <c r="N39" i="1" s="1"/>
  <c r="Q38" i="43"/>
  <c r="R39" i="1" s="1"/>
  <c r="L38" i="43"/>
  <c r="M39" i="1" s="1"/>
  <c r="I38" i="43"/>
  <c r="J39" i="1" s="1"/>
  <c r="G38" i="43"/>
  <c r="H39" i="1" s="1"/>
  <c r="E38" i="43"/>
  <c r="F39" i="1" s="1"/>
  <c r="F38" i="43"/>
  <c r="G39" i="1" s="1"/>
  <c r="P38" i="43"/>
  <c r="Q39" i="1" s="1"/>
  <c r="AJ24" i="1"/>
  <c r="BT24" i="1" s="1"/>
  <c r="AI24" i="1"/>
  <c r="BS24" i="1" s="1"/>
  <c r="AG24" i="1"/>
  <c r="BQ24" i="1" s="1"/>
  <c r="AH24" i="1"/>
  <c r="BR24" i="1" s="1"/>
  <c r="AF24" i="1"/>
  <c r="BP24" i="1" s="1"/>
  <c r="AK25" i="1"/>
  <c r="V24" i="1"/>
  <c r="BF24" i="1" s="1"/>
  <c r="Z24" i="1"/>
  <c r="BJ24" i="1" s="1"/>
  <c r="X24" i="1"/>
  <c r="BH24" i="1" s="1"/>
  <c r="U24" i="1"/>
  <c r="BE24" i="1" s="1"/>
  <c r="AA24" i="1"/>
  <c r="BK24" i="1" s="1"/>
  <c r="Y24" i="1"/>
  <c r="BI24" i="1" s="1"/>
  <c r="W24" i="1"/>
  <c r="BG24" i="1" s="1"/>
  <c r="AD24" i="1"/>
  <c r="BN24" i="1" s="1"/>
  <c r="AC24" i="1"/>
  <c r="BM24" i="1" s="1"/>
  <c r="AE24" i="1"/>
  <c r="BO24" i="1" s="1"/>
  <c r="AB24" i="1"/>
  <c r="BL24" i="1" s="1"/>
  <c r="AK27" i="6"/>
  <c r="B38" i="43" l="1"/>
  <c r="C39" i="1" s="1"/>
  <c r="C38" i="43"/>
  <c r="D39" i="1" s="1"/>
  <c r="H38" i="43"/>
  <c r="I39" i="1" s="1"/>
  <c r="A40" i="43"/>
  <c r="AN39" i="43"/>
  <c r="M39" i="43" s="1"/>
  <c r="N40" i="1" s="1"/>
  <c r="J39" i="43"/>
  <c r="K40" i="1" s="1"/>
  <c r="I39" i="43"/>
  <c r="J40" i="1" s="1"/>
  <c r="L39" i="43"/>
  <c r="M40" i="1" s="1"/>
  <c r="D39" i="43"/>
  <c r="E40" i="1" s="1"/>
  <c r="K39" i="43"/>
  <c r="L40" i="1" s="1"/>
  <c r="Q39" i="43"/>
  <c r="R40" i="1" s="1"/>
  <c r="H39" i="43"/>
  <c r="I40" i="1" s="1"/>
  <c r="G39" i="43"/>
  <c r="H40" i="1" s="1"/>
  <c r="F39" i="43"/>
  <c r="G40" i="1" s="1"/>
  <c r="AG25" i="1"/>
  <c r="BQ25" i="1" s="1"/>
  <c r="AH25" i="1"/>
  <c r="BR25" i="1" s="1"/>
  <c r="AI25" i="1"/>
  <c r="BS25" i="1" s="1"/>
  <c r="AJ25" i="1"/>
  <c r="BT25" i="1" s="1"/>
  <c r="AF25" i="1"/>
  <c r="BP25" i="1" s="1"/>
  <c r="AD25" i="1"/>
  <c r="BN25" i="1" s="1"/>
  <c r="X25" i="1"/>
  <c r="BH25" i="1" s="1"/>
  <c r="W25" i="1"/>
  <c r="BG25" i="1" s="1"/>
  <c r="AK26" i="1"/>
  <c r="Z25" i="1"/>
  <c r="BJ25" i="1" s="1"/>
  <c r="Y25" i="1"/>
  <c r="BI25" i="1" s="1"/>
  <c r="U25" i="1"/>
  <c r="BE25" i="1" s="1"/>
  <c r="AA25" i="1"/>
  <c r="BK25" i="1" s="1"/>
  <c r="V25" i="1"/>
  <c r="BF25" i="1" s="1"/>
  <c r="AC25" i="1"/>
  <c r="BM25" i="1" s="1"/>
  <c r="AB25" i="1"/>
  <c r="BL25" i="1" s="1"/>
  <c r="AE25" i="1"/>
  <c r="BO25" i="1" s="1"/>
  <c r="AK28" i="6"/>
  <c r="B39" i="43" l="1"/>
  <c r="C40" i="1" s="1"/>
  <c r="C39" i="43"/>
  <c r="D40" i="1" s="1"/>
  <c r="P39" i="43"/>
  <c r="Q40" i="1" s="1"/>
  <c r="N39" i="43"/>
  <c r="O40" i="1" s="1"/>
  <c r="O39" i="43"/>
  <c r="P40" i="1" s="1"/>
  <c r="E39" i="43"/>
  <c r="F40" i="1" s="1"/>
  <c r="A41" i="43"/>
  <c r="AN40" i="43"/>
  <c r="H40" i="43" s="1"/>
  <c r="I41" i="1" s="1"/>
  <c r="D40" i="43"/>
  <c r="E41" i="1" s="1"/>
  <c r="C40" i="43"/>
  <c r="D41" i="1" s="1"/>
  <c r="J40" i="43"/>
  <c r="K41" i="1" s="1"/>
  <c r="L40" i="43"/>
  <c r="M41" i="1" s="1"/>
  <c r="N40" i="43"/>
  <c r="O41" i="1" s="1"/>
  <c r="O40" i="43"/>
  <c r="P41" i="1" s="1"/>
  <c r="G40" i="43"/>
  <c r="H41" i="1" s="1"/>
  <c r="K40" i="43"/>
  <c r="L41" i="1" s="1"/>
  <c r="M40" i="43"/>
  <c r="N41" i="1" s="1"/>
  <c r="F40" i="43"/>
  <c r="G41" i="1" s="1"/>
  <c r="E40" i="43"/>
  <c r="F41" i="1" s="1"/>
  <c r="P40" i="43"/>
  <c r="Q41" i="1" s="1"/>
  <c r="B40" i="43"/>
  <c r="C41" i="1" s="1"/>
  <c r="AG26" i="1"/>
  <c r="BQ26" i="1" s="1"/>
  <c r="AH26" i="1"/>
  <c r="BR26" i="1" s="1"/>
  <c r="AI26" i="1"/>
  <c r="BS26" i="1" s="1"/>
  <c r="AJ26" i="1"/>
  <c r="BT26" i="1" s="1"/>
  <c r="AF26" i="1"/>
  <c r="BP26" i="1" s="1"/>
  <c r="AD26" i="1"/>
  <c r="BN26" i="1" s="1"/>
  <c r="V26" i="1"/>
  <c r="BF26" i="1" s="1"/>
  <c r="AA26" i="1"/>
  <c r="BK26" i="1" s="1"/>
  <c r="W26" i="1"/>
  <c r="BG26" i="1" s="1"/>
  <c r="AC26" i="1"/>
  <c r="BM26" i="1" s="1"/>
  <c r="X26" i="1"/>
  <c r="BH26" i="1" s="1"/>
  <c r="Y26" i="1"/>
  <c r="BI26" i="1" s="1"/>
  <c r="U26" i="1"/>
  <c r="BE26" i="1" s="1"/>
  <c r="Z26" i="1"/>
  <c r="BJ26" i="1" s="1"/>
  <c r="AE26" i="1"/>
  <c r="BO26" i="1" s="1"/>
  <c r="AB26" i="1"/>
  <c r="BL26" i="1" s="1"/>
  <c r="AK27" i="1"/>
  <c r="AK29" i="6"/>
  <c r="I40" i="43" l="1"/>
  <c r="J41" i="1" s="1"/>
  <c r="Q40" i="43"/>
  <c r="R41" i="1" s="1"/>
  <c r="A42" i="43"/>
  <c r="AN41" i="43"/>
  <c r="H41" i="43" s="1"/>
  <c r="I42" i="1" s="1"/>
  <c r="D41" i="43"/>
  <c r="E42" i="1" s="1"/>
  <c r="F41" i="43"/>
  <c r="G42" i="1" s="1"/>
  <c r="P41" i="43"/>
  <c r="Q42" i="1" s="1"/>
  <c r="AI27" i="1"/>
  <c r="BS27" i="1" s="1"/>
  <c r="AJ27" i="1"/>
  <c r="BT27" i="1" s="1"/>
  <c r="AG27" i="1"/>
  <c r="BQ27" i="1" s="1"/>
  <c r="AH27" i="1"/>
  <c r="BR27" i="1" s="1"/>
  <c r="AF27" i="1"/>
  <c r="BP27" i="1" s="1"/>
  <c r="W27" i="1"/>
  <c r="BG27" i="1" s="1"/>
  <c r="V27" i="1"/>
  <c r="BF27" i="1" s="1"/>
  <c r="X27" i="1"/>
  <c r="BH27" i="1" s="1"/>
  <c r="AB27" i="1"/>
  <c r="BL27" i="1" s="1"/>
  <c r="AD27" i="1"/>
  <c r="BN27" i="1" s="1"/>
  <c r="Y27" i="1"/>
  <c r="BI27" i="1" s="1"/>
  <c r="AA27" i="1"/>
  <c r="BK27" i="1" s="1"/>
  <c r="U27" i="1"/>
  <c r="BE27" i="1" s="1"/>
  <c r="AE27" i="1"/>
  <c r="BO27" i="1" s="1"/>
  <c r="AK28" i="1"/>
  <c r="AC27" i="1"/>
  <c r="BM27" i="1" s="1"/>
  <c r="Z27" i="1"/>
  <c r="BJ27" i="1" s="1"/>
  <c r="AK30" i="6"/>
  <c r="I41" i="43" l="1"/>
  <c r="J42" i="1" s="1"/>
  <c r="O41" i="43"/>
  <c r="P42" i="1" s="1"/>
  <c r="G41" i="43"/>
  <c r="H42" i="1" s="1"/>
  <c r="N41" i="43"/>
  <c r="O42" i="1" s="1"/>
  <c r="L41" i="43"/>
  <c r="M42" i="1" s="1"/>
  <c r="K41" i="43"/>
  <c r="L42" i="1" s="1"/>
  <c r="Q41" i="43"/>
  <c r="R42" i="1" s="1"/>
  <c r="B41" i="43"/>
  <c r="C42" i="1" s="1"/>
  <c r="J41" i="43"/>
  <c r="K42" i="1" s="1"/>
  <c r="M41" i="43"/>
  <c r="N42" i="1" s="1"/>
  <c r="E41" i="43"/>
  <c r="F42" i="1" s="1"/>
  <c r="C41" i="43"/>
  <c r="D42" i="1" s="1"/>
  <c r="A43" i="43"/>
  <c r="AN42" i="43"/>
  <c r="O42" i="43"/>
  <c r="P43" i="1" s="1"/>
  <c r="N42" i="43"/>
  <c r="O43" i="1" s="1"/>
  <c r="J42" i="43"/>
  <c r="K43" i="1" s="1"/>
  <c r="C42" i="43"/>
  <c r="D43" i="1" s="1"/>
  <c r="I42" i="43"/>
  <c r="J43" i="1" s="1"/>
  <c r="D42" i="43"/>
  <c r="E43" i="1" s="1"/>
  <c r="G42" i="43"/>
  <c r="H43" i="1" s="1"/>
  <c r="P42" i="43"/>
  <c r="Q43" i="1" s="1"/>
  <c r="Q42" i="43"/>
  <c r="R43" i="1" s="1"/>
  <c r="B42" i="43"/>
  <c r="C43" i="1" s="1"/>
  <c r="AG28" i="1"/>
  <c r="BQ28" i="1" s="1"/>
  <c r="AH28" i="1"/>
  <c r="BR28" i="1" s="1"/>
  <c r="AI28" i="1"/>
  <c r="BS28" i="1" s="1"/>
  <c r="AJ28" i="1"/>
  <c r="BT28" i="1" s="1"/>
  <c r="AF28" i="1"/>
  <c r="BP28" i="1" s="1"/>
  <c r="Y28" i="1"/>
  <c r="BI28" i="1" s="1"/>
  <c r="AC28" i="1"/>
  <c r="BM28" i="1" s="1"/>
  <c r="AK29" i="1"/>
  <c r="V28" i="1"/>
  <c r="BF28" i="1" s="1"/>
  <c r="Z28" i="1"/>
  <c r="BJ28" i="1" s="1"/>
  <c r="W28" i="1"/>
  <c r="BG28" i="1" s="1"/>
  <c r="X28" i="1"/>
  <c r="BH28" i="1" s="1"/>
  <c r="AE28" i="1"/>
  <c r="BO28" i="1" s="1"/>
  <c r="U28" i="1"/>
  <c r="BE28" i="1" s="1"/>
  <c r="AD28" i="1"/>
  <c r="BN28" i="1" s="1"/>
  <c r="AA28" i="1"/>
  <c r="BK28" i="1" s="1"/>
  <c r="AB28" i="1"/>
  <c r="BL28" i="1" s="1"/>
  <c r="AK31" i="6"/>
  <c r="F42" i="43" l="1"/>
  <c r="G43" i="1" s="1"/>
  <c r="E42" i="43"/>
  <c r="F43" i="1" s="1"/>
  <c r="K42" i="43"/>
  <c r="L43" i="1" s="1"/>
  <c r="L42" i="43"/>
  <c r="M43" i="1" s="1"/>
  <c r="M42" i="43"/>
  <c r="N43" i="1" s="1"/>
  <c r="H42" i="43"/>
  <c r="I43" i="1" s="1"/>
  <c r="A44" i="43"/>
  <c r="AN43" i="43"/>
  <c r="G43" i="43" s="1"/>
  <c r="H44" i="1" s="1"/>
  <c r="M43" i="43"/>
  <c r="N44" i="1" s="1"/>
  <c r="L43" i="43"/>
  <c r="M44" i="1" s="1"/>
  <c r="C43" i="43"/>
  <c r="D44" i="1" s="1"/>
  <c r="N43" i="43"/>
  <c r="O44" i="1" s="1"/>
  <c r="J43" i="43"/>
  <c r="K44" i="1" s="1"/>
  <c r="E43" i="43"/>
  <c r="F44" i="1" s="1"/>
  <c r="B43" i="43"/>
  <c r="C44" i="1" s="1"/>
  <c r="AG29" i="1"/>
  <c r="BQ29" i="1" s="1"/>
  <c r="AH29" i="1"/>
  <c r="BR29" i="1" s="1"/>
  <c r="AI29" i="1"/>
  <c r="BS29" i="1" s="1"/>
  <c r="AJ29" i="1"/>
  <c r="BT29" i="1" s="1"/>
  <c r="AF29" i="1"/>
  <c r="BP29" i="1" s="1"/>
  <c r="W29" i="1"/>
  <c r="BG29" i="1" s="1"/>
  <c r="Z29" i="1"/>
  <c r="BJ29" i="1" s="1"/>
  <c r="X29" i="1"/>
  <c r="BH29" i="1" s="1"/>
  <c r="AA29" i="1"/>
  <c r="BK29" i="1" s="1"/>
  <c r="AK30" i="1"/>
  <c r="Y29" i="1"/>
  <c r="BI29" i="1" s="1"/>
  <c r="AD29" i="1"/>
  <c r="BN29" i="1" s="1"/>
  <c r="AE29" i="1"/>
  <c r="BO29" i="1" s="1"/>
  <c r="U29" i="1"/>
  <c r="BE29" i="1" s="1"/>
  <c r="V29" i="1"/>
  <c r="BF29" i="1" s="1"/>
  <c r="AC29" i="1"/>
  <c r="BM29" i="1" s="1"/>
  <c r="AB29" i="1"/>
  <c r="BL29" i="1" s="1"/>
  <c r="AK32" i="6"/>
  <c r="I43" i="43" l="1"/>
  <c r="J44" i="1" s="1"/>
  <c r="F43" i="43"/>
  <c r="G44" i="1" s="1"/>
  <c r="K43" i="43"/>
  <c r="L44" i="1" s="1"/>
  <c r="H43" i="43"/>
  <c r="I44" i="1" s="1"/>
  <c r="O43" i="43"/>
  <c r="P44" i="1" s="1"/>
  <c r="Q43" i="43"/>
  <c r="R44" i="1" s="1"/>
  <c r="P43" i="43"/>
  <c r="Q44" i="1" s="1"/>
  <c r="D43" i="43"/>
  <c r="E44" i="1" s="1"/>
  <c r="A45" i="43"/>
  <c r="AN44" i="43"/>
  <c r="H44" i="43" s="1"/>
  <c r="I45" i="1" s="1"/>
  <c r="D44" i="43"/>
  <c r="E45" i="1" s="1"/>
  <c r="C44" i="43"/>
  <c r="D45" i="1" s="1"/>
  <c r="J44" i="43"/>
  <c r="K45" i="1" s="1"/>
  <c r="O44" i="43"/>
  <c r="P45" i="1" s="1"/>
  <c r="K44" i="43"/>
  <c r="L45" i="1" s="1"/>
  <c r="I44" i="43"/>
  <c r="J45" i="1" s="1"/>
  <c r="M44" i="43"/>
  <c r="N45" i="1" s="1"/>
  <c r="N44" i="43"/>
  <c r="O45" i="1" s="1"/>
  <c r="L44" i="43"/>
  <c r="M45" i="1" s="1"/>
  <c r="E44" i="43"/>
  <c r="F45" i="1" s="1"/>
  <c r="P44" i="43"/>
  <c r="Q45" i="1" s="1"/>
  <c r="Q44" i="43"/>
  <c r="R45" i="1" s="1"/>
  <c r="F44" i="43"/>
  <c r="G45" i="1" s="1"/>
  <c r="B44" i="43"/>
  <c r="C45" i="1" s="1"/>
  <c r="AI30" i="1"/>
  <c r="BS30" i="1" s="1"/>
  <c r="AJ30" i="1"/>
  <c r="BT30" i="1" s="1"/>
  <c r="AG30" i="1"/>
  <c r="BQ30" i="1" s="1"/>
  <c r="AH30" i="1"/>
  <c r="BR30" i="1" s="1"/>
  <c r="AF30" i="1"/>
  <c r="BP30" i="1" s="1"/>
  <c r="AK31" i="1"/>
  <c r="AD30" i="1"/>
  <c r="BN30" i="1" s="1"/>
  <c r="X30" i="1"/>
  <c r="BH30" i="1" s="1"/>
  <c r="Z30" i="1"/>
  <c r="BJ30" i="1" s="1"/>
  <c r="AE30" i="1"/>
  <c r="BO30" i="1" s="1"/>
  <c r="AC30" i="1"/>
  <c r="BM30" i="1" s="1"/>
  <c r="W30" i="1"/>
  <c r="BG30" i="1" s="1"/>
  <c r="AA30" i="1"/>
  <c r="BK30" i="1" s="1"/>
  <c r="V30" i="1"/>
  <c r="BF30" i="1" s="1"/>
  <c r="AB30" i="1"/>
  <c r="BL30" i="1" s="1"/>
  <c r="Y30" i="1"/>
  <c r="BI30" i="1" s="1"/>
  <c r="U30" i="1"/>
  <c r="BE30" i="1" s="1"/>
  <c r="AK33" i="6"/>
  <c r="G44" i="43" l="1"/>
  <c r="H45" i="1" s="1"/>
  <c r="A46" i="43"/>
  <c r="AN45" i="43"/>
  <c r="Q45" i="43" s="1"/>
  <c r="R46" i="1" s="1"/>
  <c r="J45" i="43"/>
  <c r="K46" i="1" s="1"/>
  <c r="O45" i="43"/>
  <c r="P46" i="1" s="1"/>
  <c r="N45" i="43"/>
  <c r="O46" i="1" s="1"/>
  <c r="E45" i="43"/>
  <c r="F46" i="1" s="1"/>
  <c r="F45" i="43"/>
  <c r="G46" i="1" s="1"/>
  <c r="G45" i="43"/>
  <c r="H46" i="1" s="1"/>
  <c r="B45" i="43"/>
  <c r="C46" i="1" s="1"/>
  <c r="AG31" i="1"/>
  <c r="BQ31" i="1" s="1"/>
  <c r="AH31" i="1"/>
  <c r="BR31" i="1" s="1"/>
  <c r="AI31" i="1"/>
  <c r="BS31" i="1" s="1"/>
  <c r="AJ31" i="1"/>
  <c r="BT31" i="1" s="1"/>
  <c r="AF31" i="1"/>
  <c r="BP31" i="1" s="1"/>
  <c r="V31" i="1"/>
  <c r="BF31" i="1" s="1"/>
  <c r="AA31" i="1"/>
  <c r="BK31" i="1" s="1"/>
  <c r="AB31" i="1"/>
  <c r="BL31" i="1" s="1"/>
  <c r="AD31" i="1"/>
  <c r="BN31" i="1" s="1"/>
  <c r="Y31" i="1"/>
  <c r="BI31" i="1" s="1"/>
  <c r="Z31" i="1"/>
  <c r="BJ31" i="1" s="1"/>
  <c r="AE31" i="1"/>
  <c r="BO31" i="1" s="1"/>
  <c r="AC31" i="1"/>
  <c r="BM31" i="1" s="1"/>
  <c r="X31" i="1"/>
  <c r="BH31" i="1" s="1"/>
  <c r="U31" i="1"/>
  <c r="BE31" i="1" s="1"/>
  <c r="W31" i="1"/>
  <c r="BG31" i="1" s="1"/>
  <c r="AK32" i="1"/>
  <c r="AK34" i="6"/>
  <c r="L45" i="43" l="1"/>
  <c r="M46" i="1" s="1"/>
  <c r="K45" i="43"/>
  <c r="L46" i="1" s="1"/>
  <c r="D45" i="43"/>
  <c r="E46" i="1" s="1"/>
  <c r="H45" i="43"/>
  <c r="I46" i="1" s="1"/>
  <c r="P45" i="43"/>
  <c r="Q46" i="1" s="1"/>
  <c r="I45" i="43"/>
  <c r="J46" i="1" s="1"/>
  <c r="C45" i="43"/>
  <c r="D46" i="1" s="1"/>
  <c r="M45" i="43"/>
  <c r="N46" i="1" s="1"/>
  <c r="A47" i="43"/>
  <c r="AN46" i="43"/>
  <c r="D46" i="43"/>
  <c r="E47" i="1" s="1"/>
  <c r="C46" i="43"/>
  <c r="D47" i="1" s="1"/>
  <c r="K46" i="43"/>
  <c r="L47" i="1" s="1"/>
  <c r="O46" i="43"/>
  <c r="P47" i="1" s="1"/>
  <c r="N46" i="43"/>
  <c r="O47" i="1" s="1"/>
  <c r="J46" i="43"/>
  <c r="K47" i="1" s="1"/>
  <c r="Q46" i="43"/>
  <c r="R47" i="1" s="1"/>
  <c r="E46" i="43"/>
  <c r="F47" i="1" s="1"/>
  <c r="P46" i="43"/>
  <c r="Q47" i="1" s="1"/>
  <c r="I46" i="43"/>
  <c r="J47" i="1" s="1"/>
  <c r="G46" i="43"/>
  <c r="H47" i="1" s="1"/>
  <c r="L46" i="43"/>
  <c r="M47" i="1" s="1"/>
  <c r="M46" i="43"/>
  <c r="N47" i="1" s="1"/>
  <c r="H46" i="43"/>
  <c r="I47" i="1" s="1"/>
  <c r="F46" i="43"/>
  <c r="G47" i="1" s="1"/>
  <c r="B46" i="43"/>
  <c r="C47" i="1" s="1"/>
  <c r="AG32" i="1"/>
  <c r="BQ32" i="1" s="1"/>
  <c r="AH32" i="1"/>
  <c r="BR32" i="1" s="1"/>
  <c r="AI32" i="1"/>
  <c r="BS32" i="1" s="1"/>
  <c r="AJ32" i="1"/>
  <c r="BT32" i="1" s="1"/>
  <c r="AF32" i="1"/>
  <c r="BP32" i="1" s="1"/>
  <c r="AA32" i="1"/>
  <c r="BK32" i="1" s="1"/>
  <c r="U32" i="1"/>
  <c r="BE32" i="1" s="1"/>
  <c r="Z32" i="1"/>
  <c r="BJ32" i="1" s="1"/>
  <c r="V32" i="1"/>
  <c r="BF32" i="1" s="1"/>
  <c r="AC32" i="1"/>
  <c r="BM32" i="1" s="1"/>
  <c r="X32" i="1"/>
  <c r="BH32" i="1" s="1"/>
  <c r="W32" i="1"/>
  <c r="BG32" i="1" s="1"/>
  <c r="AB32" i="1"/>
  <c r="BL32" i="1" s="1"/>
  <c r="AD32" i="1"/>
  <c r="BN32" i="1" s="1"/>
  <c r="AE32" i="1"/>
  <c r="BO32" i="1" s="1"/>
  <c r="Y32" i="1"/>
  <c r="BI32" i="1" s="1"/>
  <c r="AK33" i="1"/>
  <c r="AK35" i="6"/>
  <c r="A48" i="43" l="1"/>
  <c r="AN47" i="43"/>
  <c r="H47" i="43" s="1"/>
  <c r="I48" i="1" s="1"/>
  <c r="D47" i="43"/>
  <c r="E48" i="1" s="1"/>
  <c r="C47" i="43"/>
  <c r="D48" i="1" s="1"/>
  <c r="J47" i="43"/>
  <c r="K48" i="1" s="1"/>
  <c r="G47" i="43"/>
  <c r="H48" i="1" s="1"/>
  <c r="F47" i="43"/>
  <c r="G48" i="1" s="1"/>
  <c r="Q47" i="43"/>
  <c r="R48" i="1" s="1"/>
  <c r="P47" i="43"/>
  <c r="Q48" i="1" s="1"/>
  <c r="B47" i="43"/>
  <c r="C48" i="1" s="1"/>
  <c r="AI33" i="1"/>
  <c r="BS33" i="1" s="1"/>
  <c r="AG33" i="1"/>
  <c r="BQ33" i="1" s="1"/>
  <c r="AH33" i="1"/>
  <c r="BR33" i="1" s="1"/>
  <c r="AJ33" i="1"/>
  <c r="BT33" i="1" s="1"/>
  <c r="AF33" i="1"/>
  <c r="BP33" i="1" s="1"/>
  <c r="AK34" i="1"/>
  <c r="AA33" i="1"/>
  <c r="BK33" i="1" s="1"/>
  <c r="AD33" i="1"/>
  <c r="BN33" i="1" s="1"/>
  <c r="U33" i="1"/>
  <c r="BE33" i="1" s="1"/>
  <c r="V33" i="1"/>
  <c r="BF33" i="1" s="1"/>
  <c r="X33" i="1"/>
  <c r="BH33" i="1" s="1"/>
  <c r="Z33" i="1"/>
  <c r="BJ33" i="1" s="1"/>
  <c r="W33" i="1"/>
  <c r="BG33" i="1" s="1"/>
  <c r="Y33" i="1"/>
  <c r="BI33" i="1" s="1"/>
  <c r="AB33" i="1"/>
  <c r="BL33" i="1" s="1"/>
  <c r="AC33" i="1"/>
  <c r="BM33" i="1" s="1"/>
  <c r="AE33" i="1"/>
  <c r="BO33" i="1" s="1"/>
  <c r="AK36" i="6"/>
  <c r="N47" i="43" l="1"/>
  <c r="O48" i="1" s="1"/>
  <c r="K47" i="43"/>
  <c r="L48" i="1" s="1"/>
  <c r="I47" i="43"/>
  <c r="J48" i="1" s="1"/>
  <c r="E47" i="43"/>
  <c r="F48" i="1" s="1"/>
  <c r="L47" i="43"/>
  <c r="M48" i="1" s="1"/>
  <c r="M47" i="43"/>
  <c r="N48" i="1" s="1"/>
  <c r="O47" i="43"/>
  <c r="P48" i="1" s="1"/>
  <c r="A49" i="43"/>
  <c r="AN48" i="43"/>
  <c r="P48" i="43"/>
  <c r="Q49" i="1" s="1"/>
  <c r="AG34" i="1"/>
  <c r="BQ34" i="1" s="1"/>
  <c r="AH34" i="1"/>
  <c r="BR34" i="1" s="1"/>
  <c r="AI34" i="1"/>
  <c r="BS34" i="1" s="1"/>
  <c r="AJ34" i="1"/>
  <c r="BT34" i="1" s="1"/>
  <c r="AF34" i="1"/>
  <c r="BP34" i="1" s="1"/>
  <c r="AK35" i="1"/>
  <c r="AC34" i="1"/>
  <c r="BM34" i="1" s="1"/>
  <c r="AD34" i="1"/>
  <c r="BN34" i="1" s="1"/>
  <c r="AA34" i="1"/>
  <c r="BK34" i="1" s="1"/>
  <c r="V34" i="1"/>
  <c r="BF34" i="1" s="1"/>
  <c r="AB34" i="1"/>
  <c r="BL34" i="1" s="1"/>
  <c r="Y34" i="1"/>
  <c r="BI34" i="1" s="1"/>
  <c r="X34" i="1"/>
  <c r="BH34" i="1" s="1"/>
  <c r="U34" i="1"/>
  <c r="BE34" i="1" s="1"/>
  <c r="AE34" i="1"/>
  <c r="BO34" i="1" s="1"/>
  <c r="Z34" i="1"/>
  <c r="BJ34" i="1" s="1"/>
  <c r="W34" i="1"/>
  <c r="BG34" i="1" s="1"/>
  <c r="AK37" i="6"/>
  <c r="I48" i="43" l="1"/>
  <c r="J49" i="1" s="1"/>
  <c r="L48" i="43"/>
  <c r="M49" i="1" s="1"/>
  <c r="J48" i="43"/>
  <c r="K49" i="1" s="1"/>
  <c r="K48" i="43"/>
  <c r="L49" i="1" s="1"/>
  <c r="B48" i="43"/>
  <c r="C49" i="1" s="1"/>
  <c r="N48" i="43"/>
  <c r="O49" i="1" s="1"/>
  <c r="F48" i="43"/>
  <c r="G49" i="1" s="1"/>
  <c r="O48" i="43"/>
  <c r="P49" i="1" s="1"/>
  <c r="C48" i="43"/>
  <c r="D49" i="1" s="1"/>
  <c r="G48" i="43"/>
  <c r="H49" i="1" s="1"/>
  <c r="Q48" i="43"/>
  <c r="R49" i="1" s="1"/>
  <c r="H48" i="43"/>
  <c r="I49" i="1" s="1"/>
  <c r="M48" i="43"/>
  <c r="N49" i="1" s="1"/>
  <c r="E48" i="43"/>
  <c r="F49" i="1" s="1"/>
  <c r="D48" i="43"/>
  <c r="E49" i="1" s="1"/>
  <c r="A50" i="43"/>
  <c r="AN49" i="43"/>
  <c r="J49" i="43"/>
  <c r="K50" i="1" s="1"/>
  <c r="G49" i="43"/>
  <c r="H50" i="1" s="1"/>
  <c r="Q49" i="43"/>
  <c r="R50" i="1" s="1"/>
  <c r="AG35" i="1"/>
  <c r="BQ35" i="1" s="1"/>
  <c r="AH35" i="1"/>
  <c r="BR35" i="1" s="1"/>
  <c r="AI35" i="1"/>
  <c r="BS35" i="1" s="1"/>
  <c r="AJ35" i="1"/>
  <c r="BT35" i="1" s="1"/>
  <c r="AF35" i="1"/>
  <c r="BP35" i="1" s="1"/>
  <c r="AK36" i="1"/>
  <c r="AD35" i="1"/>
  <c r="BN35" i="1" s="1"/>
  <c r="AA35" i="1"/>
  <c r="BK35" i="1" s="1"/>
  <c r="AC35" i="1"/>
  <c r="BM35" i="1" s="1"/>
  <c r="Y35" i="1"/>
  <c r="BI35" i="1" s="1"/>
  <c r="X35" i="1"/>
  <c r="BH35" i="1" s="1"/>
  <c r="AE35" i="1"/>
  <c r="BO35" i="1" s="1"/>
  <c r="W35" i="1"/>
  <c r="BG35" i="1" s="1"/>
  <c r="U35" i="1"/>
  <c r="BE35" i="1" s="1"/>
  <c r="Z35" i="1"/>
  <c r="BJ35" i="1" s="1"/>
  <c r="V35" i="1"/>
  <c r="BF35" i="1" s="1"/>
  <c r="AB35" i="1"/>
  <c r="BL35" i="1" s="1"/>
  <c r="AK38" i="6"/>
  <c r="L49" i="43" l="1"/>
  <c r="M50" i="1" s="1"/>
  <c r="O49" i="43"/>
  <c r="P50" i="1" s="1"/>
  <c r="P49" i="43"/>
  <c r="Q50" i="1" s="1"/>
  <c r="I49" i="43"/>
  <c r="J50" i="1" s="1"/>
  <c r="E49" i="43"/>
  <c r="F50" i="1" s="1"/>
  <c r="H49" i="43"/>
  <c r="I50" i="1" s="1"/>
  <c r="K49" i="43"/>
  <c r="L50" i="1" s="1"/>
  <c r="N49" i="43"/>
  <c r="O50" i="1" s="1"/>
  <c r="M49" i="43"/>
  <c r="N50" i="1" s="1"/>
  <c r="B49" i="43"/>
  <c r="C50" i="1" s="1"/>
  <c r="C49" i="43"/>
  <c r="D50" i="1" s="1"/>
  <c r="F49" i="43"/>
  <c r="G50" i="1" s="1"/>
  <c r="D49" i="43"/>
  <c r="E50" i="1" s="1"/>
  <c r="A51" i="43"/>
  <c r="AN50" i="43"/>
  <c r="F50" i="43" s="1"/>
  <c r="G51" i="1" s="1"/>
  <c r="D50" i="43"/>
  <c r="E51" i="1" s="1"/>
  <c r="M50" i="43"/>
  <c r="N51" i="1" s="1"/>
  <c r="N50" i="43"/>
  <c r="O51" i="1" s="1"/>
  <c r="J50" i="43"/>
  <c r="K51" i="1" s="1"/>
  <c r="I50" i="43"/>
  <c r="J51" i="1" s="1"/>
  <c r="K50" i="43"/>
  <c r="L51" i="1" s="1"/>
  <c r="P50" i="43"/>
  <c r="Q51" i="1" s="1"/>
  <c r="B50" i="43"/>
  <c r="C51" i="1" s="1"/>
  <c r="AJ36" i="1"/>
  <c r="BT36" i="1" s="1"/>
  <c r="AG36" i="1"/>
  <c r="BQ36" i="1" s="1"/>
  <c r="AI36" i="1"/>
  <c r="BS36" i="1" s="1"/>
  <c r="AH36" i="1"/>
  <c r="BR36" i="1" s="1"/>
  <c r="AF36" i="1"/>
  <c r="BP36" i="1" s="1"/>
  <c r="AK37" i="1"/>
  <c r="AC36" i="1"/>
  <c r="BM36" i="1" s="1"/>
  <c r="Y36" i="1"/>
  <c r="BI36" i="1" s="1"/>
  <c r="AA36" i="1"/>
  <c r="BK36" i="1" s="1"/>
  <c r="V36" i="1"/>
  <c r="BF36" i="1" s="1"/>
  <c r="Z36" i="1"/>
  <c r="BJ36" i="1" s="1"/>
  <c r="X36" i="1"/>
  <c r="BH36" i="1" s="1"/>
  <c r="AD36" i="1"/>
  <c r="BN36" i="1" s="1"/>
  <c r="U36" i="1"/>
  <c r="BE36" i="1" s="1"/>
  <c r="W36" i="1"/>
  <c r="BG36" i="1" s="1"/>
  <c r="AE36" i="1"/>
  <c r="BO36" i="1" s="1"/>
  <c r="AB36" i="1"/>
  <c r="BL36" i="1" s="1"/>
  <c r="AK39" i="6"/>
  <c r="Q50" i="43" l="1"/>
  <c r="R51" i="1" s="1"/>
  <c r="H50" i="43"/>
  <c r="I51" i="1" s="1"/>
  <c r="C50" i="43"/>
  <c r="D51" i="1" s="1"/>
  <c r="G50" i="43"/>
  <c r="H51" i="1" s="1"/>
  <c r="E50" i="43"/>
  <c r="F51" i="1" s="1"/>
  <c r="L50" i="43"/>
  <c r="M51" i="1" s="1"/>
  <c r="O50" i="43"/>
  <c r="P51" i="1" s="1"/>
  <c r="A52" i="43"/>
  <c r="AN51" i="43"/>
  <c r="E51" i="43" s="1"/>
  <c r="F52" i="1" s="1"/>
  <c r="O51" i="43"/>
  <c r="P52" i="1" s="1"/>
  <c r="D51" i="43"/>
  <c r="E52" i="1" s="1"/>
  <c r="N51" i="43"/>
  <c r="O52" i="1" s="1"/>
  <c r="C51" i="43"/>
  <c r="D52" i="1" s="1"/>
  <c r="AG37" i="1"/>
  <c r="BQ37" i="1" s="1"/>
  <c r="AH37" i="1"/>
  <c r="BR37" i="1" s="1"/>
  <c r="AI37" i="1"/>
  <c r="BS37" i="1" s="1"/>
  <c r="AJ37" i="1"/>
  <c r="BT37" i="1" s="1"/>
  <c r="AF37" i="1"/>
  <c r="BP37" i="1" s="1"/>
  <c r="AK38" i="1"/>
  <c r="U37" i="1"/>
  <c r="BE37" i="1" s="1"/>
  <c r="W37" i="1"/>
  <c r="BG37" i="1" s="1"/>
  <c r="V37" i="1"/>
  <c r="BF37" i="1" s="1"/>
  <c r="Z37" i="1"/>
  <c r="BJ37" i="1" s="1"/>
  <c r="AB37" i="1"/>
  <c r="BL37" i="1" s="1"/>
  <c r="AC37" i="1"/>
  <c r="BM37" i="1" s="1"/>
  <c r="AE37" i="1"/>
  <c r="BO37" i="1" s="1"/>
  <c r="Y37" i="1"/>
  <c r="BI37" i="1" s="1"/>
  <c r="AD37" i="1"/>
  <c r="BN37" i="1" s="1"/>
  <c r="X37" i="1"/>
  <c r="BH37" i="1" s="1"/>
  <c r="AA37" i="1"/>
  <c r="BK37" i="1" s="1"/>
  <c r="AK40" i="6"/>
  <c r="G51" i="43" l="1"/>
  <c r="H52" i="1" s="1"/>
  <c r="F51" i="43"/>
  <c r="G52" i="1" s="1"/>
  <c r="B51" i="43"/>
  <c r="C52" i="1" s="1"/>
  <c r="P51" i="43"/>
  <c r="Q52" i="1" s="1"/>
  <c r="K51" i="43"/>
  <c r="L52" i="1" s="1"/>
  <c r="M51" i="43"/>
  <c r="N52" i="1" s="1"/>
  <c r="J51" i="43"/>
  <c r="K52" i="1" s="1"/>
  <c r="H51" i="43"/>
  <c r="I52" i="1" s="1"/>
  <c r="L51" i="43"/>
  <c r="M52" i="1" s="1"/>
  <c r="A53" i="43"/>
  <c r="AN52" i="43"/>
  <c r="L52" i="43" s="1"/>
  <c r="M53" i="1" s="1"/>
  <c r="N52" i="43"/>
  <c r="O53" i="1" s="1"/>
  <c r="C52" i="43"/>
  <c r="D53" i="1" s="1"/>
  <c r="K52" i="43"/>
  <c r="L53" i="1" s="1"/>
  <c r="M52" i="43"/>
  <c r="N53" i="1" s="1"/>
  <c r="J52" i="43"/>
  <c r="K53" i="1" s="1"/>
  <c r="I52" i="43"/>
  <c r="J53" i="1" s="1"/>
  <c r="H52" i="43"/>
  <c r="I53" i="1" s="1"/>
  <c r="P52" i="43"/>
  <c r="Q53" i="1" s="1"/>
  <c r="G52" i="43"/>
  <c r="H53" i="1" s="1"/>
  <c r="Q52" i="43"/>
  <c r="R53" i="1" s="1"/>
  <c r="F52" i="43"/>
  <c r="G53" i="1" s="1"/>
  <c r="B52" i="43"/>
  <c r="C53" i="1" s="1"/>
  <c r="Q51" i="43"/>
  <c r="R52" i="1" s="1"/>
  <c r="I51" i="43"/>
  <c r="J52" i="1" s="1"/>
  <c r="AG38" i="1"/>
  <c r="BQ38" i="1" s="1"/>
  <c r="AH38" i="1"/>
  <c r="BR38" i="1" s="1"/>
  <c r="AI38" i="1"/>
  <c r="BS38" i="1" s="1"/>
  <c r="AJ38" i="1"/>
  <c r="BT38" i="1" s="1"/>
  <c r="AF38" i="1"/>
  <c r="BP38" i="1" s="1"/>
  <c r="AK39" i="1"/>
  <c r="AC38" i="1"/>
  <c r="BM38" i="1" s="1"/>
  <c r="AD38" i="1"/>
  <c r="BN38" i="1" s="1"/>
  <c r="AA38" i="1"/>
  <c r="BK38" i="1" s="1"/>
  <c r="W38" i="1"/>
  <c r="BG38" i="1" s="1"/>
  <c r="X38" i="1"/>
  <c r="BH38" i="1" s="1"/>
  <c r="Z38" i="1"/>
  <c r="BJ38" i="1" s="1"/>
  <c r="U38" i="1"/>
  <c r="BE38" i="1" s="1"/>
  <c r="AB38" i="1"/>
  <c r="BL38" i="1" s="1"/>
  <c r="V38" i="1"/>
  <c r="BF38" i="1" s="1"/>
  <c r="Y38" i="1"/>
  <c r="BI38" i="1" s="1"/>
  <c r="AE38" i="1"/>
  <c r="BO38" i="1" s="1"/>
  <c r="AK41" i="6"/>
  <c r="E52" i="43" l="1"/>
  <c r="F53" i="1" s="1"/>
  <c r="O52" i="43"/>
  <c r="P53" i="1" s="1"/>
  <c r="D52" i="43"/>
  <c r="E53" i="1" s="1"/>
  <c r="A54" i="43"/>
  <c r="AN53" i="43"/>
  <c r="E53" i="43" s="1"/>
  <c r="F54" i="1" s="1"/>
  <c r="M53" i="43"/>
  <c r="N54" i="1" s="1"/>
  <c r="D53" i="43"/>
  <c r="E54" i="1" s="1"/>
  <c r="C53" i="43"/>
  <c r="D54" i="1" s="1"/>
  <c r="O53" i="43"/>
  <c r="P54" i="1" s="1"/>
  <c r="N53" i="43"/>
  <c r="O54" i="1" s="1"/>
  <c r="L53" i="43"/>
  <c r="M54" i="1" s="1"/>
  <c r="J53" i="43"/>
  <c r="K54" i="1" s="1"/>
  <c r="K53" i="43"/>
  <c r="L54" i="1" s="1"/>
  <c r="G53" i="43"/>
  <c r="H54" i="1" s="1"/>
  <c r="P53" i="43"/>
  <c r="Q54" i="1" s="1"/>
  <c r="Q53" i="43"/>
  <c r="R54" i="1" s="1"/>
  <c r="F53" i="43"/>
  <c r="G54" i="1" s="1"/>
  <c r="I53" i="43"/>
  <c r="J54" i="1" s="1"/>
  <c r="H53" i="43"/>
  <c r="I54" i="1" s="1"/>
  <c r="B53" i="43"/>
  <c r="C54" i="1" s="1"/>
  <c r="AI39" i="1"/>
  <c r="BS39" i="1" s="1"/>
  <c r="AJ39" i="1"/>
  <c r="BT39" i="1" s="1"/>
  <c r="AG39" i="1"/>
  <c r="BQ39" i="1" s="1"/>
  <c r="AH39" i="1"/>
  <c r="BR39" i="1" s="1"/>
  <c r="AF39" i="1"/>
  <c r="BP39" i="1" s="1"/>
  <c r="AK40" i="1"/>
  <c r="AC39" i="1"/>
  <c r="BM39" i="1" s="1"/>
  <c r="W39" i="1"/>
  <c r="BG39" i="1" s="1"/>
  <c r="Y39" i="1"/>
  <c r="BI39" i="1" s="1"/>
  <c r="AB39" i="1"/>
  <c r="BL39" i="1" s="1"/>
  <c r="Z39" i="1"/>
  <c r="BJ39" i="1" s="1"/>
  <c r="AD39" i="1"/>
  <c r="BN39" i="1" s="1"/>
  <c r="U39" i="1"/>
  <c r="BE39" i="1" s="1"/>
  <c r="AA39" i="1"/>
  <c r="BK39" i="1" s="1"/>
  <c r="AE39" i="1"/>
  <c r="BO39" i="1" s="1"/>
  <c r="V39" i="1"/>
  <c r="BF39" i="1" s="1"/>
  <c r="X39" i="1"/>
  <c r="BH39" i="1" s="1"/>
  <c r="AK42" i="6"/>
  <c r="A55" i="43" l="1"/>
  <c r="AN54" i="43"/>
  <c r="Q54" i="43" s="1"/>
  <c r="R55" i="1" s="1"/>
  <c r="C54" i="43"/>
  <c r="D55" i="1" s="1"/>
  <c r="O54" i="43"/>
  <c r="P55" i="1" s="1"/>
  <c r="M54" i="43"/>
  <c r="N55" i="1" s="1"/>
  <c r="N54" i="43"/>
  <c r="O55" i="1" s="1"/>
  <c r="G54" i="43"/>
  <c r="H55" i="1" s="1"/>
  <c r="H54" i="43"/>
  <c r="I55" i="1" s="1"/>
  <c r="J54" i="43"/>
  <c r="K55" i="1" s="1"/>
  <c r="B54" i="43"/>
  <c r="C55" i="1" s="1"/>
  <c r="AG40" i="1"/>
  <c r="BQ40" i="1" s="1"/>
  <c r="AH40" i="1"/>
  <c r="BR40" i="1" s="1"/>
  <c r="AI40" i="1"/>
  <c r="BS40" i="1" s="1"/>
  <c r="AJ40" i="1"/>
  <c r="BT40" i="1" s="1"/>
  <c r="AF40" i="1"/>
  <c r="BP40" i="1" s="1"/>
  <c r="AD40" i="1"/>
  <c r="BN40" i="1" s="1"/>
  <c r="AC40" i="1"/>
  <c r="BM40" i="1" s="1"/>
  <c r="AE40" i="1"/>
  <c r="BO40" i="1" s="1"/>
  <c r="V40" i="1"/>
  <c r="BF40" i="1" s="1"/>
  <c r="W40" i="1"/>
  <c r="BG40" i="1" s="1"/>
  <c r="Z40" i="1"/>
  <c r="BJ40" i="1" s="1"/>
  <c r="X40" i="1"/>
  <c r="BH40" i="1" s="1"/>
  <c r="Y40" i="1"/>
  <c r="BI40" i="1" s="1"/>
  <c r="AA40" i="1"/>
  <c r="BK40" i="1" s="1"/>
  <c r="U40" i="1"/>
  <c r="BE40" i="1" s="1"/>
  <c r="AK41" i="1"/>
  <c r="AB40" i="1"/>
  <c r="BL40" i="1" s="1"/>
  <c r="AK43" i="6"/>
  <c r="F54" i="43" l="1"/>
  <c r="G55" i="1" s="1"/>
  <c r="D54" i="43"/>
  <c r="E55" i="1" s="1"/>
  <c r="P54" i="43"/>
  <c r="Q55" i="1" s="1"/>
  <c r="I54" i="43"/>
  <c r="J55" i="1" s="1"/>
  <c r="E54" i="43"/>
  <c r="F55" i="1" s="1"/>
  <c r="L54" i="43"/>
  <c r="M55" i="1" s="1"/>
  <c r="K54" i="43"/>
  <c r="L55" i="1" s="1"/>
  <c r="A56" i="43"/>
  <c r="AN55" i="43"/>
  <c r="P55" i="43" s="1"/>
  <c r="Q56" i="1" s="1"/>
  <c r="O55" i="43"/>
  <c r="P56" i="1" s="1"/>
  <c r="H55" i="43"/>
  <c r="I56" i="1" s="1"/>
  <c r="E55" i="43"/>
  <c r="F56" i="1" s="1"/>
  <c r="AG41" i="1"/>
  <c r="BQ41" i="1" s="1"/>
  <c r="AH41" i="1"/>
  <c r="BR41" i="1" s="1"/>
  <c r="AI41" i="1"/>
  <c r="BS41" i="1" s="1"/>
  <c r="AJ41" i="1"/>
  <c r="BT41" i="1" s="1"/>
  <c r="AF41" i="1"/>
  <c r="BP41" i="1" s="1"/>
  <c r="AK42" i="1"/>
  <c r="V41" i="1"/>
  <c r="BF41" i="1" s="1"/>
  <c r="W41" i="1"/>
  <c r="BG41" i="1" s="1"/>
  <c r="U41" i="1"/>
  <c r="BE41" i="1" s="1"/>
  <c r="X41" i="1"/>
  <c r="BH41" i="1" s="1"/>
  <c r="Z41" i="1"/>
  <c r="BJ41" i="1" s="1"/>
  <c r="AB41" i="1"/>
  <c r="BL41" i="1" s="1"/>
  <c r="Y41" i="1"/>
  <c r="BI41" i="1" s="1"/>
  <c r="AA41" i="1"/>
  <c r="BK41" i="1" s="1"/>
  <c r="AD41" i="1"/>
  <c r="BN41" i="1" s="1"/>
  <c r="AC41" i="1"/>
  <c r="BM41" i="1" s="1"/>
  <c r="AE41" i="1"/>
  <c r="BO41" i="1" s="1"/>
  <c r="AK44" i="6"/>
  <c r="K55" i="43" l="1"/>
  <c r="L56" i="1" s="1"/>
  <c r="I55" i="43"/>
  <c r="J56" i="1" s="1"/>
  <c r="F55" i="43"/>
  <c r="G56" i="1" s="1"/>
  <c r="J55" i="43"/>
  <c r="K56" i="1" s="1"/>
  <c r="L55" i="43"/>
  <c r="M56" i="1" s="1"/>
  <c r="B55" i="43"/>
  <c r="C56" i="1" s="1"/>
  <c r="G55" i="43"/>
  <c r="H56" i="1" s="1"/>
  <c r="D55" i="43"/>
  <c r="E56" i="1" s="1"/>
  <c r="M55" i="43"/>
  <c r="N56" i="1" s="1"/>
  <c r="C55" i="43"/>
  <c r="D56" i="1" s="1"/>
  <c r="Q55" i="43"/>
  <c r="R56" i="1" s="1"/>
  <c r="N55" i="43"/>
  <c r="O56" i="1" s="1"/>
  <c r="A57" i="43"/>
  <c r="AN56" i="43"/>
  <c r="G56" i="43" s="1"/>
  <c r="H57" i="1" s="1"/>
  <c r="N56" i="43"/>
  <c r="O57" i="1" s="1"/>
  <c r="J56" i="43"/>
  <c r="K57" i="1" s="1"/>
  <c r="L56" i="43"/>
  <c r="M57" i="1" s="1"/>
  <c r="D56" i="43"/>
  <c r="E57" i="1" s="1"/>
  <c r="O56" i="43"/>
  <c r="P57" i="1" s="1"/>
  <c r="F56" i="43"/>
  <c r="G57" i="1" s="1"/>
  <c r="H56" i="43"/>
  <c r="I57" i="1" s="1"/>
  <c r="M56" i="43"/>
  <c r="N57" i="1" s="1"/>
  <c r="B56" i="43"/>
  <c r="C57" i="1" s="1"/>
  <c r="AI42" i="1"/>
  <c r="BS42" i="1" s="1"/>
  <c r="AG42" i="1"/>
  <c r="BQ42" i="1" s="1"/>
  <c r="AJ42" i="1"/>
  <c r="BT42" i="1" s="1"/>
  <c r="AH42" i="1"/>
  <c r="BR42" i="1" s="1"/>
  <c r="AF42" i="1"/>
  <c r="BP42" i="1" s="1"/>
  <c r="AK43" i="1"/>
  <c r="Z42" i="1"/>
  <c r="BJ42" i="1" s="1"/>
  <c r="W42" i="1"/>
  <c r="BG42" i="1" s="1"/>
  <c r="AB42" i="1"/>
  <c r="BL42" i="1" s="1"/>
  <c r="AC42" i="1"/>
  <c r="BM42" i="1" s="1"/>
  <c r="X42" i="1"/>
  <c r="BH42" i="1" s="1"/>
  <c r="AA42" i="1"/>
  <c r="BK42" i="1" s="1"/>
  <c r="V42" i="1"/>
  <c r="BF42" i="1" s="1"/>
  <c r="Y42" i="1"/>
  <c r="BI42" i="1" s="1"/>
  <c r="U42" i="1"/>
  <c r="BE42" i="1" s="1"/>
  <c r="AD42" i="1"/>
  <c r="BN42" i="1" s="1"/>
  <c r="AE42" i="1"/>
  <c r="BO42" i="1" s="1"/>
  <c r="AK45" i="6"/>
  <c r="Q56" i="43" l="1"/>
  <c r="R57" i="1" s="1"/>
  <c r="K56" i="43"/>
  <c r="L57" i="1" s="1"/>
  <c r="E56" i="43"/>
  <c r="F57" i="1" s="1"/>
  <c r="I56" i="43"/>
  <c r="J57" i="1" s="1"/>
  <c r="C56" i="43"/>
  <c r="D57" i="1" s="1"/>
  <c r="P56" i="43"/>
  <c r="Q57" i="1" s="1"/>
  <c r="A58" i="43"/>
  <c r="AN57" i="43"/>
  <c r="K57" i="43" s="1"/>
  <c r="L58" i="1" s="1"/>
  <c r="M57" i="43"/>
  <c r="N58" i="1" s="1"/>
  <c r="D57" i="43"/>
  <c r="E58" i="1" s="1"/>
  <c r="P57" i="43"/>
  <c r="Q58" i="1" s="1"/>
  <c r="G57" i="43"/>
  <c r="H58" i="1" s="1"/>
  <c r="I57" i="43"/>
  <c r="J58" i="1" s="1"/>
  <c r="AG43" i="1"/>
  <c r="BQ43" i="1" s="1"/>
  <c r="AH43" i="1"/>
  <c r="BR43" i="1" s="1"/>
  <c r="AI43" i="1"/>
  <c r="BS43" i="1" s="1"/>
  <c r="AJ43" i="1"/>
  <c r="BT43" i="1" s="1"/>
  <c r="AF43" i="1"/>
  <c r="BP43" i="1" s="1"/>
  <c r="AK44" i="1"/>
  <c r="AA43" i="1"/>
  <c r="BK43" i="1" s="1"/>
  <c r="X43" i="1"/>
  <c r="BH43" i="1" s="1"/>
  <c r="V43" i="1"/>
  <c r="BF43" i="1" s="1"/>
  <c r="Y43" i="1"/>
  <c r="BI43" i="1" s="1"/>
  <c r="AD43" i="1"/>
  <c r="BN43" i="1" s="1"/>
  <c r="W43" i="1"/>
  <c r="BG43" i="1" s="1"/>
  <c r="Z43" i="1"/>
  <c r="BJ43" i="1" s="1"/>
  <c r="AE43" i="1"/>
  <c r="BO43" i="1" s="1"/>
  <c r="U43" i="1"/>
  <c r="BE43" i="1" s="1"/>
  <c r="AB43" i="1"/>
  <c r="BL43" i="1" s="1"/>
  <c r="AC43" i="1"/>
  <c r="BM43" i="1" s="1"/>
  <c r="AK46" i="6"/>
  <c r="E57" i="43" l="1"/>
  <c r="F58" i="1" s="1"/>
  <c r="F57" i="43"/>
  <c r="G58" i="1" s="1"/>
  <c r="Q57" i="43"/>
  <c r="R58" i="1" s="1"/>
  <c r="L57" i="43"/>
  <c r="M58" i="1" s="1"/>
  <c r="H57" i="43"/>
  <c r="I58" i="1" s="1"/>
  <c r="O57" i="43"/>
  <c r="P58" i="1" s="1"/>
  <c r="N57" i="43"/>
  <c r="O58" i="1" s="1"/>
  <c r="J57" i="43"/>
  <c r="K58" i="1" s="1"/>
  <c r="B57" i="43"/>
  <c r="C58" i="1" s="1"/>
  <c r="C57" i="43"/>
  <c r="D58" i="1" s="1"/>
  <c r="A59" i="43"/>
  <c r="AN58" i="43"/>
  <c r="E58" i="43" s="1"/>
  <c r="F59" i="1" s="1"/>
  <c r="J58" i="43"/>
  <c r="K59" i="1" s="1"/>
  <c r="D58" i="43"/>
  <c r="E59" i="1" s="1"/>
  <c r="I58" i="43"/>
  <c r="J59" i="1" s="1"/>
  <c r="C58" i="43"/>
  <c r="D59" i="1" s="1"/>
  <c r="Q58" i="43"/>
  <c r="R59" i="1" s="1"/>
  <c r="F58" i="43"/>
  <c r="G59" i="1" s="1"/>
  <c r="AG44" i="1"/>
  <c r="BQ44" i="1" s="1"/>
  <c r="AH44" i="1"/>
  <c r="BR44" i="1" s="1"/>
  <c r="AI44" i="1"/>
  <c r="BS44" i="1" s="1"/>
  <c r="AJ44" i="1"/>
  <c r="BT44" i="1" s="1"/>
  <c r="AF44" i="1"/>
  <c r="BP44" i="1" s="1"/>
  <c r="AK45" i="1"/>
  <c r="AC44" i="1"/>
  <c r="BM44" i="1" s="1"/>
  <c r="X44" i="1"/>
  <c r="BH44" i="1" s="1"/>
  <c r="V44" i="1"/>
  <c r="BF44" i="1" s="1"/>
  <c r="AD44" i="1"/>
  <c r="BN44" i="1" s="1"/>
  <c r="W44" i="1"/>
  <c r="BG44" i="1" s="1"/>
  <c r="AB44" i="1"/>
  <c r="BL44" i="1" s="1"/>
  <c r="Y44" i="1"/>
  <c r="BI44" i="1" s="1"/>
  <c r="U44" i="1"/>
  <c r="BE44" i="1" s="1"/>
  <c r="AA44" i="1"/>
  <c r="BK44" i="1" s="1"/>
  <c r="Z44" i="1"/>
  <c r="BJ44" i="1" s="1"/>
  <c r="AE44" i="1"/>
  <c r="BO44" i="1" s="1"/>
  <c r="AK47" i="6"/>
  <c r="B58" i="43" l="1"/>
  <c r="C59" i="1" s="1"/>
  <c r="M58" i="43"/>
  <c r="N59" i="1" s="1"/>
  <c r="N58" i="43"/>
  <c r="O59" i="1" s="1"/>
  <c r="G58" i="43"/>
  <c r="H59" i="1" s="1"/>
  <c r="O58" i="43"/>
  <c r="P59" i="1" s="1"/>
  <c r="H58" i="43"/>
  <c r="I59" i="1" s="1"/>
  <c r="P58" i="43"/>
  <c r="Q59" i="1" s="1"/>
  <c r="K58" i="43"/>
  <c r="L59" i="1" s="1"/>
  <c r="L58" i="43"/>
  <c r="M59" i="1" s="1"/>
  <c r="A60" i="43"/>
  <c r="AN59" i="43"/>
  <c r="AJ45" i="1"/>
  <c r="BT45" i="1" s="1"/>
  <c r="AI45" i="1"/>
  <c r="BS45" i="1" s="1"/>
  <c r="AG45" i="1"/>
  <c r="BQ45" i="1" s="1"/>
  <c r="AH45" i="1"/>
  <c r="BR45" i="1" s="1"/>
  <c r="AF45" i="1"/>
  <c r="BP45" i="1" s="1"/>
  <c r="AK46" i="1"/>
  <c r="AC45" i="1"/>
  <c r="BM45" i="1" s="1"/>
  <c r="Y45" i="1"/>
  <c r="BI45" i="1" s="1"/>
  <c r="Z45" i="1"/>
  <c r="BJ45" i="1" s="1"/>
  <c r="AA45" i="1"/>
  <c r="BK45" i="1" s="1"/>
  <c r="X45" i="1"/>
  <c r="BH45" i="1" s="1"/>
  <c r="V45" i="1"/>
  <c r="BF45" i="1" s="1"/>
  <c r="U45" i="1"/>
  <c r="BE45" i="1" s="1"/>
  <c r="W45" i="1"/>
  <c r="BG45" i="1" s="1"/>
  <c r="AB45" i="1"/>
  <c r="BL45" i="1" s="1"/>
  <c r="AD45" i="1"/>
  <c r="BN45" i="1" s="1"/>
  <c r="AE45" i="1"/>
  <c r="BO45" i="1" s="1"/>
  <c r="AK48" i="6"/>
  <c r="L59" i="43" l="1"/>
  <c r="M60" i="1" s="1"/>
  <c r="I59" i="43"/>
  <c r="J60" i="1" s="1"/>
  <c r="J59" i="43"/>
  <c r="K60" i="1" s="1"/>
  <c r="O59" i="43"/>
  <c r="P60" i="1" s="1"/>
  <c r="C59" i="43"/>
  <c r="D60" i="1" s="1"/>
  <c r="P59" i="43"/>
  <c r="Q60" i="1" s="1"/>
  <c r="N59" i="43"/>
  <c r="O60" i="1" s="1"/>
  <c r="Q59" i="43"/>
  <c r="R60" i="1" s="1"/>
  <c r="G59" i="43"/>
  <c r="H60" i="1" s="1"/>
  <c r="E59" i="43"/>
  <c r="F60" i="1" s="1"/>
  <c r="H59" i="43"/>
  <c r="I60" i="1" s="1"/>
  <c r="K59" i="43"/>
  <c r="L60" i="1" s="1"/>
  <c r="B59" i="43"/>
  <c r="C60" i="1" s="1"/>
  <c r="M59" i="43"/>
  <c r="N60" i="1" s="1"/>
  <c r="F59" i="43"/>
  <c r="G60" i="1" s="1"/>
  <c r="D59" i="43"/>
  <c r="E60" i="1" s="1"/>
  <c r="A61" i="43"/>
  <c r="AN60" i="43"/>
  <c r="J60" i="43"/>
  <c r="K61" i="1" s="1"/>
  <c r="AG46" i="1"/>
  <c r="BQ46" i="1" s="1"/>
  <c r="AH46" i="1"/>
  <c r="BR46" i="1" s="1"/>
  <c r="AI46" i="1"/>
  <c r="BS46" i="1" s="1"/>
  <c r="AJ46" i="1"/>
  <c r="BT46" i="1" s="1"/>
  <c r="AF46" i="1"/>
  <c r="BP46" i="1" s="1"/>
  <c r="Y46" i="1"/>
  <c r="BI46" i="1" s="1"/>
  <c r="U46" i="1"/>
  <c r="BE46" i="1" s="1"/>
  <c r="AA46" i="1"/>
  <c r="BK46" i="1" s="1"/>
  <c r="V46" i="1"/>
  <c r="BF46" i="1" s="1"/>
  <c r="AC46" i="1"/>
  <c r="BM46" i="1" s="1"/>
  <c r="X46" i="1"/>
  <c r="BH46" i="1" s="1"/>
  <c r="AD46" i="1"/>
  <c r="BN46" i="1" s="1"/>
  <c r="AB46" i="1"/>
  <c r="BL46" i="1" s="1"/>
  <c r="AK47" i="1"/>
  <c r="AE46" i="1"/>
  <c r="BO46" i="1" s="1"/>
  <c r="Z46" i="1"/>
  <c r="BJ46" i="1" s="1"/>
  <c r="W46" i="1"/>
  <c r="BG46" i="1" s="1"/>
  <c r="AK49" i="6"/>
  <c r="I60" i="43" l="1"/>
  <c r="J61" i="1" s="1"/>
  <c r="E60" i="43"/>
  <c r="F61" i="1" s="1"/>
  <c r="O60" i="43"/>
  <c r="P61" i="1" s="1"/>
  <c r="L60" i="43"/>
  <c r="M61" i="1" s="1"/>
  <c r="K60" i="43"/>
  <c r="L61" i="1" s="1"/>
  <c r="B60" i="43"/>
  <c r="C61" i="1" s="1"/>
  <c r="Q60" i="43"/>
  <c r="R61" i="1" s="1"/>
  <c r="N60" i="43"/>
  <c r="O61" i="1" s="1"/>
  <c r="M60" i="43"/>
  <c r="N61" i="1" s="1"/>
  <c r="F60" i="43"/>
  <c r="G61" i="1" s="1"/>
  <c r="G60" i="43"/>
  <c r="H61" i="1" s="1"/>
  <c r="P60" i="43"/>
  <c r="Q61" i="1" s="1"/>
  <c r="C60" i="43"/>
  <c r="D61" i="1" s="1"/>
  <c r="H60" i="43"/>
  <c r="I61" i="1" s="1"/>
  <c r="D60" i="43"/>
  <c r="E61" i="1" s="1"/>
  <c r="A62" i="43"/>
  <c r="AN61" i="43"/>
  <c r="G61" i="43" s="1"/>
  <c r="H62" i="1" s="1"/>
  <c r="J61" i="43"/>
  <c r="K62" i="1" s="1"/>
  <c r="Q61" i="43"/>
  <c r="R62" i="1" s="1"/>
  <c r="P61" i="43"/>
  <c r="Q62" i="1" s="1"/>
  <c r="F61" i="43"/>
  <c r="G62" i="1" s="1"/>
  <c r="AG47" i="1"/>
  <c r="BQ47" i="1" s="1"/>
  <c r="AH47" i="1"/>
  <c r="BR47" i="1" s="1"/>
  <c r="AI47" i="1"/>
  <c r="BS47" i="1" s="1"/>
  <c r="AJ47" i="1"/>
  <c r="BT47" i="1" s="1"/>
  <c r="AF47" i="1"/>
  <c r="BP47" i="1" s="1"/>
  <c r="V47" i="1"/>
  <c r="BF47" i="1" s="1"/>
  <c r="AC47" i="1"/>
  <c r="BM47" i="1" s="1"/>
  <c r="X47" i="1"/>
  <c r="BH47" i="1" s="1"/>
  <c r="W47" i="1"/>
  <c r="BG47" i="1" s="1"/>
  <c r="U47" i="1"/>
  <c r="BE47" i="1" s="1"/>
  <c r="AB47" i="1"/>
  <c r="BL47" i="1" s="1"/>
  <c r="AK48" i="1"/>
  <c r="Y47" i="1"/>
  <c r="BI47" i="1" s="1"/>
  <c r="AA47" i="1"/>
  <c r="BK47" i="1" s="1"/>
  <c r="AD47" i="1"/>
  <c r="BN47" i="1" s="1"/>
  <c r="AE47" i="1"/>
  <c r="BO47" i="1" s="1"/>
  <c r="Z47" i="1"/>
  <c r="BJ47" i="1" s="1"/>
  <c r="AK50" i="6"/>
  <c r="I61" i="43" l="1"/>
  <c r="J62" i="1" s="1"/>
  <c r="M61" i="43"/>
  <c r="N62" i="1" s="1"/>
  <c r="K61" i="43"/>
  <c r="L62" i="1" s="1"/>
  <c r="C61" i="43"/>
  <c r="D62" i="1" s="1"/>
  <c r="H61" i="43"/>
  <c r="I62" i="1" s="1"/>
  <c r="N61" i="43"/>
  <c r="O62" i="1" s="1"/>
  <c r="B61" i="43"/>
  <c r="C62" i="1" s="1"/>
  <c r="O61" i="43"/>
  <c r="P62" i="1" s="1"/>
  <c r="L61" i="43"/>
  <c r="M62" i="1" s="1"/>
  <c r="E61" i="43"/>
  <c r="F62" i="1" s="1"/>
  <c r="D61" i="43"/>
  <c r="E62" i="1" s="1"/>
  <c r="A63" i="43"/>
  <c r="AN62" i="43"/>
  <c r="N62" i="43"/>
  <c r="O63" i="1" s="1"/>
  <c r="D62" i="43"/>
  <c r="E63" i="1" s="1"/>
  <c r="C62" i="43"/>
  <c r="D63" i="1" s="1"/>
  <c r="M62" i="43"/>
  <c r="N63" i="1" s="1"/>
  <c r="G62" i="43"/>
  <c r="H63" i="1" s="1"/>
  <c r="J62" i="43"/>
  <c r="K63" i="1" s="1"/>
  <c r="Q62" i="43"/>
  <c r="R63" i="1" s="1"/>
  <c r="F62" i="43"/>
  <c r="G63" i="1" s="1"/>
  <c r="K62" i="43"/>
  <c r="L63" i="1" s="1"/>
  <c r="P62" i="43"/>
  <c r="Q63" i="1" s="1"/>
  <c r="B62" i="43"/>
  <c r="C63" i="1" s="1"/>
  <c r="AJ48" i="1"/>
  <c r="BT48" i="1" s="1"/>
  <c r="AG48" i="1"/>
  <c r="BQ48" i="1" s="1"/>
  <c r="AI48" i="1"/>
  <c r="BS48" i="1" s="1"/>
  <c r="AH48" i="1"/>
  <c r="BR48" i="1" s="1"/>
  <c r="AF48" i="1"/>
  <c r="BP48" i="1" s="1"/>
  <c r="AD48" i="1"/>
  <c r="BN48" i="1" s="1"/>
  <c r="AC48" i="1"/>
  <c r="BM48" i="1" s="1"/>
  <c r="AE48" i="1"/>
  <c r="BO48" i="1" s="1"/>
  <c r="AK49" i="1"/>
  <c r="AB48" i="1"/>
  <c r="BL48" i="1" s="1"/>
  <c r="Y48" i="1"/>
  <c r="BI48" i="1" s="1"/>
  <c r="W48" i="1"/>
  <c r="BG48" i="1" s="1"/>
  <c r="V48" i="1"/>
  <c r="BF48" i="1" s="1"/>
  <c r="AA48" i="1"/>
  <c r="BK48" i="1" s="1"/>
  <c r="Z48" i="1"/>
  <c r="BJ48" i="1" s="1"/>
  <c r="X48" i="1"/>
  <c r="BH48" i="1" s="1"/>
  <c r="U48" i="1"/>
  <c r="BE48" i="1" s="1"/>
  <c r="AK51" i="6"/>
  <c r="E62" i="43" l="1"/>
  <c r="F63" i="1" s="1"/>
  <c r="O62" i="43"/>
  <c r="P63" i="1" s="1"/>
  <c r="L62" i="43"/>
  <c r="M63" i="1" s="1"/>
  <c r="H62" i="43"/>
  <c r="I63" i="1" s="1"/>
  <c r="I62" i="43"/>
  <c r="J63" i="1" s="1"/>
  <c r="A64" i="43"/>
  <c r="AN63" i="43"/>
  <c r="F63" i="43" s="1"/>
  <c r="G64" i="1" s="1"/>
  <c r="N63" i="43"/>
  <c r="O64" i="1" s="1"/>
  <c r="I63" i="43"/>
  <c r="J64" i="1" s="1"/>
  <c r="H63" i="43"/>
  <c r="I64" i="1" s="1"/>
  <c r="K63" i="43"/>
  <c r="L64" i="1" s="1"/>
  <c r="Q63" i="43"/>
  <c r="R64" i="1" s="1"/>
  <c r="D63" i="43"/>
  <c r="E64" i="1" s="1"/>
  <c r="E63" i="43"/>
  <c r="F64" i="1" s="1"/>
  <c r="C63" i="43"/>
  <c r="D64" i="1" s="1"/>
  <c r="G63" i="43"/>
  <c r="H64" i="1" s="1"/>
  <c r="L63" i="43"/>
  <c r="M64" i="1" s="1"/>
  <c r="J63" i="43"/>
  <c r="K64" i="1" s="1"/>
  <c r="P63" i="43"/>
  <c r="Q64" i="1" s="1"/>
  <c r="B63" i="43"/>
  <c r="C64" i="1" s="1"/>
  <c r="AG49" i="1"/>
  <c r="BQ49" i="1" s="1"/>
  <c r="AH49" i="1"/>
  <c r="BR49" i="1" s="1"/>
  <c r="AI49" i="1"/>
  <c r="BS49" i="1" s="1"/>
  <c r="AJ49" i="1"/>
  <c r="BT49" i="1" s="1"/>
  <c r="AF49" i="1"/>
  <c r="BP49" i="1" s="1"/>
  <c r="AE49" i="1"/>
  <c r="BO49" i="1" s="1"/>
  <c r="AD49" i="1"/>
  <c r="BN49" i="1" s="1"/>
  <c r="AA49" i="1"/>
  <c r="BK49" i="1" s="1"/>
  <c r="W49" i="1"/>
  <c r="BG49" i="1" s="1"/>
  <c r="AK50" i="1"/>
  <c r="AC49" i="1"/>
  <c r="BM49" i="1" s="1"/>
  <c r="Y49" i="1"/>
  <c r="BI49" i="1" s="1"/>
  <c r="Z49" i="1"/>
  <c r="BJ49" i="1" s="1"/>
  <c r="V49" i="1"/>
  <c r="BF49" i="1" s="1"/>
  <c r="U49" i="1"/>
  <c r="BE49" i="1" s="1"/>
  <c r="X49" i="1"/>
  <c r="BH49" i="1" s="1"/>
  <c r="AB49" i="1"/>
  <c r="BL49" i="1" s="1"/>
  <c r="AK52" i="6"/>
  <c r="M63" i="43" l="1"/>
  <c r="N64" i="1" s="1"/>
  <c r="O63" i="43"/>
  <c r="P64" i="1" s="1"/>
  <c r="A65" i="43"/>
  <c r="AN64" i="43"/>
  <c r="J64" i="43" s="1"/>
  <c r="K65" i="1" s="1"/>
  <c r="M64" i="43"/>
  <c r="N65" i="1" s="1"/>
  <c r="B64" i="43"/>
  <c r="C65" i="1" s="1"/>
  <c r="AG50" i="1"/>
  <c r="BQ50" i="1" s="1"/>
  <c r="AH50" i="1"/>
  <c r="BR50" i="1" s="1"/>
  <c r="AI50" i="1"/>
  <c r="BS50" i="1" s="1"/>
  <c r="AJ50" i="1"/>
  <c r="BT50" i="1" s="1"/>
  <c r="AF50" i="1"/>
  <c r="BP50" i="1" s="1"/>
  <c r="AC50" i="1"/>
  <c r="BM50" i="1" s="1"/>
  <c r="Y50" i="1"/>
  <c r="BI50" i="1" s="1"/>
  <c r="AD50" i="1"/>
  <c r="BN50" i="1" s="1"/>
  <c r="AE50" i="1"/>
  <c r="BO50" i="1" s="1"/>
  <c r="U50" i="1"/>
  <c r="BE50" i="1" s="1"/>
  <c r="W50" i="1"/>
  <c r="BG50" i="1" s="1"/>
  <c r="Z50" i="1"/>
  <c r="BJ50" i="1" s="1"/>
  <c r="V50" i="1"/>
  <c r="BF50" i="1" s="1"/>
  <c r="AA50" i="1"/>
  <c r="BK50" i="1" s="1"/>
  <c r="AK51" i="1"/>
  <c r="X50" i="1"/>
  <c r="BH50" i="1" s="1"/>
  <c r="AB50" i="1"/>
  <c r="BL50" i="1" s="1"/>
  <c r="AK53" i="6"/>
  <c r="E64" i="43" l="1"/>
  <c r="F65" i="1" s="1"/>
  <c r="P64" i="43"/>
  <c r="Q65" i="1" s="1"/>
  <c r="K64" i="43"/>
  <c r="L65" i="1" s="1"/>
  <c r="C64" i="43"/>
  <c r="D65" i="1" s="1"/>
  <c r="G64" i="43"/>
  <c r="H65" i="1" s="1"/>
  <c r="F64" i="43"/>
  <c r="G65" i="1" s="1"/>
  <c r="L64" i="43"/>
  <c r="M65" i="1" s="1"/>
  <c r="D64" i="43"/>
  <c r="E65" i="1" s="1"/>
  <c r="I64" i="43"/>
  <c r="J65" i="1" s="1"/>
  <c r="N64" i="43"/>
  <c r="O65" i="1" s="1"/>
  <c r="O64" i="43"/>
  <c r="P65" i="1" s="1"/>
  <c r="H64" i="43"/>
  <c r="I65" i="1" s="1"/>
  <c r="A66" i="43"/>
  <c r="AN65" i="43"/>
  <c r="L65" i="43" s="1"/>
  <c r="M66" i="1" s="1"/>
  <c r="N65" i="43"/>
  <c r="O66" i="1" s="1"/>
  <c r="M65" i="43"/>
  <c r="N66" i="1" s="1"/>
  <c r="C65" i="43"/>
  <c r="D66" i="1" s="1"/>
  <c r="D65" i="43"/>
  <c r="E66" i="1" s="1"/>
  <c r="K65" i="43"/>
  <c r="L66" i="1" s="1"/>
  <c r="F65" i="43"/>
  <c r="G66" i="1" s="1"/>
  <c r="Q64" i="43"/>
  <c r="R65" i="1" s="1"/>
  <c r="AI51" i="1"/>
  <c r="BS51" i="1" s="1"/>
  <c r="AJ51" i="1"/>
  <c r="BT51" i="1" s="1"/>
  <c r="AG51" i="1"/>
  <c r="BQ51" i="1" s="1"/>
  <c r="AH51" i="1"/>
  <c r="BR51" i="1" s="1"/>
  <c r="AF51" i="1"/>
  <c r="BP51" i="1" s="1"/>
  <c r="AC51" i="1"/>
  <c r="BM51" i="1" s="1"/>
  <c r="AD51" i="1"/>
  <c r="BN51" i="1" s="1"/>
  <c r="AE51" i="1"/>
  <c r="BO51" i="1" s="1"/>
  <c r="U51" i="1"/>
  <c r="BE51" i="1" s="1"/>
  <c r="V51" i="1"/>
  <c r="BF51" i="1" s="1"/>
  <c r="AB51" i="1"/>
  <c r="BL51" i="1" s="1"/>
  <c r="Z51" i="1"/>
  <c r="BJ51" i="1" s="1"/>
  <c r="AA51" i="1"/>
  <c r="BK51" i="1" s="1"/>
  <c r="W51" i="1"/>
  <c r="BG51" i="1" s="1"/>
  <c r="AK52" i="1"/>
  <c r="Y51" i="1"/>
  <c r="BI51" i="1" s="1"/>
  <c r="X51" i="1"/>
  <c r="BH51" i="1" s="1"/>
  <c r="AK54" i="6"/>
  <c r="B65" i="43" l="1"/>
  <c r="C66" i="1" s="1"/>
  <c r="O65" i="43"/>
  <c r="P66" i="1" s="1"/>
  <c r="G65" i="43"/>
  <c r="H66" i="1" s="1"/>
  <c r="H65" i="43"/>
  <c r="I66" i="1" s="1"/>
  <c r="I65" i="43"/>
  <c r="J66" i="1" s="1"/>
  <c r="E65" i="43"/>
  <c r="F66" i="1" s="1"/>
  <c r="Q65" i="43"/>
  <c r="R66" i="1" s="1"/>
  <c r="A67" i="43"/>
  <c r="AN66" i="43"/>
  <c r="Q66" i="43" s="1"/>
  <c r="R67" i="1" s="1"/>
  <c r="D66" i="43"/>
  <c r="E67" i="1" s="1"/>
  <c r="C66" i="43"/>
  <c r="D67" i="1" s="1"/>
  <c r="J66" i="43"/>
  <c r="K67" i="1" s="1"/>
  <c r="L66" i="43"/>
  <c r="M67" i="1" s="1"/>
  <c r="N66" i="43"/>
  <c r="O67" i="1" s="1"/>
  <c r="K66" i="43"/>
  <c r="L67" i="1" s="1"/>
  <c r="O66" i="43"/>
  <c r="P67" i="1" s="1"/>
  <c r="I66" i="43"/>
  <c r="J67" i="1" s="1"/>
  <c r="H66" i="43"/>
  <c r="I67" i="1" s="1"/>
  <c r="G66" i="43"/>
  <c r="H67" i="1" s="1"/>
  <c r="M66" i="43"/>
  <c r="N67" i="1" s="1"/>
  <c r="E66" i="43"/>
  <c r="F67" i="1" s="1"/>
  <c r="F66" i="43"/>
  <c r="G67" i="1" s="1"/>
  <c r="P66" i="43"/>
  <c r="Q67" i="1" s="1"/>
  <c r="B66" i="43"/>
  <c r="C67" i="1" s="1"/>
  <c r="P65" i="43"/>
  <c r="Q66" i="1" s="1"/>
  <c r="J65" i="43"/>
  <c r="K66" i="1" s="1"/>
  <c r="AG52" i="1"/>
  <c r="BQ52" i="1" s="1"/>
  <c r="AH52" i="1"/>
  <c r="BR52" i="1" s="1"/>
  <c r="AI52" i="1"/>
  <c r="BS52" i="1" s="1"/>
  <c r="AJ52" i="1"/>
  <c r="BT52" i="1" s="1"/>
  <c r="AF52" i="1"/>
  <c r="BP52" i="1" s="1"/>
  <c r="AC52" i="1"/>
  <c r="BM52" i="1" s="1"/>
  <c r="AD52" i="1"/>
  <c r="BN52" i="1" s="1"/>
  <c r="AE52" i="1"/>
  <c r="BO52" i="1" s="1"/>
  <c r="AA52" i="1"/>
  <c r="BK52" i="1" s="1"/>
  <c r="AK53" i="1"/>
  <c r="Z52" i="1"/>
  <c r="BJ52" i="1" s="1"/>
  <c r="U52" i="1"/>
  <c r="BE52" i="1" s="1"/>
  <c r="V52" i="1"/>
  <c r="BF52" i="1" s="1"/>
  <c r="Y52" i="1"/>
  <c r="BI52" i="1" s="1"/>
  <c r="X52" i="1"/>
  <c r="BH52" i="1" s="1"/>
  <c r="AB52" i="1"/>
  <c r="BL52" i="1" s="1"/>
  <c r="W52" i="1"/>
  <c r="BG52" i="1" s="1"/>
  <c r="AK55" i="6"/>
  <c r="A68" i="43" l="1"/>
  <c r="AN67" i="43"/>
  <c r="E67" i="43" s="1"/>
  <c r="F68" i="1" s="1"/>
  <c r="J67" i="43"/>
  <c r="K68" i="1" s="1"/>
  <c r="D67" i="43"/>
  <c r="E68" i="1" s="1"/>
  <c r="C67" i="43"/>
  <c r="D68" i="1" s="1"/>
  <c r="M67" i="43"/>
  <c r="N68" i="1" s="1"/>
  <c r="I67" i="43"/>
  <c r="J68" i="1" s="1"/>
  <c r="F67" i="43"/>
  <c r="G68" i="1" s="1"/>
  <c r="P67" i="43"/>
  <c r="Q68" i="1" s="1"/>
  <c r="G67" i="43"/>
  <c r="H68" i="1" s="1"/>
  <c r="B67" i="43"/>
  <c r="C68" i="1" s="1"/>
  <c r="AG53" i="1"/>
  <c r="BQ53" i="1" s="1"/>
  <c r="AH53" i="1"/>
  <c r="BR53" i="1" s="1"/>
  <c r="AI53" i="1"/>
  <c r="BS53" i="1" s="1"/>
  <c r="AJ53" i="1"/>
  <c r="BT53" i="1" s="1"/>
  <c r="AF53" i="1"/>
  <c r="BP53" i="1" s="1"/>
  <c r="AC53" i="1"/>
  <c r="BM53" i="1" s="1"/>
  <c r="AD53" i="1"/>
  <c r="BN53" i="1" s="1"/>
  <c r="Y53" i="1"/>
  <c r="BI53" i="1" s="1"/>
  <c r="W53" i="1"/>
  <c r="BG53" i="1" s="1"/>
  <c r="AA53" i="1"/>
  <c r="BK53" i="1" s="1"/>
  <c r="AB53" i="1"/>
  <c r="BL53" i="1" s="1"/>
  <c r="X53" i="1"/>
  <c r="BH53" i="1" s="1"/>
  <c r="Z53" i="1"/>
  <c r="BJ53" i="1" s="1"/>
  <c r="V53" i="1"/>
  <c r="BF53" i="1" s="1"/>
  <c r="AE53" i="1"/>
  <c r="BO53" i="1" s="1"/>
  <c r="AK54" i="1"/>
  <c r="U53" i="1"/>
  <c r="BE53" i="1" s="1"/>
  <c r="AK56" i="6"/>
  <c r="L67" i="43" l="1"/>
  <c r="M68" i="1" s="1"/>
  <c r="H67" i="43"/>
  <c r="I68" i="1" s="1"/>
  <c r="N67" i="43"/>
  <c r="O68" i="1" s="1"/>
  <c r="Q67" i="43"/>
  <c r="R68" i="1" s="1"/>
  <c r="O67" i="43"/>
  <c r="P68" i="1" s="1"/>
  <c r="K67" i="43"/>
  <c r="L68" i="1" s="1"/>
  <c r="A69" i="43"/>
  <c r="AN68" i="43"/>
  <c r="N68" i="43"/>
  <c r="O69" i="1" s="1"/>
  <c r="C68" i="43"/>
  <c r="D69" i="1" s="1"/>
  <c r="P68" i="43"/>
  <c r="Q69" i="1" s="1"/>
  <c r="F68" i="43"/>
  <c r="G69" i="1" s="1"/>
  <c r="Q68" i="43"/>
  <c r="R69" i="1" s="1"/>
  <c r="AI54" i="1"/>
  <c r="BS54" i="1" s="1"/>
  <c r="AG54" i="1"/>
  <c r="BQ54" i="1" s="1"/>
  <c r="AJ54" i="1"/>
  <c r="BT54" i="1" s="1"/>
  <c r="AH54" i="1"/>
  <c r="BR54" i="1" s="1"/>
  <c r="AF54" i="1"/>
  <c r="BP54" i="1" s="1"/>
  <c r="AC54" i="1"/>
  <c r="BM54" i="1" s="1"/>
  <c r="AE54" i="1"/>
  <c r="BO54" i="1" s="1"/>
  <c r="AK55" i="1"/>
  <c r="V54" i="1"/>
  <c r="BF54" i="1" s="1"/>
  <c r="AB54" i="1"/>
  <c r="BL54" i="1" s="1"/>
  <c r="AD54" i="1"/>
  <c r="BN54" i="1" s="1"/>
  <c r="X54" i="1"/>
  <c r="BH54" i="1" s="1"/>
  <c r="U54" i="1"/>
  <c r="BE54" i="1" s="1"/>
  <c r="Y54" i="1"/>
  <c r="BI54" i="1" s="1"/>
  <c r="W54" i="1"/>
  <c r="BG54" i="1" s="1"/>
  <c r="AA54" i="1"/>
  <c r="BK54" i="1" s="1"/>
  <c r="Z54" i="1"/>
  <c r="BJ54" i="1" s="1"/>
  <c r="AK57" i="6"/>
  <c r="G68" i="43" l="1"/>
  <c r="H69" i="1" s="1"/>
  <c r="O68" i="43"/>
  <c r="P69" i="1" s="1"/>
  <c r="I68" i="43"/>
  <c r="J69" i="1" s="1"/>
  <c r="K68" i="43"/>
  <c r="L69" i="1" s="1"/>
  <c r="H68" i="43"/>
  <c r="I69" i="1" s="1"/>
  <c r="L68" i="43"/>
  <c r="M69" i="1" s="1"/>
  <c r="E68" i="43"/>
  <c r="F69" i="1" s="1"/>
  <c r="D68" i="43"/>
  <c r="E69" i="1" s="1"/>
  <c r="J68" i="43"/>
  <c r="K69" i="1" s="1"/>
  <c r="B68" i="43"/>
  <c r="C69" i="1" s="1"/>
  <c r="M68" i="43"/>
  <c r="N69" i="1" s="1"/>
  <c r="A70" i="43"/>
  <c r="AN69" i="43"/>
  <c r="H69" i="43" s="1"/>
  <c r="I70" i="1" s="1"/>
  <c r="O69" i="43"/>
  <c r="P70" i="1" s="1"/>
  <c r="K69" i="43"/>
  <c r="L70" i="1" s="1"/>
  <c r="J69" i="43"/>
  <c r="K70" i="1" s="1"/>
  <c r="M69" i="43"/>
  <c r="N70" i="1" s="1"/>
  <c r="I69" i="43"/>
  <c r="J70" i="1" s="1"/>
  <c r="L69" i="43"/>
  <c r="M70" i="1" s="1"/>
  <c r="G69" i="43"/>
  <c r="H70" i="1" s="1"/>
  <c r="D69" i="43"/>
  <c r="E70" i="1" s="1"/>
  <c r="E69" i="43"/>
  <c r="F70" i="1" s="1"/>
  <c r="F69" i="43"/>
  <c r="G70" i="1" s="1"/>
  <c r="C69" i="43"/>
  <c r="D70" i="1" s="1"/>
  <c r="B69" i="43"/>
  <c r="C70" i="1" s="1"/>
  <c r="AG55" i="1"/>
  <c r="BQ55" i="1" s="1"/>
  <c r="AH55" i="1"/>
  <c r="BR55" i="1" s="1"/>
  <c r="AI55" i="1"/>
  <c r="BS55" i="1" s="1"/>
  <c r="AJ55" i="1"/>
  <c r="BT55" i="1" s="1"/>
  <c r="AF55" i="1"/>
  <c r="BP55" i="1" s="1"/>
  <c r="AC55" i="1"/>
  <c r="BM55" i="1" s="1"/>
  <c r="AB55" i="1"/>
  <c r="BL55" i="1" s="1"/>
  <c r="Z55" i="1"/>
  <c r="BJ55" i="1" s="1"/>
  <c r="U55" i="1"/>
  <c r="BE55" i="1" s="1"/>
  <c r="W55" i="1"/>
  <c r="BG55" i="1" s="1"/>
  <c r="AE55" i="1"/>
  <c r="BO55" i="1" s="1"/>
  <c r="AD55" i="1"/>
  <c r="BN55" i="1" s="1"/>
  <c r="V55" i="1"/>
  <c r="BF55" i="1" s="1"/>
  <c r="X55" i="1"/>
  <c r="BH55" i="1" s="1"/>
  <c r="Y55" i="1"/>
  <c r="BI55" i="1" s="1"/>
  <c r="AA55" i="1"/>
  <c r="BK55" i="1" s="1"/>
  <c r="AK56" i="1"/>
  <c r="AK58" i="6"/>
  <c r="Q69" i="43" l="1"/>
  <c r="R70" i="1" s="1"/>
  <c r="N69" i="43"/>
  <c r="O70" i="1" s="1"/>
  <c r="P69" i="43"/>
  <c r="Q70" i="1" s="1"/>
  <c r="A71" i="43"/>
  <c r="AN70" i="43"/>
  <c r="F70" i="43" s="1"/>
  <c r="G71" i="1" s="1"/>
  <c r="D70" i="43"/>
  <c r="E71" i="1" s="1"/>
  <c r="C70" i="43"/>
  <c r="D71" i="1" s="1"/>
  <c r="I70" i="43"/>
  <c r="J71" i="1" s="1"/>
  <c r="O70" i="43"/>
  <c r="P71" i="1" s="1"/>
  <c r="G70" i="43"/>
  <c r="H71" i="1" s="1"/>
  <c r="AG56" i="1"/>
  <c r="BQ56" i="1" s="1"/>
  <c r="AH56" i="1"/>
  <c r="BR56" i="1" s="1"/>
  <c r="AI56" i="1"/>
  <c r="BS56" i="1" s="1"/>
  <c r="AJ56" i="1"/>
  <c r="BT56" i="1" s="1"/>
  <c r="AF56" i="1"/>
  <c r="BP56" i="1" s="1"/>
  <c r="AC56" i="1"/>
  <c r="BM56" i="1" s="1"/>
  <c r="AD56" i="1"/>
  <c r="BN56" i="1" s="1"/>
  <c r="Z56" i="1"/>
  <c r="BJ56" i="1" s="1"/>
  <c r="AE56" i="1"/>
  <c r="BO56" i="1" s="1"/>
  <c r="V56" i="1"/>
  <c r="BF56" i="1" s="1"/>
  <c r="U56" i="1"/>
  <c r="BE56" i="1" s="1"/>
  <c r="Y56" i="1"/>
  <c r="BI56" i="1" s="1"/>
  <c r="AK57" i="1"/>
  <c r="X56" i="1"/>
  <c r="BH56" i="1" s="1"/>
  <c r="AA56" i="1"/>
  <c r="BK56" i="1" s="1"/>
  <c r="AB56" i="1"/>
  <c r="BL56" i="1" s="1"/>
  <c r="W56" i="1"/>
  <c r="BG56" i="1" s="1"/>
  <c r="AK59" i="6"/>
  <c r="E70" i="43" l="1"/>
  <c r="F71" i="1" s="1"/>
  <c r="L70" i="43"/>
  <c r="M71" i="1" s="1"/>
  <c r="Q70" i="43"/>
  <c r="R71" i="1" s="1"/>
  <c r="K70" i="43"/>
  <c r="L71" i="1" s="1"/>
  <c r="P70" i="43"/>
  <c r="Q71" i="1" s="1"/>
  <c r="H70" i="43"/>
  <c r="I71" i="1" s="1"/>
  <c r="N70" i="43"/>
  <c r="O71" i="1" s="1"/>
  <c r="J70" i="43"/>
  <c r="K71" i="1" s="1"/>
  <c r="B70" i="43"/>
  <c r="C71" i="1" s="1"/>
  <c r="M70" i="43"/>
  <c r="N71" i="1" s="1"/>
  <c r="A72" i="43"/>
  <c r="AN71" i="43"/>
  <c r="K71" i="43" s="1"/>
  <c r="L72" i="1" s="1"/>
  <c r="J71" i="43"/>
  <c r="K72" i="1" s="1"/>
  <c r="D71" i="43"/>
  <c r="E72" i="1" s="1"/>
  <c r="N71" i="43"/>
  <c r="O72" i="1" s="1"/>
  <c r="M71" i="43"/>
  <c r="N72" i="1" s="1"/>
  <c r="L71" i="43"/>
  <c r="M72" i="1" s="1"/>
  <c r="O71" i="43"/>
  <c r="P72" i="1" s="1"/>
  <c r="I71" i="43"/>
  <c r="J72" i="1" s="1"/>
  <c r="E71" i="43"/>
  <c r="F72" i="1" s="1"/>
  <c r="G71" i="43"/>
  <c r="H72" i="1" s="1"/>
  <c r="P71" i="43"/>
  <c r="Q72" i="1" s="1"/>
  <c r="H71" i="43"/>
  <c r="I72" i="1" s="1"/>
  <c r="Q71" i="43"/>
  <c r="R72" i="1" s="1"/>
  <c r="F71" i="43"/>
  <c r="G72" i="1" s="1"/>
  <c r="B71" i="43"/>
  <c r="C72" i="1" s="1"/>
  <c r="AJ57" i="1"/>
  <c r="BT57" i="1" s="1"/>
  <c r="AI57" i="1"/>
  <c r="BS57" i="1" s="1"/>
  <c r="AG57" i="1"/>
  <c r="BQ57" i="1" s="1"/>
  <c r="AH57" i="1"/>
  <c r="BR57" i="1" s="1"/>
  <c r="AF57" i="1"/>
  <c r="BP57" i="1" s="1"/>
  <c r="AC57" i="1"/>
  <c r="BM57" i="1" s="1"/>
  <c r="AE57" i="1"/>
  <c r="BO57" i="1" s="1"/>
  <c r="U57" i="1"/>
  <c r="BE57" i="1" s="1"/>
  <c r="AA57" i="1"/>
  <c r="BK57" i="1" s="1"/>
  <c r="AD57" i="1"/>
  <c r="BN57" i="1" s="1"/>
  <c r="AB57" i="1"/>
  <c r="BL57" i="1" s="1"/>
  <c r="AK58" i="1"/>
  <c r="Z57" i="1"/>
  <c r="BJ57" i="1" s="1"/>
  <c r="X57" i="1"/>
  <c r="BH57" i="1" s="1"/>
  <c r="W57" i="1"/>
  <c r="BG57" i="1" s="1"/>
  <c r="V57" i="1"/>
  <c r="BF57" i="1" s="1"/>
  <c r="Y57" i="1"/>
  <c r="BI57" i="1" s="1"/>
  <c r="AK60" i="6"/>
  <c r="C71" i="43" l="1"/>
  <c r="D72" i="1" s="1"/>
  <c r="A73" i="43"/>
  <c r="AN72" i="43"/>
  <c r="D72" i="43" s="1"/>
  <c r="E73" i="1" s="1"/>
  <c r="C72" i="43"/>
  <c r="D73" i="1" s="1"/>
  <c r="O72" i="43"/>
  <c r="P73" i="1" s="1"/>
  <c r="M72" i="43"/>
  <c r="N73" i="1" s="1"/>
  <c r="L72" i="43"/>
  <c r="M73" i="1" s="1"/>
  <c r="J72" i="43"/>
  <c r="K73" i="1" s="1"/>
  <c r="I72" i="43"/>
  <c r="J73" i="1" s="1"/>
  <c r="Q72" i="43"/>
  <c r="R73" i="1" s="1"/>
  <c r="K72" i="43"/>
  <c r="L73" i="1" s="1"/>
  <c r="G72" i="43"/>
  <c r="H73" i="1" s="1"/>
  <c r="E72" i="43"/>
  <c r="F73" i="1" s="1"/>
  <c r="F72" i="43"/>
  <c r="G73" i="1" s="1"/>
  <c r="H72" i="43"/>
  <c r="I73" i="1" s="1"/>
  <c r="B72" i="43"/>
  <c r="C73" i="1" s="1"/>
  <c r="AG58" i="1"/>
  <c r="BQ58" i="1" s="1"/>
  <c r="AH58" i="1"/>
  <c r="BR58" i="1" s="1"/>
  <c r="AI58" i="1"/>
  <c r="BS58" i="1" s="1"/>
  <c r="AJ58" i="1"/>
  <c r="BT58" i="1" s="1"/>
  <c r="AF58" i="1"/>
  <c r="BP58" i="1" s="1"/>
  <c r="AC58" i="1"/>
  <c r="BM58" i="1" s="1"/>
  <c r="AD58" i="1"/>
  <c r="BN58" i="1" s="1"/>
  <c r="X58" i="1"/>
  <c r="BH58" i="1" s="1"/>
  <c r="AA58" i="1"/>
  <c r="BK58" i="1" s="1"/>
  <c r="U58" i="1"/>
  <c r="BE58" i="1" s="1"/>
  <c r="AE58" i="1"/>
  <c r="BO58" i="1" s="1"/>
  <c r="W58" i="1"/>
  <c r="BG58" i="1" s="1"/>
  <c r="AK59" i="1"/>
  <c r="V58" i="1"/>
  <c r="BF58" i="1" s="1"/>
  <c r="AB58" i="1"/>
  <c r="BL58" i="1" s="1"/>
  <c r="Y58" i="1"/>
  <c r="BI58" i="1" s="1"/>
  <c r="Z58" i="1"/>
  <c r="BJ58" i="1" s="1"/>
  <c r="AK61" i="6"/>
  <c r="P72" i="43" l="1"/>
  <c r="Q73" i="1" s="1"/>
  <c r="N72" i="43"/>
  <c r="O73" i="1" s="1"/>
  <c r="A74" i="43"/>
  <c r="AN73" i="43"/>
  <c r="Q73" i="43" s="1"/>
  <c r="R74" i="1" s="1"/>
  <c r="N73" i="43"/>
  <c r="O74" i="1" s="1"/>
  <c r="K73" i="43"/>
  <c r="L74" i="1" s="1"/>
  <c r="P73" i="43"/>
  <c r="Q74" i="1" s="1"/>
  <c r="AG59" i="1"/>
  <c r="BQ59" i="1" s="1"/>
  <c r="AH59" i="1"/>
  <c r="BR59" i="1" s="1"/>
  <c r="AI59" i="1"/>
  <c r="BS59" i="1" s="1"/>
  <c r="AJ59" i="1"/>
  <c r="BT59" i="1" s="1"/>
  <c r="AF59" i="1"/>
  <c r="BP59" i="1" s="1"/>
  <c r="AE59" i="1"/>
  <c r="BO59" i="1" s="1"/>
  <c r="AK60" i="1"/>
  <c r="AC59" i="1"/>
  <c r="BM59" i="1" s="1"/>
  <c r="W59" i="1"/>
  <c r="BG59" i="1" s="1"/>
  <c r="X59" i="1"/>
  <c r="BH59" i="1" s="1"/>
  <c r="AD59" i="1"/>
  <c r="BN59" i="1" s="1"/>
  <c r="AA59" i="1"/>
  <c r="BK59" i="1" s="1"/>
  <c r="Z59" i="1"/>
  <c r="BJ59" i="1" s="1"/>
  <c r="U59" i="1"/>
  <c r="BE59" i="1" s="1"/>
  <c r="V59" i="1"/>
  <c r="BF59" i="1" s="1"/>
  <c r="AB59" i="1"/>
  <c r="BL59" i="1" s="1"/>
  <c r="Y59" i="1"/>
  <c r="BI59" i="1" s="1"/>
  <c r="AK62" i="6"/>
  <c r="E73" i="43" l="1"/>
  <c r="F74" i="1" s="1"/>
  <c r="H73" i="43"/>
  <c r="I74" i="1" s="1"/>
  <c r="M73" i="43"/>
  <c r="N74" i="1" s="1"/>
  <c r="J73" i="43"/>
  <c r="K74" i="1" s="1"/>
  <c r="G73" i="43"/>
  <c r="H74" i="1" s="1"/>
  <c r="I73" i="43"/>
  <c r="J74" i="1" s="1"/>
  <c r="B73" i="43"/>
  <c r="C74" i="1" s="1"/>
  <c r="L73" i="43"/>
  <c r="M74" i="1" s="1"/>
  <c r="F73" i="43"/>
  <c r="G74" i="1" s="1"/>
  <c r="C73" i="43"/>
  <c r="D74" i="1" s="1"/>
  <c r="O73" i="43"/>
  <c r="P74" i="1" s="1"/>
  <c r="D73" i="43"/>
  <c r="E74" i="1" s="1"/>
  <c r="A75" i="43"/>
  <c r="AN74" i="43"/>
  <c r="P74" i="43" s="1"/>
  <c r="Q75" i="1" s="1"/>
  <c r="C74" i="43"/>
  <c r="D75" i="1" s="1"/>
  <c r="D74" i="43"/>
  <c r="E75" i="1" s="1"/>
  <c r="M74" i="43"/>
  <c r="N75" i="1" s="1"/>
  <c r="K74" i="43"/>
  <c r="L75" i="1" s="1"/>
  <c r="Q74" i="43"/>
  <c r="R75" i="1" s="1"/>
  <c r="F74" i="43"/>
  <c r="G75" i="1" s="1"/>
  <c r="H74" i="43"/>
  <c r="I75" i="1" s="1"/>
  <c r="E74" i="43"/>
  <c r="F75" i="1" s="1"/>
  <c r="B74" i="43"/>
  <c r="C75" i="1" s="1"/>
  <c r="AJ60" i="1"/>
  <c r="BT60" i="1" s="1"/>
  <c r="AG60" i="1"/>
  <c r="BQ60" i="1" s="1"/>
  <c r="AI60" i="1"/>
  <c r="BS60" i="1" s="1"/>
  <c r="AH60" i="1"/>
  <c r="BR60" i="1" s="1"/>
  <c r="AF60" i="1"/>
  <c r="BP60" i="1" s="1"/>
  <c r="AC60" i="1"/>
  <c r="BM60" i="1" s="1"/>
  <c r="AD60" i="1"/>
  <c r="BN60" i="1" s="1"/>
  <c r="AE60" i="1"/>
  <c r="BO60" i="1" s="1"/>
  <c r="AK61" i="1"/>
  <c r="AA60" i="1"/>
  <c r="BK60" i="1" s="1"/>
  <c r="W60" i="1"/>
  <c r="BG60" i="1" s="1"/>
  <c r="Y60" i="1"/>
  <c r="BI60" i="1" s="1"/>
  <c r="Z60" i="1"/>
  <c r="BJ60" i="1" s="1"/>
  <c r="U60" i="1"/>
  <c r="BE60" i="1" s="1"/>
  <c r="AB60" i="1"/>
  <c r="BL60" i="1" s="1"/>
  <c r="X60" i="1"/>
  <c r="BH60" i="1" s="1"/>
  <c r="V60" i="1"/>
  <c r="BF60" i="1" s="1"/>
  <c r="AK63" i="6"/>
  <c r="N74" i="43" l="1"/>
  <c r="O75" i="1" s="1"/>
  <c r="I74" i="43"/>
  <c r="J75" i="1" s="1"/>
  <c r="G74" i="43"/>
  <c r="H75" i="1" s="1"/>
  <c r="L74" i="43"/>
  <c r="M75" i="1" s="1"/>
  <c r="J74" i="43"/>
  <c r="K75" i="1" s="1"/>
  <c r="O74" i="43"/>
  <c r="P75" i="1" s="1"/>
  <c r="A76" i="43"/>
  <c r="AN75" i="43"/>
  <c r="K75" i="43" s="1"/>
  <c r="L76" i="1" s="1"/>
  <c r="C75" i="43"/>
  <c r="D76" i="1" s="1"/>
  <c r="D75" i="43"/>
  <c r="E76" i="1" s="1"/>
  <c r="P75" i="43"/>
  <c r="Q76" i="1" s="1"/>
  <c r="I75" i="43"/>
  <c r="J76" i="1" s="1"/>
  <c r="G75" i="43"/>
  <c r="H76" i="1" s="1"/>
  <c r="E75" i="43"/>
  <c r="F76" i="1" s="1"/>
  <c r="F75" i="43"/>
  <c r="G76" i="1" s="1"/>
  <c r="H75" i="43"/>
  <c r="I76" i="1" s="1"/>
  <c r="AG61" i="1"/>
  <c r="BQ61" i="1" s="1"/>
  <c r="AH61" i="1"/>
  <c r="BR61" i="1" s="1"/>
  <c r="AI61" i="1"/>
  <c r="BS61" i="1" s="1"/>
  <c r="AJ61" i="1"/>
  <c r="BT61" i="1" s="1"/>
  <c r="AF61" i="1"/>
  <c r="BP61" i="1" s="1"/>
  <c r="AC61" i="1"/>
  <c r="BM61" i="1" s="1"/>
  <c r="X61" i="1"/>
  <c r="BH61" i="1" s="1"/>
  <c r="U61" i="1"/>
  <c r="BE61" i="1" s="1"/>
  <c r="V61" i="1"/>
  <c r="BF61" i="1" s="1"/>
  <c r="AD61" i="1"/>
  <c r="BN61" i="1" s="1"/>
  <c r="AE61" i="1"/>
  <c r="BO61" i="1" s="1"/>
  <c r="AA61" i="1"/>
  <c r="BK61" i="1" s="1"/>
  <c r="W61" i="1"/>
  <c r="BG61" i="1" s="1"/>
  <c r="Y61" i="1"/>
  <c r="BI61" i="1" s="1"/>
  <c r="AB61" i="1"/>
  <c r="BL61" i="1" s="1"/>
  <c r="AK62" i="1"/>
  <c r="Z61" i="1"/>
  <c r="BJ61" i="1" s="1"/>
  <c r="AK64" i="6"/>
  <c r="J75" i="43" l="1"/>
  <c r="K76" i="1" s="1"/>
  <c r="N75" i="43"/>
  <c r="O76" i="1" s="1"/>
  <c r="M75" i="43"/>
  <c r="N76" i="1" s="1"/>
  <c r="O75" i="43"/>
  <c r="P76" i="1" s="1"/>
  <c r="Q75" i="43"/>
  <c r="R76" i="1" s="1"/>
  <c r="B75" i="43"/>
  <c r="C76" i="1" s="1"/>
  <c r="L75" i="43"/>
  <c r="M76" i="1" s="1"/>
  <c r="A77" i="43"/>
  <c r="AN76" i="43"/>
  <c r="D76" i="43"/>
  <c r="E77" i="1" s="1"/>
  <c r="L76" i="43"/>
  <c r="M77" i="1" s="1"/>
  <c r="E76" i="43"/>
  <c r="F77" i="1" s="1"/>
  <c r="H76" i="43"/>
  <c r="I77" i="1" s="1"/>
  <c r="AG62" i="1"/>
  <c r="BQ62" i="1" s="1"/>
  <c r="AH62" i="1"/>
  <c r="BR62" i="1" s="1"/>
  <c r="AI62" i="1"/>
  <c r="BS62" i="1" s="1"/>
  <c r="AJ62" i="1"/>
  <c r="BT62" i="1" s="1"/>
  <c r="AF62" i="1"/>
  <c r="BP62" i="1" s="1"/>
  <c r="AC62" i="1"/>
  <c r="BM62" i="1" s="1"/>
  <c r="AD62" i="1"/>
  <c r="BN62" i="1" s="1"/>
  <c r="AE62" i="1"/>
  <c r="BO62" i="1" s="1"/>
  <c r="AK63" i="1"/>
  <c r="Y62" i="1"/>
  <c r="BI62" i="1" s="1"/>
  <c r="W62" i="1"/>
  <c r="BG62" i="1" s="1"/>
  <c r="U62" i="1"/>
  <c r="BE62" i="1" s="1"/>
  <c r="AA62" i="1"/>
  <c r="BK62" i="1" s="1"/>
  <c r="AB62" i="1"/>
  <c r="BL62" i="1" s="1"/>
  <c r="V62" i="1"/>
  <c r="BF62" i="1" s="1"/>
  <c r="Z62" i="1"/>
  <c r="BJ62" i="1" s="1"/>
  <c r="X62" i="1"/>
  <c r="BH62" i="1" s="1"/>
  <c r="AK65" i="6"/>
  <c r="G76" i="43" l="1"/>
  <c r="H77" i="1" s="1"/>
  <c r="Q76" i="43"/>
  <c r="R77" i="1" s="1"/>
  <c r="K76" i="43"/>
  <c r="L77" i="1" s="1"/>
  <c r="B76" i="43"/>
  <c r="C77" i="1" s="1"/>
  <c r="N76" i="43"/>
  <c r="O77" i="1" s="1"/>
  <c r="I76" i="43"/>
  <c r="J77" i="1" s="1"/>
  <c r="M76" i="43"/>
  <c r="N77" i="1" s="1"/>
  <c r="P76" i="43"/>
  <c r="Q77" i="1" s="1"/>
  <c r="O76" i="43"/>
  <c r="P77" i="1" s="1"/>
  <c r="J76" i="43"/>
  <c r="K77" i="1" s="1"/>
  <c r="F76" i="43"/>
  <c r="G77" i="1" s="1"/>
  <c r="C76" i="43"/>
  <c r="D77" i="1" s="1"/>
  <c r="A78" i="43"/>
  <c r="AN77" i="43"/>
  <c r="O77" i="43" s="1"/>
  <c r="P78" i="1" s="1"/>
  <c r="J77" i="43"/>
  <c r="K78" i="1" s="1"/>
  <c r="C77" i="43"/>
  <c r="D78" i="1" s="1"/>
  <c r="D77" i="43"/>
  <c r="E78" i="1" s="1"/>
  <c r="N77" i="43"/>
  <c r="O78" i="1" s="1"/>
  <c r="K77" i="43"/>
  <c r="L78" i="1" s="1"/>
  <c r="G77" i="43"/>
  <c r="H78" i="1" s="1"/>
  <c r="Q77" i="43"/>
  <c r="R78" i="1" s="1"/>
  <c r="E77" i="43"/>
  <c r="F78" i="1" s="1"/>
  <c r="H77" i="43"/>
  <c r="I78" i="1" s="1"/>
  <c r="F77" i="43"/>
  <c r="G78" i="1" s="1"/>
  <c r="P77" i="43"/>
  <c r="Q78" i="1" s="1"/>
  <c r="B77" i="43"/>
  <c r="C78" i="1" s="1"/>
  <c r="AI63" i="1"/>
  <c r="BS63" i="1" s="1"/>
  <c r="AJ63" i="1"/>
  <c r="BT63" i="1" s="1"/>
  <c r="AG63" i="1"/>
  <c r="BQ63" i="1" s="1"/>
  <c r="AH63" i="1"/>
  <c r="BR63" i="1" s="1"/>
  <c r="AF63" i="1"/>
  <c r="BP63" i="1" s="1"/>
  <c r="AD63" i="1"/>
  <c r="BN63" i="1" s="1"/>
  <c r="AA63" i="1"/>
  <c r="BK63" i="1" s="1"/>
  <c r="U63" i="1"/>
  <c r="BE63" i="1" s="1"/>
  <c r="X63" i="1"/>
  <c r="BH63" i="1" s="1"/>
  <c r="AC63" i="1"/>
  <c r="BM63" i="1" s="1"/>
  <c r="AE63" i="1"/>
  <c r="BO63" i="1" s="1"/>
  <c r="AK64" i="1"/>
  <c r="Y63" i="1"/>
  <c r="BI63" i="1" s="1"/>
  <c r="W63" i="1"/>
  <c r="BG63" i="1" s="1"/>
  <c r="V63" i="1"/>
  <c r="BF63" i="1" s="1"/>
  <c r="AB63" i="1"/>
  <c r="BL63" i="1" s="1"/>
  <c r="Z63" i="1"/>
  <c r="BJ63" i="1" s="1"/>
  <c r="AK66" i="6"/>
  <c r="I77" i="43" l="1"/>
  <c r="J78" i="1" s="1"/>
  <c r="L77" i="43"/>
  <c r="M78" i="1" s="1"/>
  <c r="M77" i="43"/>
  <c r="N78" i="1" s="1"/>
  <c r="A79" i="43"/>
  <c r="AN78" i="43"/>
  <c r="K78" i="43" s="1"/>
  <c r="L79" i="1" s="1"/>
  <c r="N78" i="43"/>
  <c r="O79" i="1" s="1"/>
  <c r="O78" i="43"/>
  <c r="P79" i="1" s="1"/>
  <c r="D78" i="43"/>
  <c r="E79" i="1" s="1"/>
  <c r="P78" i="43"/>
  <c r="Q79" i="1" s="1"/>
  <c r="E78" i="43"/>
  <c r="F79" i="1" s="1"/>
  <c r="Q78" i="43"/>
  <c r="R79" i="1" s="1"/>
  <c r="B78" i="43"/>
  <c r="C79" i="1" s="1"/>
  <c r="AG64" i="1"/>
  <c r="BQ64" i="1" s="1"/>
  <c r="AH64" i="1"/>
  <c r="BR64" i="1" s="1"/>
  <c r="AI64" i="1"/>
  <c r="BS64" i="1" s="1"/>
  <c r="AJ64" i="1"/>
  <c r="BT64" i="1" s="1"/>
  <c r="AF64" i="1"/>
  <c r="BP64" i="1" s="1"/>
  <c r="AD64" i="1"/>
  <c r="BN64" i="1" s="1"/>
  <c r="U64" i="1"/>
  <c r="BE64" i="1" s="1"/>
  <c r="V64" i="1"/>
  <c r="BF64" i="1" s="1"/>
  <c r="AC64" i="1"/>
  <c r="BM64" i="1" s="1"/>
  <c r="AE64" i="1"/>
  <c r="BO64" i="1" s="1"/>
  <c r="AK65" i="1"/>
  <c r="Z64" i="1"/>
  <c r="BJ64" i="1" s="1"/>
  <c r="X64" i="1"/>
  <c r="BH64" i="1" s="1"/>
  <c r="AB64" i="1"/>
  <c r="BL64" i="1" s="1"/>
  <c r="AA64" i="1"/>
  <c r="BK64" i="1" s="1"/>
  <c r="Y64" i="1"/>
  <c r="BI64" i="1" s="1"/>
  <c r="W64" i="1"/>
  <c r="BG64" i="1" s="1"/>
  <c r="AK67" i="6"/>
  <c r="F78" i="43" l="1"/>
  <c r="G79" i="1" s="1"/>
  <c r="C78" i="43"/>
  <c r="D79" i="1" s="1"/>
  <c r="G78" i="43"/>
  <c r="H79" i="1" s="1"/>
  <c r="H78" i="43"/>
  <c r="I79" i="1" s="1"/>
  <c r="M78" i="43"/>
  <c r="N79" i="1" s="1"/>
  <c r="L78" i="43"/>
  <c r="M79" i="1" s="1"/>
  <c r="I78" i="43"/>
  <c r="J79" i="1" s="1"/>
  <c r="J78" i="43"/>
  <c r="K79" i="1" s="1"/>
  <c r="A80" i="43"/>
  <c r="AN79" i="43"/>
  <c r="K79" i="43" s="1"/>
  <c r="L80" i="1" s="1"/>
  <c r="D79" i="43"/>
  <c r="E80" i="1" s="1"/>
  <c r="J79" i="43"/>
  <c r="K80" i="1" s="1"/>
  <c r="L79" i="43"/>
  <c r="M80" i="1" s="1"/>
  <c r="O79" i="43"/>
  <c r="P80" i="1" s="1"/>
  <c r="N79" i="43"/>
  <c r="O80" i="1" s="1"/>
  <c r="C79" i="43"/>
  <c r="D80" i="1" s="1"/>
  <c r="M79" i="43"/>
  <c r="N80" i="1" s="1"/>
  <c r="I79" i="43"/>
  <c r="J80" i="1" s="1"/>
  <c r="Q79" i="43"/>
  <c r="R80" i="1" s="1"/>
  <c r="F79" i="43"/>
  <c r="G80" i="1" s="1"/>
  <c r="P79" i="43"/>
  <c r="Q80" i="1" s="1"/>
  <c r="E79" i="43"/>
  <c r="F80" i="1" s="1"/>
  <c r="H79" i="43"/>
  <c r="I80" i="1" s="1"/>
  <c r="G79" i="43"/>
  <c r="H80" i="1" s="1"/>
  <c r="B79" i="43"/>
  <c r="C80" i="1" s="1"/>
  <c r="AG65" i="1"/>
  <c r="BQ65" i="1" s="1"/>
  <c r="AH65" i="1"/>
  <c r="BR65" i="1" s="1"/>
  <c r="AI65" i="1"/>
  <c r="BS65" i="1" s="1"/>
  <c r="AJ65" i="1"/>
  <c r="BT65" i="1" s="1"/>
  <c r="AF65" i="1"/>
  <c r="BP65" i="1" s="1"/>
  <c r="AC65" i="1"/>
  <c r="BM65" i="1" s="1"/>
  <c r="AD65" i="1"/>
  <c r="BN65" i="1" s="1"/>
  <c r="AE65" i="1"/>
  <c r="BO65" i="1" s="1"/>
  <c r="Z65" i="1"/>
  <c r="BJ65" i="1" s="1"/>
  <c r="X65" i="1"/>
  <c r="BH65" i="1" s="1"/>
  <c r="Y65" i="1"/>
  <c r="BI65" i="1" s="1"/>
  <c r="AK66" i="1"/>
  <c r="AB65" i="1"/>
  <c r="BL65" i="1" s="1"/>
  <c r="W65" i="1"/>
  <c r="BG65" i="1" s="1"/>
  <c r="U65" i="1"/>
  <c r="BE65" i="1" s="1"/>
  <c r="V65" i="1"/>
  <c r="BF65" i="1" s="1"/>
  <c r="AA65" i="1"/>
  <c r="BK65" i="1" s="1"/>
  <c r="AK68" i="6"/>
  <c r="A81" i="43" l="1"/>
  <c r="AN80" i="43"/>
  <c r="N80" i="43"/>
  <c r="O81" i="1" s="1"/>
  <c r="C80" i="43"/>
  <c r="D81" i="1" s="1"/>
  <c r="M80" i="43"/>
  <c r="N81" i="1" s="1"/>
  <c r="J80" i="43"/>
  <c r="K81" i="1" s="1"/>
  <c r="O80" i="43"/>
  <c r="P81" i="1" s="1"/>
  <c r="L80" i="43"/>
  <c r="M81" i="1" s="1"/>
  <c r="I80" i="43"/>
  <c r="J81" i="1" s="1"/>
  <c r="K80" i="43"/>
  <c r="L81" i="1" s="1"/>
  <c r="H80" i="43"/>
  <c r="I81" i="1" s="1"/>
  <c r="P80" i="43"/>
  <c r="Q81" i="1" s="1"/>
  <c r="G80" i="43"/>
  <c r="H81" i="1" s="1"/>
  <c r="Q80" i="43"/>
  <c r="R81" i="1" s="1"/>
  <c r="E80" i="43"/>
  <c r="F81" i="1" s="1"/>
  <c r="F80" i="43"/>
  <c r="G81" i="1" s="1"/>
  <c r="B80" i="43"/>
  <c r="C81" i="1" s="1"/>
  <c r="AI66" i="1"/>
  <c r="BS66" i="1" s="1"/>
  <c r="AG66" i="1"/>
  <c r="BQ66" i="1" s="1"/>
  <c r="AJ66" i="1"/>
  <c r="BT66" i="1" s="1"/>
  <c r="AH66" i="1"/>
  <c r="BR66" i="1" s="1"/>
  <c r="AF66" i="1"/>
  <c r="BP66" i="1" s="1"/>
  <c r="AC66" i="1"/>
  <c r="BM66" i="1" s="1"/>
  <c r="AE66" i="1"/>
  <c r="BO66" i="1" s="1"/>
  <c r="AD66" i="1"/>
  <c r="BN66" i="1" s="1"/>
  <c r="Y66" i="1"/>
  <c r="BI66" i="1" s="1"/>
  <c r="AB66" i="1"/>
  <c r="BL66" i="1" s="1"/>
  <c r="U66" i="1"/>
  <c r="BE66" i="1" s="1"/>
  <c r="X66" i="1"/>
  <c r="BH66" i="1" s="1"/>
  <c r="V66" i="1"/>
  <c r="BF66" i="1" s="1"/>
  <c r="Z66" i="1"/>
  <c r="BJ66" i="1" s="1"/>
  <c r="AK67" i="1"/>
  <c r="W66" i="1"/>
  <c r="BG66" i="1" s="1"/>
  <c r="AA66" i="1"/>
  <c r="BK66" i="1" s="1"/>
  <c r="AK69" i="6"/>
  <c r="D80" i="43" l="1"/>
  <c r="E81" i="1" s="1"/>
  <c r="A82" i="43"/>
  <c r="AN81" i="43"/>
  <c r="D81" i="43"/>
  <c r="E82" i="1" s="1"/>
  <c r="L81" i="43"/>
  <c r="M82" i="1" s="1"/>
  <c r="E81" i="43"/>
  <c r="F82" i="1" s="1"/>
  <c r="G81" i="43"/>
  <c r="H82" i="1" s="1"/>
  <c r="F81" i="43"/>
  <c r="G82" i="1" s="1"/>
  <c r="B81" i="43"/>
  <c r="C82" i="1" s="1"/>
  <c r="AG67" i="1"/>
  <c r="BQ67" i="1" s="1"/>
  <c r="AH67" i="1"/>
  <c r="BR67" i="1" s="1"/>
  <c r="AI67" i="1"/>
  <c r="BS67" i="1" s="1"/>
  <c r="AJ67" i="1"/>
  <c r="BT67" i="1" s="1"/>
  <c r="AF67" i="1"/>
  <c r="BP67" i="1" s="1"/>
  <c r="AD67" i="1"/>
  <c r="BN67" i="1" s="1"/>
  <c r="AC67" i="1"/>
  <c r="BM67" i="1" s="1"/>
  <c r="AE67" i="1"/>
  <c r="BO67" i="1" s="1"/>
  <c r="Z67" i="1"/>
  <c r="BJ67" i="1" s="1"/>
  <c r="U67" i="1"/>
  <c r="BE67" i="1" s="1"/>
  <c r="AA67" i="1"/>
  <c r="BK67" i="1" s="1"/>
  <c r="AB67" i="1"/>
  <c r="BL67" i="1" s="1"/>
  <c r="W67" i="1"/>
  <c r="BG67" i="1" s="1"/>
  <c r="Y67" i="1"/>
  <c r="BI67" i="1" s="1"/>
  <c r="V67" i="1"/>
  <c r="BF67" i="1" s="1"/>
  <c r="AK68" i="1"/>
  <c r="X67" i="1"/>
  <c r="BH67" i="1" s="1"/>
  <c r="AK70" i="6"/>
  <c r="C81" i="43" l="1"/>
  <c r="D82" i="1" s="1"/>
  <c r="H81" i="43"/>
  <c r="I82" i="1" s="1"/>
  <c r="O81" i="43"/>
  <c r="P82" i="1" s="1"/>
  <c r="P81" i="43"/>
  <c r="Q82" i="1" s="1"/>
  <c r="Q81" i="43"/>
  <c r="R82" i="1" s="1"/>
  <c r="K81" i="43"/>
  <c r="L82" i="1" s="1"/>
  <c r="N81" i="43"/>
  <c r="O82" i="1" s="1"/>
  <c r="M81" i="43"/>
  <c r="N82" i="1" s="1"/>
  <c r="I81" i="43"/>
  <c r="J82" i="1" s="1"/>
  <c r="J81" i="43"/>
  <c r="K82" i="1" s="1"/>
  <c r="A83" i="43"/>
  <c r="AN82" i="43"/>
  <c r="Q82" i="43" s="1"/>
  <c r="R83" i="1" s="1"/>
  <c r="N82" i="43"/>
  <c r="O83" i="1" s="1"/>
  <c r="J82" i="43"/>
  <c r="K83" i="1" s="1"/>
  <c r="D82" i="43"/>
  <c r="E83" i="1" s="1"/>
  <c r="O82" i="43"/>
  <c r="P83" i="1" s="1"/>
  <c r="I82" i="43"/>
  <c r="J83" i="1" s="1"/>
  <c r="H82" i="43"/>
  <c r="I83" i="1" s="1"/>
  <c r="C82" i="43"/>
  <c r="D83" i="1" s="1"/>
  <c r="K82" i="43"/>
  <c r="L83" i="1" s="1"/>
  <c r="F82" i="43"/>
  <c r="G83" i="1" s="1"/>
  <c r="M82" i="43"/>
  <c r="N83" i="1" s="1"/>
  <c r="L82" i="43"/>
  <c r="M83" i="1" s="1"/>
  <c r="P82" i="43"/>
  <c r="Q83" i="1" s="1"/>
  <c r="G82" i="43"/>
  <c r="H83" i="1" s="1"/>
  <c r="B82" i="43"/>
  <c r="C83" i="1" s="1"/>
  <c r="AG68" i="1"/>
  <c r="BQ68" i="1" s="1"/>
  <c r="AH68" i="1"/>
  <c r="BR68" i="1" s="1"/>
  <c r="AI68" i="1"/>
  <c r="BS68" i="1" s="1"/>
  <c r="AJ68" i="1"/>
  <c r="BT68" i="1" s="1"/>
  <c r="AF68" i="1"/>
  <c r="BP68" i="1" s="1"/>
  <c r="AC68" i="1"/>
  <c r="BM68" i="1" s="1"/>
  <c r="AK69" i="1"/>
  <c r="U68" i="1"/>
  <c r="BE68" i="1" s="1"/>
  <c r="AD68" i="1"/>
  <c r="BN68" i="1" s="1"/>
  <c r="Y68" i="1"/>
  <c r="BI68" i="1" s="1"/>
  <c r="AA68" i="1"/>
  <c r="BK68" i="1" s="1"/>
  <c r="W68" i="1"/>
  <c r="BG68" i="1" s="1"/>
  <c r="V68" i="1"/>
  <c r="BF68" i="1" s="1"/>
  <c r="AE68" i="1"/>
  <c r="BO68" i="1" s="1"/>
  <c r="X68" i="1"/>
  <c r="BH68" i="1" s="1"/>
  <c r="Z68" i="1"/>
  <c r="BJ68" i="1" s="1"/>
  <c r="AB68" i="1"/>
  <c r="BL68" i="1" s="1"/>
  <c r="AK71" i="6"/>
  <c r="E82" i="43" l="1"/>
  <c r="F83" i="1" s="1"/>
  <c r="A84" i="43"/>
  <c r="AN83" i="43"/>
  <c r="L83" i="43" s="1"/>
  <c r="M84" i="1" s="1"/>
  <c r="N83" i="43"/>
  <c r="O84" i="1" s="1"/>
  <c r="C83" i="43"/>
  <c r="D84" i="1" s="1"/>
  <c r="O83" i="43"/>
  <c r="P84" i="1" s="1"/>
  <c r="J83" i="43"/>
  <c r="K84" i="1" s="1"/>
  <c r="D83" i="43"/>
  <c r="E84" i="1" s="1"/>
  <c r="M83" i="43"/>
  <c r="N84" i="1" s="1"/>
  <c r="K83" i="43"/>
  <c r="L84" i="1" s="1"/>
  <c r="Q83" i="43"/>
  <c r="R84" i="1" s="1"/>
  <c r="I83" i="43"/>
  <c r="J84" i="1" s="1"/>
  <c r="H83" i="43"/>
  <c r="I84" i="1" s="1"/>
  <c r="P83" i="43"/>
  <c r="Q84" i="1" s="1"/>
  <c r="F83" i="43"/>
  <c r="G84" i="1" s="1"/>
  <c r="E83" i="43"/>
  <c r="F84" i="1" s="1"/>
  <c r="G83" i="43"/>
  <c r="H84" i="1" s="1"/>
  <c r="B83" i="43"/>
  <c r="C84" i="1" s="1"/>
  <c r="AJ69" i="1"/>
  <c r="BT69" i="1" s="1"/>
  <c r="AI69" i="1"/>
  <c r="BS69" i="1" s="1"/>
  <c r="AG69" i="1"/>
  <c r="BQ69" i="1" s="1"/>
  <c r="AH69" i="1"/>
  <c r="BR69" i="1" s="1"/>
  <c r="AF69" i="1"/>
  <c r="BP69" i="1" s="1"/>
  <c r="AD69" i="1"/>
  <c r="BN69" i="1" s="1"/>
  <c r="AK70" i="1"/>
  <c r="X69" i="1"/>
  <c r="BH69" i="1" s="1"/>
  <c r="AC69" i="1"/>
  <c r="BM69" i="1" s="1"/>
  <c r="U69" i="1"/>
  <c r="BE69" i="1" s="1"/>
  <c r="Z69" i="1"/>
  <c r="BJ69" i="1" s="1"/>
  <c r="AE69" i="1"/>
  <c r="BO69" i="1" s="1"/>
  <c r="AB69" i="1"/>
  <c r="BL69" i="1" s="1"/>
  <c r="Y69" i="1"/>
  <c r="BI69" i="1" s="1"/>
  <c r="V69" i="1"/>
  <c r="BF69" i="1" s="1"/>
  <c r="W69" i="1"/>
  <c r="BG69" i="1" s="1"/>
  <c r="AA69" i="1"/>
  <c r="BK69" i="1" s="1"/>
  <c r="AK72" i="6"/>
  <c r="A85" i="43" l="1"/>
  <c r="AN84" i="43"/>
  <c r="H84" i="43" s="1"/>
  <c r="I85" i="1" s="1"/>
  <c r="J84" i="43"/>
  <c r="K85" i="1" s="1"/>
  <c r="D84" i="43"/>
  <c r="E85" i="1" s="1"/>
  <c r="O84" i="43"/>
  <c r="P85" i="1" s="1"/>
  <c r="N84" i="43"/>
  <c r="O85" i="1" s="1"/>
  <c r="C84" i="43"/>
  <c r="D85" i="1" s="1"/>
  <c r="E84" i="43"/>
  <c r="F85" i="1" s="1"/>
  <c r="G84" i="43"/>
  <c r="H85" i="1" s="1"/>
  <c r="F84" i="43"/>
  <c r="G85" i="1" s="1"/>
  <c r="B84" i="43"/>
  <c r="C85" i="1" s="1"/>
  <c r="AG70" i="1"/>
  <c r="BQ70" i="1" s="1"/>
  <c r="AH70" i="1"/>
  <c r="BR70" i="1" s="1"/>
  <c r="AI70" i="1"/>
  <c r="BS70" i="1" s="1"/>
  <c r="AJ70" i="1"/>
  <c r="BT70" i="1" s="1"/>
  <c r="AF70" i="1"/>
  <c r="BP70" i="1" s="1"/>
  <c r="AC70" i="1"/>
  <c r="BM70" i="1" s="1"/>
  <c r="AD70" i="1"/>
  <c r="BN70" i="1" s="1"/>
  <c r="V70" i="1"/>
  <c r="BF70" i="1" s="1"/>
  <c r="Y70" i="1"/>
  <c r="BI70" i="1" s="1"/>
  <c r="AE70" i="1"/>
  <c r="BO70" i="1" s="1"/>
  <c r="W70" i="1"/>
  <c r="BG70" i="1" s="1"/>
  <c r="Z70" i="1"/>
  <c r="BJ70" i="1" s="1"/>
  <c r="AK71" i="1"/>
  <c r="X70" i="1"/>
  <c r="BH70" i="1" s="1"/>
  <c r="U70" i="1"/>
  <c r="BE70" i="1" s="1"/>
  <c r="AB70" i="1"/>
  <c r="BL70" i="1" s="1"/>
  <c r="AA70" i="1"/>
  <c r="BK70" i="1" s="1"/>
  <c r="AK73" i="6"/>
  <c r="P84" i="43" l="1"/>
  <c r="Q85" i="1" s="1"/>
  <c r="L84" i="43"/>
  <c r="M85" i="1" s="1"/>
  <c r="I84" i="43"/>
  <c r="J85" i="1" s="1"/>
  <c r="M84" i="43"/>
  <c r="N85" i="1" s="1"/>
  <c r="Q84" i="43"/>
  <c r="R85" i="1" s="1"/>
  <c r="K84" i="43"/>
  <c r="L85" i="1" s="1"/>
  <c r="A86" i="43"/>
  <c r="AN85" i="43"/>
  <c r="N85" i="43"/>
  <c r="O86" i="1" s="1"/>
  <c r="Q85" i="43"/>
  <c r="R86" i="1" s="1"/>
  <c r="E85" i="43"/>
  <c r="F86" i="1" s="1"/>
  <c r="H85" i="43"/>
  <c r="I86" i="1" s="1"/>
  <c r="P85" i="43"/>
  <c r="Q86" i="1" s="1"/>
  <c r="F85" i="43"/>
  <c r="G86" i="1" s="1"/>
  <c r="I85" i="43"/>
  <c r="J86" i="1" s="1"/>
  <c r="AG71" i="1"/>
  <c r="BQ71" i="1" s="1"/>
  <c r="AH71" i="1"/>
  <c r="BR71" i="1" s="1"/>
  <c r="AI71" i="1"/>
  <c r="BS71" i="1" s="1"/>
  <c r="AJ71" i="1"/>
  <c r="BT71" i="1" s="1"/>
  <c r="AF71" i="1"/>
  <c r="BP71" i="1" s="1"/>
  <c r="AC71" i="1"/>
  <c r="BM71" i="1" s="1"/>
  <c r="U71" i="1"/>
  <c r="BE71" i="1" s="1"/>
  <c r="Z71" i="1"/>
  <c r="BJ71" i="1" s="1"/>
  <c r="AA71" i="1"/>
  <c r="BK71" i="1" s="1"/>
  <c r="AD71" i="1"/>
  <c r="BN71" i="1" s="1"/>
  <c r="AE71" i="1"/>
  <c r="BO71" i="1" s="1"/>
  <c r="AK72" i="1"/>
  <c r="Y71" i="1"/>
  <c r="BI71" i="1" s="1"/>
  <c r="AB71" i="1"/>
  <c r="BL71" i="1" s="1"/>
  <c r="X71" i="1"/>
  <c r="BH71" i="1" s="1"/>
  <c r="V71" i="1"/>
  <c r="BF71" i="1" s="1"/>
  <c r="W71" i="1"/>
  <c r="BG71" i="1" s="1"/>
  <c r="AK74" i="6"/>
  <c r="C85" i="43" l="1"/>
  <c r="D86" i="1" s="1"/>
  <c r="O85" i="43"/>
  <c r="P86" i="1" s="1"/>
  <c r="J85" i="43"/>
  <c r="K86" i="1" s="1"/>
  <c r="K85" i="43"/>
  <c r="L86" i="1" s="1"/>
  <c r="L85" i="43"/>
  <c r="M86" i="1" s="1"/>
  <c r="B85" i="43"/>
  <c r="C86" i="1" s="1"/>
  <c r="D85" i="43"/>
  <c r="E86" i="1" s="1"/>
  <c r="G85" i="43"/>
  <c r="H86" i="1" s="1"/>
  <c r="M85" i="43"/>
  <c r="N86" i="1" s="1"/>
  <c r="A87" i="43"/>
  <c r="AN86" i="43"/>
  <c r="H86" i="43" s="1"/>
  <c r="I87" i="1" s="1"/>
  <c r="N86" i="43"/>
  <c r="O87" i="1" s="1"/>
  <c r="O86" i="43"/>
  <c r="P87" i="1" s="1"/>
  <c r="J86" i="43"/>
  <c r="K87" i="1" s="1"/>
  <c r="C86" i="43"/>
  <c r="D87" i="1" s="1"/>
  <c r="M86" i="43"/>
  <c r="N87" i="1" s="1"/>
  <c r="K86" i="43"/>
  <c r="L87" i="1" s="1"/>
  <c r="Q86" i="43"/>
  <c r="R87" i="1" s="1"/>
  <c r="L86" i="43"/>
  <c r="M87" i="1" s="1"/>
  <c r="I86" i="43"/>
  <c r="J87" i="1" s="1"/>
  <c r="G86" i="43"/>
  <c r="H87" i="1" s="1"/>
  <c r="P86" i="43"/>
  <c r="Q87" i="1" s="1"/>
  <c r="F86" i="43"/>
  <c r="G87" i="1" s="1"/>
  <c r="E86" i="43"/>
  <c r="F87" i="1" s="1"/>
  <c r="B86" i="43"/>
  <c r="C87" i="1" s="1"/>
  <c r="AI72" i="1"/>
  <c r="BS72" i="1" s="1"/>
  <c r="AJ72" i="1"/>
  <c r="BT72" i="1" s="1"/>
  <c r="AG72" i="1"/>
  <c r="BQ72" i="1" s="1"/>
  <c r="AH72" i="1"/>
  <c r="BR72" i="1" s="1"/>
  <c r="AF72" i="1"/>
  <c r="BP72" i="1" s="1"/>
  <c r="AC72" i="1"/>
  <c r="BM72" i="1" s="1"/>
  <c r="AD72" i="1"/>
  <c r="BN72" i="1" s="1"/>
  <c r="V72" i="1"/>
  <c r="BF72" i="1" s="1"/>
  <c r="AE72" i="1"/>
  <c r="BO72" i="1" s="1"/>
  <c r="AK73" i="1"/>
  <c r="Y72" i="1"/>
  <c r="BI72" i="1" s="1"/>
  <c r="X72" i="1"/>
  <c r="BH72" i="1" s="1"/>
  <c r="W72" i="1"/>
  <c r="BG72" i="1" s="1"/>
  <c r="AB72" i="1"/>
  <c r="BL72" i="1" s="1"/>
  <c r="U72" i="1"/>
  <c r="BE72" i="1" s="1"/>
  <c r="Z72" i="1"/>
  <c r="BJ72" i="1" s="1"/>
  <c r="AA72" i="1"/>
  <c r="BK72" i="1" s="1"/>
  <c r="AK75" i="6"/>
  <c r="D86" i="43" l="1"/>
  <c r="E87" i="1" s="1"/>
  <c r="A88" i="43"/>
  <c r="AN87" i="43"/>
  <c r="O87" i="43"/>
  <c r="P88" i="1" s="1"/>
  <c r="K87" i="43"/>
  <c r="L88" i="1" s="1"/>
  <c r="J87" i="43"/>
  <c r="K88" i="1" s="1"/>
  <c r="G87" i="43"/>
  <c r="H88" i="1" s="1"/>
  <c r="E87" i="43"/>
  <c r="F88" i="1" s="1"/>
  <c r="AG73" i="1"/>
  <c r="BQ73" i="1" s="1"/>
  <c r="AH73" i="1"/>
  <c r="BR73" i="1" s="1"/>
  <c r="AI73" i="1"/>
  <c r="BS73" i="1" s="1"/>
  <c r="AJ73" i="1"/>
  <c r="BT73" i="1" s="1"/>
  <c r="AF73" i="1"/>
  <c r="BP73" i="1" s="1"/>
  <c r="AD73" i="1"/>
  <c r="BN73" i="1" s="1"/>
  <c r="AC73" i="1"/>
  <c r="BM73" i="1" s="1"/>
  <c r="AE73" i="1"/>
  <c r="BO73" i="1" s="1"/>
  <c r="U73" i="1"/>
  <c r="BE73" i="1" s="1"/>
  <c r="AK74" i="1"/>
  <c r="Z73" i="1"/>
  <c r="BJ73" i="1" s="1"/>
  <c r="AB73" i="1"/>
  <c r="BL73" i="1" s="1"/>
  <c r="Y73" i="1"/>
  <c r="BI73" i="1" s="1"/>
  <c r="AA73" i="1"/>
  <c r="BK73" i="1" s="1"/>
  <c r="X73" i="1"/>
  <c r="BH73" i="1" s="1"/>
  <c r="W73" i="1"/>
  <c r="BG73" i="1" s="1"/>
  <c r="V73" i="1"/>
  <c r="BF73" i="1" s="1"/>
  <c r="AK76" i="6"/>
  <c r="I87" i="43" l="1"/>
  <c r="J88" i="1" s="1"/>
  <c r="D87" i="43"/>
  <c r="E88" i="1" s="1"/>
  <c r="H87" i="43"/>
  <c r="I88" i="1" s="1"/>
  <c r="Q87" i="43"/>
  <c r="R88" i="1" s="1"/>
  <c r="C87" i="43"/>
  <c r="D88" i="1" s="1"/>
  <c r="F87" i="43"/>
  <c r="G88" i="1" s="1"/>
  <c r="M87" i="43"/>
  <c r="N88" i="1" s="1"/>
  <c r="B87" i="43"/>
  <c r="C88" i="1" s="1"/>
  <c r="L87" i="43"/>
  <c r="M88" i="1" s="1"/>
  <c r="P87" i="43"/>
  <c r="Q88" i="1" s="1"/>
  <c r="N87" i="43"/>
  <c r="O88" i="1" s="1"/>
  <c r="A89" i="43"/>
  <c r="AN88" i="43"/>
  <c r="F88" i="43" s="1"/>
  <c r="G89" i="1" s="1"/>
  <c r="E88" i="43"/>
  <c r="F89" i="1" s="1"/>
  <c r="AG74" i="1"/>
  <c r="BQ74" i="1" s="1"/>
  <c r="AH74" i="1"/>
  <c r="BR74" i="1" s="1"/>
  <c r="AI74" i="1"/>
  <c r="BS74" i="1" s="1"/>
  <c r="AJ74" i="1"/>
  <c r="BT74" i="1" s="1"/>
  <c r="AF74" i="1"/>
  <c r="BP74" i="1" s="1"/>
  <c r="AC74" i="1"/>
  <c r="BM74" i="1" s="1"/>
  <c r="AK75" i="1"/>
  <c r="W74" i="1"/>
  <c r="BG74" i="1" s="1"/>
  <c r="AD74" i="1"/>
  <c r="BN74" i="1" s="1"/>
  <c r="AE74" i="1"/>
  <c r="BO74" i="1" s="1"/>
  <c r="AA74" i="1"/>
  <c r="BK74" i="1" s="1"/>
  <c r="U74" i="1"/>
  <c r="BE74" i="1" s="1"/>
  <c r="X74" i="1"/>
  <c r="BH74" i="1" s="1"/>
  <c r="Y74" i="1"/>
  <c r="BI74" i="1" s="1"/>
  <c r="V74" i="1"/>
  <c r="BF74" i="1" s="1"/>
  <c r="Z74" i="1"/>
  <c r="BJ74" i="1" s="1"/>
  <c r="AB74" i="1"/>
  <c r="BL74" i="1" s="1"/>
  <c r="AK77" i="6"/>
  <c r="P88" i="43" l="1"/>
  <c r="Q89" i="1" s="1"/>
  <c r="Q88" i="43"/>
  <c r="R89" i="1" s="1"/>
  <c r="L88" i="43"/>
  <c r="M89" i="1" s="1"/>
  <c r="M88" i="43"/>
  <c r="N89" i="1" s="1"/>
  <c r="K88" i="43"/>
  <c r="L89" i="1" s="1"/>
  <c r="O88" i="43"/>
  <c r="P89" i="1" s="1"/>
  <c r="N88" i="43"/>
  <c r="O89" i="1" s="1"/>
  <c r="B88" i="43"/>
  <c r="C89" i="1" s="1"/>
  <c r="I88" i="43"/>
  <c r="J89" i="1" s="1"/>
  <c r="D88" i="43"/>
  <c r="E89" i="1" s="1"/>
  <c r="C88" i="43"/>
  <c r="D89" i="1" s="1"/>
  <c r="H88" i="43"/>
  <c r="I89" i="1" s="1"/>
  <c r="G88" i="43"/>
  <c r="H89" i="1" s="1"/>
  <c r="J88" i="43"/>
  <c r="K89" i="1" s="1"/>
  <c r="A90" i="43"/>
  <c r="AN89" i="43"/>
  <c r="P89" i="43" s="1"/>
  <c r="Q90" i="1" s="1"/>
  <c r="O89" i="43"/>
  <c r="P90" i="1" s="1"/>
  <c r="N89" i="43"/>
  <c r="O90" i="1" s="1"/>
  <c r="I89" i="43"/>
  <c r="J90" i="1" s="1"/>
  <c r="F89" i="43"/>
  <c r="G90" i="1" s="1"/>
  <c r="H89" i="43"/>
  <c r="I90" i="1" s="1"/>
  <c r="B89" i="43"/>
  <c r="C90" i="1" s="1"/>
  <c r="AJ75" i="1"/>
  <c r="BT75" i="1" s="1"/>
  <c r="AG75" i="1"/>
  <c r="BQ75" i="1" s="1"/>
  <c r="AI75" i="1"/>
  <c r="BS75" i="1" s="1"/>
  <c r="AH75" i="1"/>
  <c r="BR75" i="1" s="1"/>
  <c r="AF75" i="1"/>
  <c r="BP75" i="1" s="1"/>
  <c r="AC75" i="1"/>
  <c r="BM75" i="1" s="1"/>
  <c r="X75" i="1"/>
  <c r="BH75" i="1" s="1"/>
  <c r="Y75" i="1"/>
  <c r="BI75" i="1" s="1"/>
  <c r="AD75" i="1"/>
  <c r="BN75" i="1" s="1"/>
  <c r="AA75" i="1"/>
  <c r="BK75" i="1" s="1"/>
  <c r="AE75" i="1"/>
  <c r="BO75" i="1" s="1"/>
  <c r="AK76" i="1"/>
  <c r="Z75" i="1"/>
  <c r="BJ75" i="1" s="1"/>
  <c r="V75" i="1"/>
  <c r="BF75" i="1" s="1"/>
  <c r="AB75" i="1"/>
  <c r="BL75" i="1" s="1"/>
  <c r="W75" i="1"/>
  <c r="BG75" i="1" s="1"/>
  <c r="U75" i="1"/>
  <c r="BE75" i="1" s="1"/>
  <c r="AK78" i="6"/>
  <c r="K89" i="43" l="1"/>
  <c r="L90" i="1" s="1"/>
  <c r="D89" i="43"/>
  <c r="E90" i="1" s="1"/>
  <c r="Q89" i="43"/>
  <c r="R90" i="1" s="1"/>
  <c r="M89" i="43"/>
  <c r="N90" i="1" s="1"/>
  <c r="G89" i="43"/>
  <c r="H90" i="1" s="1"/>
  <c r="C89" i="43"/>
  <c r="D90" i="1" s="1"/>
  <c r="L89" i="43"/>
  <c r="M90" i="1" s="1"/>
  <c r="E89" i="43"/>
  <c r="F90" i="1" s="1"/>
  <c r="J89" i="43"/>
  <c r="K90" i="1" s="1"/>
  <c r="A91" i="43"/>
  <c r="AN90" i="43"/>
  <c r="M90" i="43" s="1"/>
  <c r="N91" i="1" s="1"/>
  <c r="C90" i="43"/>
  <c r="D91" i="1" s="1"/>
  <c r="I90" i="43"/>
  <c r="J91" i="1" s="1"/>
  <c r="AG76" i="1"/>
  <c r="BQ76" i="1" s="1"/>
  <c r="AH76" i="1"/>
  <c r="BR76" i="1" s="1"/>
  <c r="AI76" i="1"/>
  <c r="BS76" i="1" s="1"/>
  <c r="AJ76" i="1"/>
  <c r="BT76" i="1" s="1"/>
  <c r="AF76" i="1"/>
  <c r="BP76" i="1" s="1"/>
  <c r="AC76" i="1"/>
  <c r="BM76" i="1" s="1"/>
  <c r="AD76" i="1"/>
  <c r="BN76" i="1" s="1"/>
  <c r="AE76" i="1"/>
  <c r="BO76" i="1" s="1"/>
  <c r="W76" i="1"/>
  <c r="BG76" i="1" s="1"/>
  <c r="Z76" i="1"/>
  <c r="BJ76" i="1" s="1"/>
  <c r="AK77" i="1"/>
  <c r="U76" i="1"/>
  <c r="BE76" i="1" s="1"/>
  <c r="AA76" i="1"/>
  <c r="BK76" i="1" s="1"/>
  <c r="X76" i="1"/>
  <c r="BH76" i="1" s="1"/>
  <c r="AB76" i="1"/>
  <c r="BL76" i="1" s="1"/>
  <c r="Y76" i="1"/>
  <c r="BI76" i="1" s="1"/>
  <c r="V76" i="1"/>
  <c r="BF76" i="1" s="1"/>
  <c r="AK79" i="6"/>
  <c r="J90" i="43" l="1"/>
  <c r="K91" i="1" s="1"/>
  <c r="G90" i="43"/>
  <c r="H91" i="1" s="1"/>
  <c r="F90" i="43"/>
  <c r="G91" i="1" s="1"/>
  <c r="L90" i="43"/>
  <c r="M91" i="1" s="1"/>
  <c r="D90" i="43"/>
  <c r="E91" i="1" s="1"/>
  <c r="B90" i="43"/>
  <c r="C91" i="1" s="1"/>
  <c r="A92" i="43"/>
  <c r="AN91" i="43"/>
  <c r="M91" i="43" s="1"/>
  <c r="N92" i="1" s="1"/>
  <c r="C91" i="43"/>
  <c r="D92" i="1" s="1"/>
  <c r="D91" i="43"/>
  <c r="E92" i="1" s="1"/>
  <c r="K91" i="43"/>
  <c r="L92" i="1" s="1"/>
  <c r="F91" i="43"/>
  <c r="G92" i="1" s="1"/>
  <c r="E91" i="43"/>
  <c r="F92" i="1" s="1"/>
  <c r="G91" i="43"/>
  <c r="H92" i="1" s="1"/>
  <c r="I91" i="43"/>
  <c r="J92" i="1" s="1"/>
  <c r="B91" i="43"/>
  <c r="C92" i="1" s="1"/>
  <c r="Q90" i="43"/>
  <c r="R91" i="1" s="1"/>
  <c r="P90" i="43"/>
  <c r="Q91" i="1" s="1"/>
  <c r="O90" i="43"/>
  <c r="P91" i="1" s="1"/>
  <c r="K90" i="43"/>
  <c r="L91" i="1" s="1"/>
  <c r="N90" i="43"/>
  <c r="O91" i="1" s="1"/>
  <c r="H90" i="43"/>
  <c r="I91" i="1" s="1"/>
  <c r="E90" i="43"/>
  <c r="F91" i="1" s="1"/>
  <c r="AG77" i="1"/>
  <c r="BQ77" i="1" s="1"/>
  <c r="AH77" i="1"/>
  <c r="BR77" i="1" s="1"/>
  <c r="AI77" i="1"/>
  <c r="BS77" i="1" s="1"/>
  <c r="AJ77" i="1"/>
  <c r="BT77" i="1" s="1"/>
  <c r="AF77" i="1"/>
  <c r="BP77" i="1" s="1"/>
  <c r="AC77" i="1"/>
  <c r="BM77" i="1" s="1"/>
  <c r="AD77" i="1"/>
  <c r="BN77" i="1" s="1"/>
  <c r="W77" i="1"/>
  <c r="BG77" i="1" s="1"/>
  <c r="AE77" i="1"/>
  <c r="BO77" i="1" s="1"/>
  <c r="X77" i="1"/>
  <c r="BH77" i="1" s="1"/>
  <c r="Z77" i="1"/>
  <c r="BJ77" i="1" s="1"/>
  <c r="V77" i="1"/>
  <c r="BF77" i="1" s="1"/>
  <c r="Y77" i="1"/>
  <c r="BI77" i="1" s="1"/>
  <c r="AA77" i="1"/>
  <c r="BK77" i="1" s="1"/>
  <c r="U77" i="1"/>
  <c r="BE77" i="1" s="1"/>
  <c r="AK78" i="1"/>
  <c r="AB77" i="1"/>
  <c r="BL77" i="1" s="1"/>
  <c r="AK80" i="6"/>
  <c r="P91" i="43" l="1"/>
  <c r="Q92" i="1" s="1"/>
  <c r="O91" i="43"/>
  <c r="P92" i="1" s="1"/>
  <c r="H91" i="43"/>
  <c r="I92" i="1" s="1"/>
  <c r="Q91" i="43"/>
  <c r="R92" i="1" s="1"/>
  <c r="A93" i="43"/>
  <c r="AN92" i="43"/>
  <c r="N92" i="43" s="1"/>
  <c r="O93" i="1" s="1"/>
  <c r="O92" i="43"/>
  <c r="P93" i="1" s="1"/>
  <c r="L92" i="43"/>
  <c r="M93" i="1" s="1"/>
  <c r="M92" i="43"/>
  <c r="N93" i="1" s="1"/>
  <c r="D92" i="43"/>
  <c r="E93" i="1" s="1"/>
  <c r="J92" i="43"/>
  <c r="K93" i="1" s="1"/>
  <c r="C92" i="43"/>
  <c r="D93" i="1" s="1"/>
  <c r="F92" i="43"/>
  <c r="G93" i="1" s="1"/>
  <c r="Q92" i="43"/>
  <c r="R93" i="1" s="1"/>
  <c r="H92" i="43"/>
  <c r="I93" i="1" s="1"/>
  <c r="B92" i="43"/>
  <c r="C93" i="1" s="1"/>
  <c r="L91" i="43"/>
  <c r="M92" i="1" s="1"/>
  <c r="N91" i="43"/>
  <c r="O92" i="1" s="1"/>
  <c r="J91" i="43"/>
  <c r="K92" i="1" s="1"/>
  <c r="AJ78" i="1"/>
  <c r="BT78" i="1" s="1"/>
  <c r="AI78" i="1"/>
  <c r="BS78" i="1" s="1"/>
  <c r="AG78" i="1"/>
  <c r="BQ78" i="1" s="1"/>
  <c r="AH78" i="1"/>
  <c r="BR78" i="1" s="1"/>
  <c r="AF78" i="1"/>
  <c r="BP78" i="1" s="1"/>
  <c r="AC78" i="1"/>
  <c r="BM78" i="1" s="1"/>
  <c r="W78" i="1"/>
  <c r="BG78" i="1" s="1"/>
  <c r="AB78" i="1"/>
  <c r="BL78" i="1" s="1"/>
  <c r="Y78" i="1"/>
  <c r="BI78" i="1" s="1"/>
  <c r="AD78" i="1"/>
  <c r="BN78" i="1" s="1"/>
  <c r="AA78" i="1"/>
  <c r="BK78" i="1" s="1"/>
  <c r="AE78" i="1"/>
  <c r="BO78" i="1" s="1"/>
  <c r="X78" i="1"/>
  <c r="BH78" i="1" s="1"/>
  <c r="AK79" i="1"/>
  <c r="V78" i="1"/>
  <c r="BF78" i="1" s="1"/>
  <c r="U78" i="1"/>
  <c r="BE78" i="1" s="1"/>
  <c r="Z78" i="1"/>
  <c r="BJ78" i="1" s="1"/>
  <c r="AK81" i="6"/>
  <c r="G92" i="43" l="1"/>
  <c r="H93" i="1" s="1"/>
  <c r="I92" i="43"/>
  <c r="J93" i="1" s="1"/>
  <c r="A94" i="43"/>
  <c r="AN93" i="43"/>
  <c r="N93" i="43"/>
  <c r="O94" i="1" s="1"/>
  <c r="H93" i="43"/>
  <c r="I94" i="1" s="1"/>
  <c r="F93" i="43"/>
  <c r="G94" i="1" s="1"/>
  <c r="G93" i="43"/>
  <c r="H94" i="1" s="1"/>
  <c r="E92" i="43"/>
  <c r="F93" i="1" s="1"/>
  <c r="P92" i="43"/>
  <c r="Q93" i="1" s="1"/>
  <c r="K92" i="43"/>
  <c r="L93" i="1" s="1"/>
  <c r="AG79" i="1"/>
  <c r="BQ79" i="1" s="1"/>
  <c r="AH79" i="1"/>
  <c r="BR79" i="1" s="1"/>
  <c r="AI79" i="1"/>
  <c r="BS79" i="1" s="1"/>
  <c r="AJ79" i="1"/>
  <c r="BT79" i="1" s="1"/>
  <c r="AF79" i="1"/>
  <c r="BP79" i="1" s="1"/>
  <c r="AC79" i="1"/>
  <c r="BM79" i="1" s="1"/>
  <c r="AD79" i="1"/>
  <c r="BN79" i="1" s="1"/>
  <c r="AK80" i="1"/>
  <c r="AE79" i="1"/>
  <c r="BO79" i="1" s="1"/>
  <c r="Y79" i="1"/>
  <c r="BI79" i="1" s="1"/>
  <c r="AA79" i="1"/>
  <c r="BK79" i="1" s="1"/>
  <c r="U79" i="1"/>
  <c r="BE79" i="1" s="1"/>
  <c r="W79" i="1"/>
  <c r="BG79" i="1" s="1"/>
  <c r="X79" i="1"/>
  <c r="BH79" i="1" s="1"/>
  <c r="V79" i="1"/>
  <c r="BF79" i="1" s="1"/>
  <c r="AB79" i="1"/>
  <c r="BL79" i="1" s="1"/>
  <c r="Z79" i="1"/>
  <c r="BJ79" i="1" s="1"/>
  <c r="AK82" i="6"/>
  <c r="I93" i="43" l="1"/>
  <c r="J94" i="1" s="1"/>
  <c r="J93" i="43"/>
  <c r="K94" i="1" s="1"/>
  <c r="M93" i="43"/>
  <c r="N94" i="1" s="1"/>
  <c r="P93" i="43"/>
  <c r="Q94" i="1" s="1"/>
  <c r="B93" i="43"/>
  <c r="C94" i="1" s="1"/>
  <c r="C93" i="43"/>
  <c r="D94" i="1" s="1"/>
  <c r="E93" i="43"/>
  <c r="F94" i="1" s="1"/>
  <c r="O93" i="43"/>
  <c r="P94" i="1" s="1"/>
  <c r="Q93" i="43"/>
  <c r="R94" i="1" s="1"/>
  <c r="L93" i="43"/>
  <c r="M94" i="1" s="1"/>
  <c r="K93" i="43"/>
  <c r="L94" i="1" s="1"/>
  <c r="D93" i="43"/>
  <c r="E94" i="1" s="1"/>
  <c r="A95" i="43"/>
  <c r="AN94" i="43"/>
  <c r="O94" i="43"/>
  <c r="P95" i="1" s="1"/>
  <c r="N94" i="43"/>
  <c r="O95" i="1" s="1"/>
  <c r="J94" i="43"/>
  <c r="K95" i="1" s="1"/>
  <c r="D94" i="43"/>
  <c r="E95" i="1" s="1"/>
  <c r="G94" i="43"/>
  <c r="H95" i="1" s="1"/>
  <c r="C94" i="43"/>
  <c r="D95" i="1" s="1"/>
  <c r="K94" i="43"/>
  <c r="L95" i="1" s="1"/>
  <c r="H94" i="43"/>
  <c r="I95" i="1" s="1"/>
  <c r="F94" i="43"/>
  <c r="G95" i="1" s="1"/>
  <c r="Q94" i="43"/>
  <c r="R95" i="1" s="1"/>
  <c r="P94" i="43"/>
  <c r="Q95" i="1" s="1"/>
  <c r="I94" i="43"/>
  <c r="J95" i="1" s="1"/>
  <c r="E94" i="43"/>
  <c r="F95" i="1" s="1"/>
  <c r="AG80" i="1"/>
  <c r="BQ80" i="1" s="1"/>
  <c r="AH80" i="1"/>
  <c r="BR80" i="1" s="1"/>
  <c r="AI80" i="1"/>
  <c r="BS80" i="1" s="1"/>
  <c r="AJ80" i="1"/>
  <c r="BT80" i="1" s="1"/>
  <c r="AF80" i="1"/>
  <c r="BP80" i="1" s="1"/>
  <c r="AC80" i="1"/>
  <c r="BM80" i="1" s="1"/>
  <c r="AD80" i="1"/>
  <c r="BN80" i="1" s="1"/>
  <c r="AE80" i="1"/>
  <c r="BO80" i="1" s="1"/>
  <c r="AK81" i="1"/>
  <c r="AA80" i="1"/>
  <c r="BK80" i="1" s="1"/>
  <c r="W80" i="1"/>
  <c r="BG80" i="1" s="1"/>
  <c r="V80" i="1"/>
  <c r="BF80" i="1" s="1"/>
  <c r="Z80" i="1"/>
  <c r="BJ80" i="1" s="1"/>
  <c r="X80" i="1"/>
  <c r="BH80" i="1" s="1"/>
  <c r="AB80" i="1"/>
  <c r="BL80" i="1" s="1"/>
  <c r="U80" i="1"/>
  <c r="BE80" i="1" s="1"/>
  <c r="Y80" i="1"/>
  <c r="BI80" i="1" s="1"/>
  <c r="AK83" i="6"/>
  <c r="M94" i="43" l="1"/>
  <c r="N95" i="1" s="1"/>
  <c r="B94" i="43"/>
  <c r="C95" i="1" s="1"/>
  <c r="L94" i="43"/>
  <c r="M95" i="1" s="1"/>
  <c r="A96" i="43"/>
  <c r="AN95" i="43"/>
  <c r="P95" i="43" s="1"/>
  <c r="Q96" i="1" s="1"/>
  <c r="E95" i="43"/>
  <c r="F96" i="1" s="1"/>
  <c r="AI81" i="1"/>
  <c r="BS81" i="1" s="1"/>
  <c r="AG81" i="1"/>
  <c r="BQ81" i="1" s="1"/>
  <c r="AJ81" i="1"/>
  <c r="BT81" i="1" s="1"/>
  <c r="AH81" i="1"/>
  <c r="BR81" i="1" s="1"/>
  <c r="AF81" i="1"/>
  <c r="BP81" i="1" s="1"/>
  <c r="AD81" i="1"/>
  <c r="BN81" i="1" s="1"/>
  <c r="X81" i="1"/>
  <c r="BH81" i="1" s="1"/>
  <c r="AC81" i="1"/>
  <c r="BM81" i="1" s="1"/>
  <c r="AA81" i="1"/>
  <c r="BK81" i="1" s="1"/>
  <c r="AK82" i="1"/>
  <c r="AB81" i="1"/>
  <c r="BL81" i="1" s="1"/>
  <c r="AE81" i="1"/>
  <c r="BO81" i="1" s="1"/>
  <c r="W81" i="1"/>
  <c r="BG81" i="1" s="1"/>
  <c r="U81" i="1"/>
  <c r="BE81" i="1" s="1"/>
  <c r="Y81" i="1"/>
  <c r="BI81" i="1" s="1"/>
  <c r="V81" i="1"/>
  <c r="BF81" i="1" s="1"/>
  <c r="Z81" i="1"/>
  <c r="BJ81" i="1" s="1"/>
  <c r="AK84" i="6"/>
  <c r="M95" i="43" l="1"/>
  <c r="N96" i="1" s="1"/>
  <c r="B95" i="43"/>
  <c r="C96" i="1" s="1"/>
  <c r="N95" i="43"/>
  <c r="O96" i="1" s="1"/>
  <c r="G95" i="43"/>
  <c r="H96" i="1" s="1"/>
  <c r="O95" i="43"/>
  <c r="P96" i="1" s="1"/>
  <c r="Q95" i="43"/>
  <c r="R96" i="1" s="1"/>
  <c r="H95" i="43"/>
  <c r="I96" i="1" s="1"/>
  <c r="F95" i="43"/>
  <c r="G96" i="1" s="1"/>
  <c r="L95" i="43"/>
  <c r="M96" i="1" s="1"/>
  <c r="K95" i="43"/>
  <c r="L96" i="1" s="1"/>
  <c r="J95" i="43"/>
  <c r="K96" i="1" s="1"/>
  <c r="I95" i="43"/>
  <c r="J96" i="1" s="1"/>
  <c r="C95" i="43"/>
  <c r="D96" i="1" s="1"/>
  <c r="D95" i="43"/>
  <c r="E96" i="1" s="1"/>
  <c r="A97" i="43"/>
  <c r="AN96" i="43"/>
  <c r="N96" i="43" s="1"/>
  <c r="O97" i="1" s="1"/>
  <c r="C96" i="43"/>
  <c r="D97" i="1" s="1"/>
  <c r="F96" i="43"/>
  <c r="G97" i="1" s="1"/>
  <c r="H96" i="43"/>
  <c r="I97" i="1" s="1"/>
  <c r="AG82" i="1"/>
  <c r="BQ82" i="1" s="1"/>
  <c r="AH82" i="1"/>
  <c r="BR82" i="1" s="1"/>
  <c r="AI82" i="1"/>
  <c r="BS82" i="1" s="1"/>
  <c r="AJ82" i="1"/>
  <c r="BT82" i="1" s="1"/>
  <c r="AF82" i="1"/>
  <c r="BP82" i="1" s="1"/>
  <c r="AC82" i="1"/>
  <c r="BM82" i="1" s="1"/>
  <c r="V82" i="1"/>
  <c r="BF82" i="1" s="1"/>
  <c r="AB82" i="1"/>
  <c r="BL82" i="1" s="1"/>
  <c r="AD82" i="1"/>
  <c r="BN82" i="1" s="1"/>
  <c r="W82" i="1"/>
  <c r="BG82" i="1" s="1"/>
  <c r="AE82" i="1"/>
  <c r="BO82" i="1" s="1"/>
  <c r="Z82" i="1"/>
  <c r="BJ82" i="1" s="1"/>
  <c r="AA82" i="1"/>
  <c r="BK82" i="1" s="1"/>
  <c r="AK83" i="1"/>
  <c r="U82" i="1"/>
  <c r="BE82" i="1" s="1"/>
  <c r="Y82" i="1"/>
  <c r="BI82" i="1" s="1"/>
  <c r="X82" i="1"/>
  <c r="BH82" i="1" s="1"/>
  <c r="AK85" i="6"/>
  <c r="E96" i="43" l="1"/>
  <c r="F97" i="1" s="1"/>
  <c r="D96" i="43"/>
  <c r="E97" i="1" s="1"/>
  <c r="P96" i="43"/>
  <c r="Q97" i="1" s="1"/>
  <c r="L96" i="43"/>
  <c r="M97" i="1" s="1"/>
  <c r="M96" i="43"/>
  <c r="N97" i="1" s="1"/>
  <c r="Q96" i="43"/>
  <c r="R97" i="1" s="1"/>
  <c r="I96" i="43"/>
  <c r="J97" i="1" s="1"/>
  <c r="K96" i="43"/>
  <c r="L97" i="1" s="1"/>
  <c r="O96" i="43"/>
  <c r="P97" i="1" s="1"/>
  <c r="B96" i="43"/>
  <c r="C97" i="1" s="1"/>
  <c r="J96" i="43"/>
  <c r="K97" i="1" s="1"/>
  <c r="G96" i="43"/>
  <c r="H97" i="1" s="1"/>
  <c r="A98" i="43"/>
  <c r="AN97" i="43"/>
  <c r="E97" i="43" s="1"/>
  <c r="F98" i="1" s="1"/>
  <c r="O97" i="43"/>
  <c r="P98" i="1" s="1"/>
  <c r="C97" i="43"/>
  <c r="D98" i="1" s="1"/>
  <c r="H97" i="43"/>
  <c r="I98" i="1" s="1"/>
  <c r="G97" i="43"/>
  <c r="H98" i="1" s="1"/>
  <c r="P97" i="43"/>
  <c r="Q98" i="1" s="1"/>
  <c r="B97" i="43"/>
  <c r="C98" i="1" s="1"/>
  <c r="AG83" i="1"/>
  <c r="BQ83" i="1" s="1"/>
  <c r="AH83" i="1"/>
  <c r="BR83" i="1" s="1"/>
  <c r="AI83" i="1"/>
  <c r="BS83" i="1" s="1"/>
  <c r="AJ83" i="1"/>
  <c r="BT83" i="1" s="1"/>
  <c r="AF83" i="1"/>
  <c r="BP83" i="1" s="1"/>
  <c r="AE83" i="1"/>
  <c r="BO83" i="1" s="1"/>
  <c r="AC83" i="1"/>
  <c r="BM83" i="1" s="1"/>
  <c r="Y83" i="1"/>
  <c r="BI83" i="1" s="1"/>
  <c r="AD83" i="1"/>
  <c r="BN83" i="1" s="1"/>
  <c r="V83" i="1"/>
  <c r="BF83" i="1" s="1"/>
  <c r="Z83" i="1"/>
  <c r="BJ83" i="1" s="1"/>
  <c r="AB83" i="1"/>
  <c r="BL83" i="1" s="1"/>
  <c r="AK84" i="1"/>
  <c r="U83" i="1"/>
  <c r="BE83" i="1" s="1"/>
  <c r="W83" i="1"/>
  <c r="BG83" i="1" s="1"/>
  <c r="AA83" i="1"/>
  <c r="BK83" i="1" s="1"/>
  <c r="X83" i="1"/>
  <c r="BH83" i="1" s="1"/>
  <c r="AK86" i="6"/>
  <c r="F97" i="43" l="1"/>
  <c r="G98" i="1" s="1"/>
  <c r="M97" i="43"/>
  <c r="N98" i="1" s="1"/>
  <c r="L97" i="43"/>
  <c r="M98" i="1" s="1"/>
  <c r="N97" i="43"/>
  <c r="O98" i="1" s="1"/>
  <c r="I97" i="43"/>
  <c r="J98" i="1" s="1"/>
  <c r="K97" i="43"/>
  <c r="L98" i="1" s="1"/>
  <c r="Q97" i="43"/>
  <c r="R98" i="1" s="1"/>
  <c r="D97" i="43"/>
  <c r="E98" i="1" s="1"/>
  <c r="J97" i="43"/>
  <c r="K98" i="1" s="1"/>
  <c r="A99" i="43"/>
  <c r="AN98" i="43"/>
  <c r="P98" i="43" s="1"/>
  <c r="Q99" i="1" s="1"/>
  <c r="D98" i="43"/>
  <c r="E99" i="1" s="1"/>
  <c r="J98" i="43"/>
  <c r="K99" i="1" s="1"/>
  <c r="C98" i="43"/>
  <c r="D99" i="1" s="1"/>
  <c r="M98" i="43"/>
  <c r="N99" i="1" s="1"/>
  <c r="O98" i="43"/>
  <c r="P99" i="1" s="1"/>
  <c r="L98" i="43"/>
  <c r="M99" i="1" s="1"/>
  <c r="K98" i="43"/>
  <c r="L99" i="1" s="1"/>
  <c r="H98" i="43"/>
  <c r="I99" i="1" s="1"/>
  <c r="N98" i="43"/>
  <c r="O99" i="1" s="1"/>
  <c r="I98" i="43"/>
  <c r="J99" i="1" s="1"/>
  <c r="F98" i="43"/>
  <c r="G99" i="1" s="1"/>
  <c r="G98" i="43"/>
  <c r="H99" i="1" s="1"/>
  <c r="E98" i="43"/>
  <c r="F99" i="1" s="1"/>
  <c r="B98" i="43"/>
  <c r="C99" i="1" s="1"/>
  <c r="AI84" i="1"/>
  <c r="BS84" i="1" s="1"/>
  <c r="AJ84" i="1"/>
  <c r="BT84" i="1" s="1"/>
  <c r="AG84" i="1"/>
  <c r="BQ84" i="1" s="1"/>
  <c r="AH84" i="1"/>
  <c r="BR84" i="1" s="1"/>
  <c r="AF84" i="1"/>
  <c r="BP84" i="1" s="1"/>
  <c r="AE84" i="1"/>
  <c r="BO84" i="1" s="1"/>
  <c r="AD84" i="1"/>
  <c r="BN84" i="1" s="1"/>
  <c r="Z84" i="1"/>
  <c r="BJ84" i="1" s="1"/>
  <c r="AC84" i="1"/>
  <c r="BM84" i="1" s="1"/>
  <c r="Y84" i="1"/>
  <c r="BI84" i="1" s="1"/>
  <c r="X84" i="1"/>
  <c r="BH84" i="1" s="1"/>
  <c r="AK85" i="1"/>
  <c r="U84" i="1"/>
  <c r="BE84" i="1" s="1"/>
  <c r="AA84" i="1"/>
  <c r="BK84" i="1" s="1"/>
  <c r="V84" i="1"/>
  <c r="BF84" i="1" s="1"/>
  <c r="AB84" i="1"/>
  <c r="BL84" i="1" s="1"/>
  <c r="W84" i="1"/>
  <c r="BG84" i="1" s="1"/>
  <c r="AK87" i="6"/>
  <c r="Q98" i="43" l="1"/>
  <c r="R99" i="1" s="1"/>
  <c r="A100" i="43"/>
  <c r="AN99" i="43"/>
  <c r="I99" i="43" s="1"/>
  <c r="J100" i="1" s="1"/>
  <c r="C99" i="43"/>
  <c r="D100" i="1" s="1"/>
  <c r="N99" i="43"/>
  <c r="O100" i="1" s="1"/>
  <c r="P99" i="43"/>
  <c r="Q100" i="1" s="1"/>
  <c r="E99" i="43"/>
  <c r="F100" i="1" s="1"/>
  <c r="AG85" i="1"/>
  <c r="BQ85" i="1" s="1"/>
  <c r="AH85" i="1"/>
  <c r="BR85" i="1" s="1"/>
  <c r="AI85" i="1"/>
  <c r="BS85" i="1" s="1"/>
  <c r="AJ85" i="1"/>
  <c r="BT85" i="1" s="1"/>
  <c r="AF85" i="1"/>
  <c r="BP85" i="1" s="1"/>
  <c r="AE85" i="1"/>
  <c r="BO85" i="1" s="1"/>
  <c r="AC85" i="1"/>
  <c r="BM85" i="1" s="1"/>
  <c r="W85" i="1"/>
  <c r="BG85" i="1" s="1"/>
  <c r="AD85" i="1"/>
  <c r="BN85" i="1" s="1"/>
  <c r="U85" i="1"/>
  <c r="BE85" i="1" s="1"/>
  <c r="V85" i="1"/>
  <c r="BF85" i="1" s="1"/>
  <c r="AA85" i="1"/>
  <c r="BK85" i="1" s="1"/>
  <c r="AK86" i="1"/>
  <c r="Z85" i="1"/>
  <c r="BJ85" i="1" s="1"/>
  <c r="AB85" i="1"/>
  <c r="BL85" i="1" s="1"/>
  <c r="X85" i="1"/>
  <c r="BH85" i="1" s="1"/>
  <c r="Y85" i="1"/>
  <c r="BI85" i="1" s="1"/>
  <c r="AK88" i="6"/>
  <c r="Q99" i="43" l="1"/>
  <c r="R100" i="1" s="1"/>
  <c r="H99" i="43"/>
  <c r="I100" i="1" s="1"/>
  <c r="L99" i="43"/>
  <c r="M100" i="1" s="1"/>
  <c r="M99" i="43"/>
  <c r="N100" i="1" s="1"/>
  <c r="G99" i="43"/>
  <c r="H100" i="1" s="1"/>
  <c r="D99" i="43"/>
  <c r="E100" i="1" s="1"/>
  <c r="B99" i="43"/>
  <c r="C100" i="1" s="1"/>
  <c r="J99" i="43"/>
  <c r="K100" i="1" s="1"/>
  <c r="K99" i="43"/>
  <c r="L100" i="1" s="1"/>
  <c r="F99" i="43"/>
  <c r="G100" i="1" s="1"/>
  <c r="O99" i="43"/>
  <c r="P100" i="1" s="1"/>
  <c r="A101" i="43"/>
  <c r="AN100" i="43"/>
  <c r="E100" i="43" s="1"/>
  <c r="F101" i="1" s="1"/>
  <c r="O100" i="43"/>
  <c r="P101" i="1" s="1"/>
  <c r="M100" i="43"/>
  <c r="N101" i="1" s="1"/>
  <c r="Q100" i="43"/>
  <c r="R101" i="1" s="1"/>
  <c r="AG86" i="1"/>
  <c r="BQ86" i="1" s="1"/>
  <c r="AH86" i="1"/>
  <c r="BR86" i="1" s="1"/>
  <c r="AI86" i="1"/>
  <c r="BS86" i="1" s="1"/>
  <c r="AJ86" i="1"/>
  <c r="BT86" i="1" s="1"/>
  <c r="AF86" i="1"/>
  <c r="BP86" i="1" s="1"/>
  <c r="AC86" i="1"/>
  <c r="BM86" i="1" s="1"/>
  <c r="AE86" i="1"/>
  <c r="BO86" i="1" s="1"/>
  <c r="V86" i="1"/>
  <c r="BF86" i="1" s="1"/>
  <c r="AB86" i="1"/>
  <c r="BL86" i="1" s="1"/>
  <c r="AD86" i="1"/>
  <c r="BN86" i="1" s="1"/>
  <c r="Y86" i="1"/>
  <c r="BI86" i="1" s="1"/>
  <c r="X86" i="1"/>
  <c r="BH86" i="1" s="1"/>
  <c r="W86" i="1"/>
  <c r="BG86" i="1" s="1"/>
  <c r="AK87" i="1"/>
  <c r="U86" i="1"/>
  <c r="BE86" i="1" s="1"/>
  <c r="Z86" i="1"/>
  <c r="BJ86" i="1" s="1"/>
  <c r="AA86" i="1"/>
  <c r="BK86" i="1" s="1"/>
  <c r="AK89" i="6"/>
  <c r="J100" i="43" l="1"/>
  <c r="K101" i="1" s="1"/>
  <c r="B100" i="43"/>
  <c r="C101" i="1" s="1"/>
  <c r="F100" i="43"/>
  <c r="G101" i="1" s="1"/>
  <c r="C100" i="43"/>
  <c r="D101" i="1" s="1"/>
  <c r="P100" i="43"/>
  <c r="Q101" i="1" s="1"/>
  <c r="G100" i="43"/>
  <c r="H101" i="1" s="1"/>
  <c r="H100" i="43"/>
  <c r="I101" i="1" s="1"/>
  <c r="L100" i="43"/>
  <c r="M101" i="1" s="1"/>
  <c r="K100" i="43"/>
  <c r="L101" i="1" s="1"/>
  <c r="D100" i="43"/>
  <c r="E101" i="1" s="1"/>
  <c r="I100" i="43"/>
  <c r="J101" i="1" s="1"/>
  <c r="N100" i="43"/>
  <c r="O101" i="1" s="1"/>
  <c r="A102" i="43"/>
  <c r="AN101" i="43"/>
  <c r="C101" i="43"/>
  <c r="D102" i="1" s="1"/>
  <c r="J101" i="43"/>
  <c r="K102" i="1" s="1"/>
  <c r="N101" i="43"/>
  <c r="O102" i="1" s="1"/>
  <c r="Q101" i="43"/>
  <c r="R102" i="1" s="1"/>
  <c r="I101" i="43"/>
  <c r="J102" i="1" s="1"/>
  <c r="B101" i="43"/>
  <c r="C102" i="1" s="1"/>
  <c r="AJ87" i="1"/>
  <c r="BT87" i="1" s="1"/>
  <c r="AG87" i="1"/>
  <c r="BQ87" i="1" s="1"/>
  <c r="AI87" i="1"/>
  <c r="BS87" i="1" s="1"/>
  <c r="AH87" i="1"/>
  <c r="BR87" i="1" s="1"/>
  <c r="AF87" i="1"/>
  <c r="BP87" i="1" s="1"/>
  <c r="AE87" i="1"/>
  <c r="BO87" i="1" s="1"/>
  <c r="AC87" i="1"/>
  <c r="BM87" i="1" s="1"/>
  <c r="Z87" i="1"/>
  <c r="BJ87" i="1" s="1"/>
  <c r="X87" i="1"/>
  <c r="BH87" i="1" s="1"/>
  <c r="AD87" i="1"/>
  <c r="BN87" i="1" s="1"/>
  <c r="V87" i="1"/>
  <c r="BF87" i="1" s="1"/>
  <c r="U87" i="1"/>
  <c r="BE87" i="1" s="1"/>
  <c r="AB87" i="1"/>
  <c r="BL87" i="1" s="1"/>
  <c r="W87" i="1"/>
  <c r="BG87" i="1" s="1"/>
  <c r="AK88" i="1"/>
  <c r="Y87" i="1"/>
  <c r="BI87" i="1" s="1"/>
  <c r="AA87" i="1"/>
  <c r="BK87" i="1" s="1"/>
  <c r="AK90" i="6"/>
  <c r="K101" i="43" l="1"/>
  <c r="L102" i="1" s="1"/>
  <c r="G101" i="43"/>
  <c r="H102" i="1" s="1"/>
  <c r="O101" i="43"/>
  <c r="P102" i="1" s="1"/>
  <c r="F101" i="43"/>
  <c r="G102" i="1" s="1"/>
  <c r="D101" i="43"/>
  <c r="E102" i="1" s="1"/>
  <c r="P101" i="43"/>
  <c r="Q102" i="1" s="1"/>
  <c r="M101" i="43"/>
  <c r="N102" i="1" s="1"/>
  <c r="E101" i="43"/>
  <c r="F102" i="1" s="1"/>
  <c r="H101" i="43"/>
  <c r="I102" i="1" s="1"/>
  <c r="L101" i="43"/>
  <c r="M102" i="1" s="1"/>
  <c r="A103" i="43"/>
  <c r="AN102" i="43"/>
  <c r="N102" i="43"/>
  <c r="O103" i="1" s="1"/>
  <c r="C102" i="43"/>
  <c r="D103" i="1" s="1"/>
  <c r="O102" i="43"/>
  <c r="P103" i="1" s="1"/>
  <c r="J102" i="43"/>
  <c r="K103" i="1" s="1"/>
  <c r="M102" i="43"/>
  <c r="N103" i="1" s="1"/>
  <c r="D102" i="43"/>
  <c r="E103" i="1" s="1"/>
  <c r="E102" i="43"/>
  <c r="F103" i="1" s="1"/>
  <c r="H102" i="43"/>
  <c r="I103" i="1" s="1"/>
  <c r="F102" i="43"/>
  <c r="G103" i="1" s="1"/>
  <c r="P102" i="43"/>
  <c r="Q103" i="1" s="1"/>
  <c r="G102" i="43"/>
  <c r="H103" i="1" s="1"/>
  <c r="B102" i="43"/>
  <c r="C103" i="1" s="1"/>
  <c r="AG88" i="1"/>
  <c r="BQ88" i="1" s="1"/>
  <c r="AH88" i="1"/>
  <c r="BR88" i="1" s="1"/>
  <c r="AI88" i="1"/>
  <c r="BS88" i="1" s="1"/>
  <c r="AJ88" i="1"/>
  <c r="BT88" i="1" s="1"/>
  <c r="AF88" i="1"/>
  <c r="BP88" i="1" s="1"/>
  <c r="AE88" i="1"/>
  <c r="BO88" i="1" s="1"/>
  <c r="AC88" i="1"/>
  <c r="BM88" i="1" s="1"/>
  <c r="AD88" i="1"/>
  <c r="BN88" i="1" s="1"/>
  <c r="W88" i="1"/>
  <c r="BG88" i="1" s="1"/>
  <c r="AK89" i="1"/>
  <c r="U88" i="1"/>
  <c r="BE88" i="1" s="1"/>
  <c r="Z88" i="1"/>
  <c r="BJ88" i="1" s="1"/>
  <c r="X88" i="1"/>
  <c r="BH88" i="1" s="1"/>
  <c r="AB88" i="1"/>
  <c r="BL88" i="1" s="1"/>
  <c r="Y88" i="1"/>
  <c r="BI88" i="1" s="1"/>
  <c r="V88" i="1"/>
  <c r="BF88" i="1" s="1"/>
  <c r="AA88" i="1"/>
  <c r="BK88" i="1" s="1"/>
  <c r="AK91" i="6"/>
  <c r="I102" i="43" l="1"/>
  <c r="J103" i="1" s="1"/>
  <c r="Q102" i="43"/>
  <c r="R103" i="1" s="1"/>
  <c r="L102" i="43"/>
  <c r="M103" i="1" s="1"/>
  <c r="K102" i="43"/>
  <c r="L103" i="1" s="1"/>
  <c r="A104" i="43"/>
  <c r="AN103" i="43"/>
  <c r="G103" i="43" s="1"/>
  <c r="H104" i="1" s="1"/>
  <c r="Z104" i="1" s="1"/>
  <c r="D103" i="43"/>
  <c r="E104" i="1" s="1"/>
  <c r="C103" i="43"/>
  <c r="D104" i="1" s="1"/>
  <c r="N103" i="43"/>
  <c r="O104" i="1" s="1"/>
  <c r="M103" i="43"/>
  <c r="N104" i="1" s="1"/>
  <c r="O103" i="43"/>
  <c r="P104" i="1" s="1"/>
  <c r="I103" i="43"/>
  <c r="J104" i="1" s="1"/>
  <c r="J103" i="43"/>
  <c r="K104" i="1" s="1"/>
  <c r="K103" i="43"/>
  <c r="L104" i="1" s="1"/>
  <c r="H103" i="43"/>
  <c r="I104" i="1" s="1"/>
  <c r="L103" i="43"/>
  <c r="M104" i="1" s="1"/>
  <c r="P103" i="43"/>
  <c r="Q104" i="1" s="1"/>
  <c r="Q103" i="43"/>
  <c r="R104" i="1" s="1"/>
  <c r="E103" i="43"/>
  <c r="F104" i="1" s="1"/>
  <c r="B103" i="43"/>
  <c r="C104" i="1" s="1"/>
  <c r="AG89" i="1"/>
  <c r="BQ89" i="1" s="1"/>
  <c r="AH89" i="1"/>
  <c r="BR89" i="1" s="1"/>
  <c r="AI89" i="1"/>
  <c r="BS89" i="1" s="1"/>
  <c r="AJ89" i="1"/>
  <c r="BT89" i="1" s="1"/>
  <c r="AF89" i="1"/>
  <c r="BP89" i="1" s="1"/>
  <c r="AE89" i="1"/>
  <c r="BO89" i="1" s="1"/>
  <c r="X89" i="1"/>
  <c r="BH89" i="1" s="1"/>
  <c r="AD89" i="1"/>
  <c r="BN89" i="1" s="1"/>
  <c r="AC89" i="1"/>
  <c r="BM89" i="1" s="1"/>
  <c r="Z89" i="1"/>
  <c r="BJ89" i="1" s="1"/>
  <c r="AK90" i="1"/>
  <c r="V89" i="1"/>
  <c r="BF89" i="1" s="1"/>
  <c r="Y89" i="1"/>
  <c r="BI89" i="1" s="1"/>
  <c r="AA89" i="1"/>
  <c r="BK89" i="1" s="1"/>
  <c r="W89" i="1"/>
  <c r="BG89" i="1" s="1"/>
  <c r="U89" i="1"/>
  <c r="BE89" i="1" s="1"/>
  <c r="AB89" i="1"/>
  <c r="BL89" i="1" s="1"/>
  <c r="AK92" i="6"/>
  <c r="F103" i="43" l="1"/>
  <c r="G104" i="1" s="1"/>
  <c r="A105" i="43"/>
  <c r="AN104" i="43"/>
  <c r="Q104" i="43" s="1"/>
  <c r="R105" i="1" s="1"/>
  <c r="C104" i="43"/>
  <c r="D105" i="1" s="1"/>
  <c r="J104" i="43"/>
  <c r="K105" i="1" s="1"/>
  <c r="K104" i="43"/>
  <c r="L105" i="1" s="1"/>
  <c r="H104" i="43"/>
  <c r="I105" i="1" s="1"/>
  <c r="G104" i="43"/>
  <c r="H105" i="1" s="1"/>
  <c r="F104" i="43"/>
  <c r="G105" i="1" s="1"/>
  <c r="L104" i="43"/>
  <c r="M105" i="1" s="1"/>
  <c r="I104" i="43"/>
  <c r="J105" i="1" s="1"/>
  <c r="P104" i="43"/>
  <c r="Q105" i="1" s="1"/>
  <c r="AJ90" i="1"/>
  <c r="BT90" i="1" s="1"/>
  <c r="AI90" i="1"/>
  <c r="BS90" i="1" s="1"/>
  <c r="AG90" i="1"/>
  <c r="BQ90" i="1" s="1"/>
  <c r="AH90" i="1"/>
  <c r="BR90" i="1" s="1"/>
  <c r="AF90" i="1"/>
  <c r="BP90" i="1" s="1"/>
  <c r="AC90" i="1"/>
  <c r="BM90" i="1" s="1"/>
  <c r="AE90" i="1"/>
  <c r="BO90" i="1" s="1"/>
  <c r="AD90" i="1"/>
  <c r="BN90" i="1" s="1"/>
  <c r="X90" i="1"/>
  <c r="BH90" i="1" s="1"/>
  <c r="V90" i="1"/>
  <c r="BF90" i="1" s="1"/>
  <c r="AK91" i="1"/>
  <c r="Y90" i="1"/>
  <c r="BI90" i="1" s="1"/>
  <c r="AB90" i="1"/>
  <c r="BL90" i="1" s="1"/>
  <c r="Z90" i="1"/>
  <c r="BJ90" i="1" s="1"/>
  <c r="W90" i="1"/>
  <c r="BG90" i="1" s="1"/>
  <c r="U90" i="1"/>
  <c r="BE90" i="1" s="1"/>
  <c r="AA90" i="1"/>
  <c r="BK90" i="1" s="1"/>
  <c r="AK93" i="6"/>
  <c r="E104" i="43" l="1"/>
  <c r="F105" i="1" s="1"/>
  <c r="O104" i="43"/>
  <c r="P105" i="1" s="1"/>
  <c r="M104" i="43"/>
  <c r="N105" i="1" s="1"/>
  <c r="N104" i="43"/>
  <c r="O105" i="1" s="1"/>
  <c r="B104" i="43"/>
  <c r="C105" i="1" s="1"/>
  <c r="D104" i="43"/>
  <c r="E105" i="1" s="1"/>
  <c r="A106" i="43"/>
  <c r="AN105" i="43"/>
  <c r="P105" i="43" s="1"/>
  <c r="Q106" i="1" s="1"/>
  <c r="N105" i="43"/>
  <c r="O106" i="1" s="1"/>
  <c r="J105" i="43"/>
  <c r="K106" i="1" s="1"/>
  <c r="D105" i="43"/>
  <c r="E106" i="1" s="1"/>
  <c r="C105" i="43"/>
  <c r="D106" i="1" s="1"/>
  <c r="E105" i="43"/>
  <c r="F106" i="1" s="1"/>
  <c r="O105" i="43"/>
  <c r="P106" i="1" s="1"/>
  <c r="F105" i="43"/>
  <c r="G106" i="1" s="1"/>
  <c r="H105" i="43"/>
  <c r="I106" i="1" s="1"/>
  <c r="G105" i="43"/>
  <c r="H106" i="1" s="1"/>
  <c r="Q105" i="43"/>
  <c r="R106" i="1" s="1"/>
  <c r="AG91" i="1"/>
  <c r="BQ91" i="1" s="1"/>
  <c r="AH91" i="1"/>
  <c r="BR91" i="1" s="1"/>
  <c r="AI91" i="1"/>
  <c r="BS91" i="1" s="1"/>
  <c r="AJ91" i="1"/>
  <c r="BT91" i="1" s="1"/>
  <c r="AF91" i="1"/>
  <c r="BP91" i="1" s="1"/>
  <c r="AE91" i="1"/>
  <c r="BO91" i="1" s="1"/>
  <c r="AD91" i="1"/>
  <c r="BN91" i="1" s="1"/>
  <c r="AB91" i="1"/>
  <c r="BL91" i="1" s="1"/>
  <c r="U91" i="1"/>
  <c r="BE91" i="1" s="1"/>
  <c r="AC91" i="1"/>
  <c r="BM91" i="1" s="1"/>
  <c r="V91" i="1"/>
  <c r="BF91" i="1" s="1"/>
  <c r="Z91" i="1"/>
  <c r="BJ91" i="1" s="1"/>
  <c r="Y91" i="1"/>
  <c r="BI91" i="1" s="1"/>
  <c r="AK92" i="1"/>
  <c r="W91" i="1"/>
  <c r="BG91" i="1" s="1"/>
  <c r="AA91" i="1"/>
  <c r="BK91" i="1" s="1"/>
  <c r="X91" i="1"/>
  <c r="BH91" i="1" s="1"/>
  <c r="AK94" i="6"/>
  <c r="K105" i="43" l="1"/>
  <c r="L106" i="1" s="1"/>
  <c r="I105" i="43"/>
  <c r="J106" i="1" s="1"/>
  <c r="L105" i="43"/>
  <c r="M106" i="1" s="1"/>
  <c r="B105" i="43"/>
  <c r="C106" i="1" s="1"/>
  <c r="M105" i="43"/>
  <c r="N106" i="1" s="1"/>
  <c r="A107" i="43"/>
  <c r="AN106" i="43"/>
  <c r="H106" i="43" s="1"/>
  <c r="I107" i="1" s="1"/>
  <c r="D106" i="43"/>
  <c r="E107" i="1" s="1"/>
  <c r="O106" i="43"/>
  <c r="P107" i="1" s="1"/>
  <c r="C106" i="43"/>
  <c r="D107" i="1" s="1"/>
  <c r="N106" i="43"/>
  <c r="O107" i="1" s="1"/>
  <c r="M106" i="43"/>
  <c r="N107" i="1" s="1"/>
  <c r="I106" i="43"/>
  <c r="J107" i="1" s="1"/>
  <c r="P106" i="43"/>
  <c r="Q107" i="1" s="1"/>
  <c r="F106" i="43"/>
  <c r="G107" i="1" s="1"/>
  <c r="E106" i="43"/>
  <c r="F107" i="1" s="1"/>
  <c r="B106" i="43"/>
  <c r="C107" i="1" s="1"/>
  <c r="AG92" i="1"/>
  <c r="BQ92" i="1" s="1"/>
  <c r="AH92" i="1"/>
  <c r="BR92" i="1" s="1"/>
  <c r="AI92" i="1"/>
  <c r="BS92" i="1" s="1"/>
  <c r="AJ92" i="1"/>
  <c r="BT92" i="1" s="1"/>
  <c r="AF92" i="1"/>
  <c r="BP92" i="1" s="1"/>
  <c r="AE92" i="1"/>
  <c r="BO92" i="1" s="1"/>
  <c r="AD92" i="1"/>
  <c r="BN92" i="1" s="1"/>
  <c r="AC92" i="1"/>
  <c r="BM92" i="1" s="1"/>
  <c r="AK93" i="1"/>
  <c r="Z92" i="1"/>
  <c r="BJ92" i="1" s="1"/>
  <c r="V92" i="1"/>
  <c r="BF92" i="1" s="1"/>
  <c r="AB92" i="1"/>
  <c r="BL92" i="1" s="1"/>
  <c r="Y92" i="1"/>
  <c r="BI92" i="1" s="1"/>
  <c r="AA92" i="1"/>
  <c r="BK92" i="1" s="1"/>
  <c r="W92" i="1"/>
  <c r="BG92" i="1" s="1"/>
  <c r="X92" i="1"/>
  <c r="BH92" i="1" s="1"/>
  <c r="U92" i="1"/>
  <c r="BE92" i="1" s="1"/>
  <c r="AK95" i="6"/>
  <c r="G106" i="43" l="1"/>
  <c r="H107" i="1" s="1"/>
  <c r="Q106" i="43"/>
  <c r="R107" i="1" s="1"/>
  <c r="L106" i="43"/>
  <c r="M107" i="1" s="1"/>
  <c r="K106" i="43"/>
  <c r="L107" i="1" s="1"/>
  <c r="J106" i="43"/>
  <c r="K107" i="1" s="1"/>
  <c r="A108" i="43"/>
  <c r="AN107" i="43"/>
  <c r="H107" i="43" s="1"/>
  <c r="I108" i="1" s="1"/>
  <c r="C107" i="43"/>
  <c r="D108" i="1" s="1"/>
  <c r="D107" i="43"/>
  <c r="E108" i="1" s="1"/>
  <c r="O107" i="43"/>
  <c r="P108" i="1" s="1"/>
  <c r="N107" i="43"/>
  <c r="O108" i="1" s="1"/>
  <c r="J107" i="43"/>
  <c r="K108" i="1" s="1"/>
  <c r="L107" i="43"/>
  <c r="M108" i="1" s="1"/>
  <c r="G107" i="43"/>
  <c r="H108" i="1" s="1"/>
  <c r="P107" i="43"/>
  <c r="Q108" i="1" s="1"/>
  <c r="K107" i="43"/>
  <c r="L108" i="1" s="1"/>
  <c r="B107" i="43"/>
  <c r="C108" i="1" s="1"/>
  <c r="AJ93" i="1"/>
  <c r="BT93" i="1" s="1"/>
  <c r="AI93" i="1"/>
  <c r="BS93" i="1" s="1"/>
  <c r="AG93" i="1"/>
  <c r="BQ93" i="1" s="1"/>
  <c r="AH93" i="1"/>
  <c r="BR93" i="1" s="1"/>
  <c r="AF93" i="1"/>
  <c r="BP93" i="1" s="1"/>
  <c r="AE93" i="1"/>
  <c r="BO93" i="1" s="1"/>
  <c r="AD93" i="1"/>
  <c r="BN93" i="1" s="1"/>
  <c r="AC93" i="1"/>
  <c r="BM93" i="1" s="1"/>
  <c r="X93" i="1"/>
  <c r="BH93" i="1" s="1"/>
  <c r="V93" i="1"/>
  <c r="BF93" i="1" s="1"/>
  <c r="Y93" i="1"/>
  <c r="BI93" i="1" s="1"/>
  <c r="U93" i="1"/>
  <c r="BE93" i="1" s="1"/>
  <c r="W93" i="1"/>
  <c r="BG93" i="1" s="1"/>
  <c r="AA93" i="1"/>
  <c r="BK93" i="1" s="1"/>
  <c r="AB93" i="1"/>
  <c r="BL93" i="1" s="1"/>
  <c r="Z93" i="1"/>
  <c r="BJ93" i="1" s="1"/>
  <c r="AK94" i="1"/>
  <c r="AK96" i="6"/>
  <c r="E107" i="43" l="1"/>
  <c r="F108" i="1" s="1"/>
  <c r="F107" i="43"/>
  <c r="G108" i="1" s="1"/>
  <c r="Q107" i="43"/>
  <c r="R108" i="1" s="1"/>
  <c r="M107" i="43"/>
  <c r="N108" i="1" s="1"/>
  <c r="I107" i="43"/>
  <c r="J108" i="1" s="1"/>
  <c r="A109" i="43"/>
  <c r="AN108" i="43"/>
  <c r="P108" i="43" s="1"/>
  <c r="Q109" i="1" s="1"/>
  <c r="Q108" i="43"/>
  <c r="R109" i="1" s="1"/>
  <c r="AG94" i="1"/>
  <c r="BQ94" i="1" s="1"/>
  <c r="AH94" i="1"/>
  <c r="BR94" i="1" s="1"/>
  <c r="AI94" i="1"/>
  <c r="BS94" i="1" s="1"/>
  <c r="AJ94" i="1"/>
  <c r="BT94" i="1" s="1"/>
  <c r="AF94" i="1"/>
  <c r="BP94" i="1" s="1"/>
  <c r="AE94" i="1"/>
  <c r="BO94" i="1" s="1"/>
  <c r="AD94" i="1"/>
  <c r="BN94" i="1" s="1"/>
  <c r="AC94" i="1"/>
  <c r="BM94" i="1" s="1"/>
  <c r="AK95" i="1"/>
  <c r="X94" i="1"/>
  <c r="BH94" i="1" s="1"/>
  <c r="U94" i="1"/>
  <c r="BE94" i="1" s="1"/>
  <c r="W94" i="1"/>
  <c r="BG94" i="1" s="1"/>
  <c r="AA94" i="1"/>
  <c r="BK94" i="1" s="1"/>
  <c r="V94" i="1"/>
  <c r="BF94" i="1" s="1"/>
  <c r="AB94" i="1"/>
  <c r="BL94" i="1" s="1"/>
  <c r="Z94" i="1"/>
  <c r="BJ94" i="1" s="1"/>
  <c r="Y94" i="1"/>
  <c r="BI94" i="1" s="1"/>
  <c r="AK97" i="6"/>
  <c r="E108" i="43" l="1"/>
  <c r="F109" i="1" s="1"/>
  <c r="M108" i="43"/>
  <c r="N109" i="1" s="1"/>
  <c r="H108" i="43"/>
  <c r="I109" i="1" s="1"/>
  <c r="K108" i="43"/>
  <c r="L109" i="1" s="1"/>
  <c r="O108" i="43"/>
  <c r="P109" i="1" s="1"/>
  <c r="I108" i="43"/>
  <c r="J109" i="1" s="1"/>
  <c r="F108" i="43"/>
  <c r="G109" i="1" s="1"/>
  <c r="G108" i="43"/>
  <c r="H109" i="1" s="1"/>
  <c r="D108" i="43"/>
  <c r="E109" i="1" s="1"/>
  <c r="J108" i="43"/>
  <c r="K109" i="1" s="1"/>
  <c r="N108" i="43"/>
  <c r="O109" i="1" s="1"/>
  <c r="L108" i="43"/>
  <c r="M109" i="1" s="1"/>
  <c r="B108" i="43"/>
  <c r="C109" i="1" s="1"/>
  <c r="C108" i="43"/>
  <c r="D109" i="1" s="1"/>
  <c r="A110" i="43"/>
  <c r="AN109" i="43"/>
  <c r="K109" i="43" s="1"/>
  <c r="L110" i="1" s="1"/>
  <c r="Q109" i="43"/>
  <c r="R110" i="1" s="1"/>
  <c r="AG95" i="1"/>
  <c r="BQ95" i="1" s="1"/>
  <c r="AH95" i="1"/>
  <c r="BR95" i="1" s="1"/>
  <c r="AI95" i="1"/>
  <c r="BS95" i="1" s="1"/>
  <c r="AJ95" i="1"/>
  <c r="BT95" i="1" s="1"/>
  <c r="AF95" i="1"/>
  <c r="BP95" i="1" s="1"/>
  <c r="AD95" i="1"/>
  <c r="BN95" i="1" s="1"/>
  <c r="AE95" i="1"/>
  <c r="BO95" i="1" s="1"/>
  <c r="Y95" i="1"/>
  <c r="BI95" i="1" s="1"/>
  <c r="X95" i="1"/>
  <c r="BH95" i="1" s="1"/>
  <c r="AC95" i="1"/>
  <c r="BM95" i="1" s="1"/>
  <c r="Z95" i="1"/>
  <c r="BJ95" i="1" s="1"/>
  <c r="AK96" i="1"/>
  <c r="AB95" i="1"/>
  <c r="BL95" i="1" s="1"/>
  <c r="AA95" i="1"/>
  <c r="BK95" i="1" s="1"/>
  <c r="W95" i="1"/>
  <c r="BG95" i="1" s="1"/>
  <c r="V95" i="1"/>
  <c r="BF95" i="1" s="1"/>
  <c r="U95" i="1"/>
  <c r="BE95" i="1" s="1"/>
  <c r="AK98" i="6"/>
  <c r="E109" i="43" l="1"/>
  <c r="F110" i="1" s="1"/>
  <c r="C109" i="43"/>
  <c r="D110" i="1" s="1"/>
  <c r="I109" i="43"/>
  <c r="J110" i="1" s="1"/>
  <c r="P109" i="43"/>
  <c r="Q110" i="1" s="1"/>
  <c r="L109" i="43"/>
  <c r="M110" i="1" s="1"/>
  <c r="J109" i="43"/>
  <c r="K110" i="1" s="1"/>
  <c r="D109" i="43"/>
  <c r="E110" i="1" s="1"/>
  <c r="O109" i="43"/>
  <c r="P110" i="1" s="1"/>
  <c r="G109" i="43"/>
  <c r="H110" i="1" s="1"/>
  <c r="H109" i="43"/>
  <c r="I110" i="1" s="1"/>
  <c r="M109" i="43"/>
  <c r="N110" i="1" s="1"/>
  <c r="B109" i="43"/>
  <c r="C110" i="1" s="1"/>
  <c r="F109" i="43"/>
  <c r="G110" i="1" s="1"/>
  <c r="N109" i="43"/>
  <c r="O110" i="1" s="1"/>
  <c r="A111" i="43"/>
  <c r="AN110" i="43"/>
  <c r="E110" i="43" s="1"/>
  <c r="F111" i="1" s="1"/>
  <c r="C110" i="43"/>
  <c r="D111" i="1" s="1"/>
  <c r="L110" i="43"/>
  <c r="M111" i="1" s="1"/>
  <c r="J110" i="43"/>
  <c r="K111" i="1" s="1"/>
  <c r="F110" i="43"/>
  <c r="G111" i="1" s="1"/>
  <c r="G110" i="43"/>
  <c r="H111" i="1" s="1"/>
  <c r="AI96" i="1"/>
  <c r="BS96" i="1" s="1"/>
  <c r="AJ96" i="1"/>
  <c r="BT96" i="1" s="1"/>
  <c r="AG96" i="1"/>
  <c r="BQ96" i="1" s="1"/>
  <c r="AH96" i="1"/>
  <c r="BR96" i="1" s="1"/>
  <c r="AF96" i="1"/>
  <c r="BP96" i="1" s="1"/>
  <c r="AE96" i="1"/>
  <c r="BO96" i="1" s="1"/>
  <c r="AD96" i="1"/>
  <c r="BN96" i="1" s="1"/>
  <c r="AC96" i="1"/>
  <c r="BM96" i="1" s="1"/>
  <c r="AK97" i="1"/>
  <c r="V96" i="1"/>
  <c r="BF96" i="1" s="1"/>
  <c r="AA96" i="1"/>
  <c r="BK96" i="1" s="1"/>
  <c r="Z96" i="1"/>
  <c r="BJ96" i="1" s="1"/>
  <c r="AB96" i="1"/>
  <c r="BL96" i="1" s="1"/>
  <c r="U96" i="1"/>
  <c r="BE96" i="1" s="1"/>
  <c r="X96" i="1"/>
  <c r="BH96" i="1" s="1"/>
  <c r="Y96" i="1"/>
  <c r="BI96" i="1" s="1"/>
  <c r="W96" i="1"/>
  <c r="BG96" i="1" s="1"/>
  <c r="AK99" i="6"/>
  <c r="H110" i="43" l="1"/>
  <c r="I111" i="1" s="1"/>
  <c r="Q110" i="43"/>
  <c r="R111" i="1" s="1"/>
  <c r="P110" i="43"/>
  <c r="Q111" i="1" s="1"/>
  <c r="M110" i="43"/>
  <c r="N111" i="1" s="1"/>
  <c r="I110" i="43"/>
  <c r="J111" i="1" s="1"/>
  <c r="D110" i="43"/>
  <c r="E111" i="1" s="1"/>
  <c r="B110" i="43"/>
  <c r="C111" i="1" s="1"/>
  <c r="N110" i="43"/>
  <c r="O111" i="1" s="1"/>
  <c r="K110" i="43"/>
  <c r="L111" i="1" s="1"/>
  <c r="O110" i="43"/>
  <c r="P111" i="1" s="1"/>
  <c r="A112" i="43"/>
  <c r="AN111" i="43"/>
  <c r="P111" i="43" s="1"/>
  <c r="Q112" i="1" s="1"/>
  <c r="D111" i="43"/>
  <c r="E112" i="1" s="1"/>
  <c r="N111" i="43"/>
  <c r="O112" i="1" s="1"/>
  <c r="M111" i="43"/>
  <c r="N112" i="1" s="1"/>
  <c r="I111" i="43"/>
  <c r="J112" i="1" s="1"/>
  <c r="G111" i="43"/>
  <c r="H112" i="1" s="1"/>
  <c r="J111" i="43"/>
  <c r="K112" i="1" s="1"/>
  <c r="K111" i="43"/>
  <c r="L112" i="1" s="1"/>
  <c r="O111" i="43"/>
  <c r="P112" i="1" s="1"/>
  <c r="Q111" i="43"/>
  <c r="R112" i="1" s="1"/>
  <c r="L111" i="43"/>
  <c r="M112" i="1" s="1"/>
  <c r="C111" i="43"/>
  <c r="D112" i="1" s="1"/>
  <c r="H111" i="43"/>
  <c r="I112" i="1" s="1"/>
  <c r="B111" i="43"/>
  <c r="C112" i="1" s="1"/>
  <c r="AG97" i="1"/>
  <c r="BQ97" i="1" s="1"/>
  <c r="AH97" i="1"/>
  <c r="BR97" i="1" s="1"/>
  <c r="AI97" i="1"/>
  <c r="BS97" i="1" s="1"/>
  <c r="AJ97" i="1"/>
  <c r="BT97" i="1" s="1"/>
  <c r="AF97" i="1"/>
  <c r="BP97" i="1" s="1"/>
  <c r="AE97" i="1"/>
  <c r="BO97" i="1" s="1"/>
  <c r="AD97" i="1"/>
  <c r="BN97" i="1" s="1"/>
  <c r="AK98" i="1"/>
  <c r="AC97" i="1"/>
  <c r="BM97" i="1" s="1"/>
  <c r="AB97" i="1"/>
  <c r="BL97" i="1" s="1"/>
  <c r="Z97" i="1"/>
  <c r="BJ97" i="1" s="1"/>
  <c r="W97" i="1"/>
  <c r="BG97" i="1" s="1"/>
  <c r="X97" i="1"/>
  <c r="BH97" i="1" s="1"/>
  <c r="Y97" i="1"/>
  <c r="BI97" i="1" s="1"/>
  <c r="V97" i="1"/>
  <c r="BF97" i="1" s="1"/>
  <c r="U97" i="1"/>
  <c r="BE97" i="1" s="1"/>
  <c r="AA97" i="1"/>
  <c r="BK97" i="1" s="1"/>
  <c r="AK100" i="6"/>
  <c r="F111" i="43" l="1"/>
  <c r="G112" i="1" s="1"/>
  <c r="E111" i="43"/>
  <c r="F112" i="1" s="1"/>
  <c r="A113" i="43"/>
  <c r="AN112" i="43"/>
  <c r="K112" i="43"/>
  <c r="L113" i="1" s="1"/>
  <c r="D112" i="43"/>
  <c r="E113" i="1" s="1"/>
  <c r="L112" i="43"/>
  <c r="M113" i="1" s="1"/>
  <c r="O112" i="43"/>
  <c r="P113" i="1" s="1"/>
  <c r="C112" i="43"/>
  <c r="D113" i="1" s="1"/>
  <c r="Q112" i="43"/>
  <c r="R113" i="1" s="1"/>
  <c r="H112" i="43"/>
  <c r="I113" i="1" s="1"/>
  <c r="J112" i="43"/>
  <c r="K113" i="1" s="1"/>
  <c r="M112" i="43"/>
  <c r="N113" i="1" s="1"/>
  <c r="G112" i="43"/>
  <c r="H113" i="1" s="1"/>
  <c r="E112" i="43"/>
  <c r="F113" i="1" s="1"/>
  <c r="F112" i="43"/>
  <c r="G113" i="1" s="1"/>
  <c r="N112" i="43"/>
  <c r="O113" i="1" s="1"/>
  <c r="P112" i="43"/>
  <c r="Q113" i="1" s="1"/>
  <c r="I112" i="43"/>
  <c r="J113" i="1" s="1"/>
  <c r="B112" i="43"/>
  <c r="C113" i="1" s="1"/>
  <c r="AG98" i="1"/>
  <c r="BQ98" i="1" s="1"/>
  <c r="AH98" i="1"/>
  <c r="BR98" i="1" s="1"/>
  <c r="AI98" i="1"/>
  <c r="BS98" i="1" s="1"/>
  <c r="AJ98" i="1"/>
  <c r="BT98" i="1" s="1"/>
  <c r="AF98" i="1"/>
  <c r="BP98" i="1" s="1"/>
  <c r="AE98" i="1"/>
  <c r="BO98" i="1" s="1"/>
  <c r="AD98" i="1"/>
  <c r="BN98" i="1" s="1"/>
  <c r="AC98" i="1"/>
  <c r="BM98" i="1" s="1"/>
  <c r="V98" i="1"/>
  <c r="BF98" i="1" s="1"/>
  <c r="AK99" i="1"/>
  <c r="Z98" i="1"/>
  <c r="BJ98" i="1" s="1"/>
  <c r="Y98" i="1"/>
  <c r="BI98" i="1" s="1"/>
  <c r="W98" i="1"/>
  <c r="BG98" i="1" s="1"/>
  <c r="X98" i="1"/>
  <c r="BH98" i="1" s="1"/>
  <c r="AB98" i="1"/>
  <c r="BL98" i="1" s="1"/>
  <c r="U98" i="1"/>
  <c r="BE98" i="1" s="1"/>
  <c r="AA98" i="1"/>
  <c r="BK98" i="1" s="1"/>
  <c r="AK101" i="6"/>
  <c r="A114" i="43" l="1"/>
  <c r="AN113" i="43"/>
  <c r="H113" i="43" s="1"/>
  <c r="I114" i="1" s="1"/>
  <c r="J113" i="43"/>
  <c r="K114" i="1" s="1"/>
  <c r="C113" i="43"/>
  <c r="D114" i="1" s="1"/>
  <c r="D113" i="43"/>
  <c r="E114" i="1" s="1"/>
  <c r="N113" i="43"/>
  <c r="O114" i="1" s="1"/>
  <c r="M113" i="43"/>
  <c r="N114" i="1" s="1"/>
  <c r="F113" i="43"/>
  <c r="G114" i="1" s="1"/>
  <c r="K113" i="43"/>
  <c r="L114" i="1" s="1"/>
  <c r="P113" i="43"/>
  <c r="Q114" i="1" s="1"/>
  <c r="B113" i="43"/>
  <c r="C114" i="1" s="1"/>
  <c r="AJ99" i="1"/>
  <c r="BT99" i="1" s="1"/>
  <c r="AG99" i="1"/>
  <c r="BQ99" i="1" s="1"/>
  <c r="AI99" i="1"/>
  <c r="BS99" i="1" s="1"/>
  <c r="AH99" i="1"/>
  <c r="BR99" i="1" s="1"/>
  <c r="AF99" i="1"/>
  <c r="BP99" i="1" s="1"/>
  <c r="AD99" i="1"/>
  <c r="BN99" i="1" s="1"/>
  <c r="AA99" i="1"/>
  <c r="BK99" i="1" s="1"/>
  <c r="Z99" i="1"/>
  <c r="BJ99" i="1" s="1"/>
  <c r="AC99" i="1"/>
  <c r="BM99" i="1" s="1"/>
  <c r="AE99" i="1"/>
  <c r="BO99" i="1" s="1"/>
  <c r="AK100" i="1"/>
  <c r="U99" i="1"/>
  <c r="BE99" i="1" s="1"/>
  <c r="V99" i="1"/>
  <c r="BF99" i="1" s="1"/>
  <c r="AB99" i="1"/>
  <c r="BL99" i="1" s="1"/>
  <c r="W99" i="1"/>
  <c r="BG99" i="1" s="1"/>
  <c r="X99" i="1"/>
  <c r="BH99" i="1" s="1"/>
  <c r="Y99" i="1"/>
  <c r="BI99" i="1" s="1"/>
  <c r="AK102" i="6"/>
  <c r="I113" i="43" l="1"/>
  <c r="J114" i="1" s="1"/>
  <c r="G113" i="43"/>
  <c r="H114" i="1" s="1"/>
  <c r="Q113" i="43"/>
  <c r="R114" i="1" s="1"/>
  <c r="L113" i="43"/>
  <c r="M114" i="1" s="1"/>
  <c r="E113" i="43"/>
  <c r="F114" i="1" s="1"/>
  <c r="O113" i="43"/>
  <c r="P114" i="1" s="1"/>
  <c r="A115" i="43"/>
  <c r="AN114" i="43"/>
  <c r="N114" i="43"/>
  <c r="O115" i="1" s="1"/>
  <c r="D114" i="43"/>
  <c r="E115" i="1" s="1"/>
  <c r="G114" i="43"/>
  <c r="H115" i="1" s="1"/>
  <c r="O114" i="43"/>
  <c r="P115" i="1" s="1"/>
  <c r="F114" i="43"/>
  <c r="G115" i="1" s="1"/>
  <c r="Q114" i="43"/>
  <c r="R115" i="1" s="1"/>
  <c r="E114" i="43"/>
  <c r="F115" i="1" s="1"/>
  <c r="AG100" i="1"/>
  <c r="BQ100" i="1" s="1"/>
  <c r="AH100" i="1"/>
  <c r="BR100" i="1" s="1"/>
  <c r="AI100" i="1"/>
  <c r="BS100" i="1" s="1"/>
  <c r="AJ100" i="1"/>
  <c r="BT100" i="1" s="1"/>
  <c r="AF100" i="1"/>
  <c r="BP100" i="1" s="1"/>
  <c r="AE100" i="1"/>
  <c r="BO100" i="1" s="1"/>
  <c r="AD100" i="1"/>
  <c r="BN100" i="1" s="1"/>
  <c r="AC100" i="1"/>
  <c r="BM100" i="1" s="1"/>
  <c r="AK101" i="1"/>
  <c r="W100" i="1"/>
  <c r="BG100" i="1" s="1"/>
  <c r="AB100" i="1"/>
  <c r="BL100" i="1" s="1"/>
  <c r="U100" i="1"/>
  <c r="BE100" i="1" s="1"/>
  <c r="Y100" i="1"/>
  <c r="BI100" i="1" s="1"/>
  <c r="X100" i="1"/>
  <c r="BH100" i="1" s="1"/>
  <c r="V100" i="1"/>
  <c r="BF100" i="1" s="1"/>
  <c r="AA100" i="1"/>
  <c r="BK100" i="1" s="1"/>
  <c r="Z100" i="1"/>
  <c r="BJ100" i="1" s="1"/>
  <c r="AK103" i="6"/>
  <c r="J114" i="43" l="1"/>
  <c r="K115" i="1" s="1"/>
  <c r="H114" i="43"/>
  <c r="I115" i="1" s="1"/>
  <c r="L114" i="43"/>
  <c r="M115" i="1" s="1"/>
  <c r="M114" i="43"/>
  <c r="N115" i="1" s="1"/>
  <c r="I114" i="43"/>
  <c r="J115" i="1" s="1"/>
  <c r="B114" i="43"/>
  <c r="C115" i="1" s="1"/>
  <c r="K114" i="43"/>
  <c r="L115" i="1" s="1"/>
  <c r="P114" i="43"/>
  <c r="Q115" i="1" s="1"/>
  <c r="C114" i="43"/>
  <c r="D115" i="1" s="1"/>
  <c r="A116" i="43"/>
  <c r="AN115" i="43"/>
  <c r="F115" i="43" s="1"/>
  <c r="G116" i="1" s="1"/>
  <c r="L115" i="43"/>
  <c r="M116" i="1" s="1"/>
  <c r="C115" i="43"/>
  <c r="D116" i="1" s="1"/>
  <c r="J115" i="43"/>
  <c r="K116" i="1" s="1"/>
  <c r="D115" i="43"/>
  <c r="E116" i="1" s="1"/>
  <c r="M115" i="43"/>
  <c r="N116" i="1" s="1"/>
  <c r="I115" i="43"/>
  <c r="J116" i="1" s="1"/>
  <c r="Q115" i="43"/>
  <c r="R116" i="1" s="1"/>
  <c r="N115" i="43"/>
  <c r="O116" i="1" s="1"/>
  <c r="H115" i="43"/>
  <c r="I116" i="1" s="1"/>
  <c r="E115" i="43"/>
  <c r="F116" i="1" s="1"/>
  <c r="P115" i="43"/>
  <c r="Q116" i="1" s="1"/>
  <c r="G115" i="43"/>
  <c r="H116" i="1" s="1"/>
  <c r="O115" i="43"/>
  <c r="P116" i="1" s="1"/>
  <c r="K115" i="43"/>
  <c r="L116" i="1" s="1"/>
  <c r="B115" i="43"/>
  <c r="C116" i="1" s="1"/>
  <c r="AG101" i="1"/>
  <c r="BQ101" i="1" s="1"/>
  <c r="AH101" i="1"/>
  <c r="BR101" i="1" s="1"/>
  <c r="AI101" i="1"/>
  <c r="BS101" i="1" s="1"/>
  <c r="AJ101" i="1"/>
  <c r="BT101" i="1" s="1"/>
  <c r="AF101" i="1"/>
  <c r="BP101" i="1" s="1"/>
  <c r="AE101" i="1"/>
  <c r="BO101" i="1" s="1"/>
  <c r="AK102" i="1"/>
  <c r="Z101" i="1"/>
  <c r="BJ101" i="1" s="1"/>
  <c r="AD101" i="1"/>
  <c r="BN101" i="1" s="1"/>
  <c r="AA101" i="1"/>
  <c r="BK101" i="1" s="1"/>
  <c r="AB101" i="1"/>
  <c r="BL101" i="1" s="1"/>
  <c r="AC101" i="1"/>
  <c r="BM101" i="1" s="1"/>
  <c r="X101" i="1"/>
  <c r="BH101" i="1" s="1"/>
  <c r="U101" i="1"/>
  <c r="BE101" i="1" s="1"/>
  <c r="V101" i="1"/>
  <c r="BF101" i="1" s="1"/>
  <c r="Y101" i="1"/>
  <c r="BI101" i="1" s="1"/>
  <c r="W101" i="1"/>
  <c r="BG101" i="1" s="1"/>
  <c r="AK104" i="6"/>
  <c r="A117" i="43" l="1"/>
  <c r="AN116" i="43"/>
  <c r="Q116" i="43" s="1"/>
  <c r="R117" i="1" s="1"/>
  <c r="D116" i="43"/>
  <c r="E117" i="1" s="1"/>
  <c r="N116" i="43"/>
  <c r="O117" i="1" s="1"/>
  <c r="O116" i="43"/>
  <c r="P117" i="1" s="1"/>
  <c r="K116" i="43"/>
  <c r="L117" i="1" s="1"/>
  <c r="G116" i="43"/>
  <c r="H117" i="1" s="1"/>
  <c r="P116" i="43"/>
  <c r="Q117" i="1" s="1"/>
  <c r="F116" i="43"/>
  <c r="G117" i="1" s="1"/>
  <c r="H116" i="43"/>
  <c r="I117" i="1" s="1"/>
  <c r="B116" i="43"/>
  <c r="C117" i="1" s="1"/>
  <c r="AI102" i="1"/>
  <c r="BS102" i="1" s="1"/>
  <c r="AG102" i="1"/>
  <c r="BQ102" i="1" s="1"/>
  <c r="AJ102" i="1"/>
  <c r="BT102" i="1" s="1"/>
  <c r="AH102" i="1"/>
  <c r="BR102" i="1" s="1"/>
  <c r="AF102" i="1"/>
  <c r="BP102" i="1" s="1"/>
  <c r="AE102" i="1"/>
  <c r="BO102" i="1" s="1"/>
  <c r="AC102" i="1"/>
  <c r="BM102" i="1" s="1"/>
  <c r="AD102" i="1"/>
  <c r="BN102" i="1" s="1"/>
  <c r="Y102" i="1"/>
  <c r="BI102" i="1" s="1"/>
  <c r="X102" i="1"/>
  <c r="BH102" i="1" s="1"/>
  <c r="AK103" i="1"/>
  <c r="V102" i="1"/>
  <c r="BF102" i="1" s="1"/>
  <c r="W102" i="1"/>
  <c r="BG102" i="1" s="1"/>
  <c r="U102" i="1"/>
  <c r="BE102" i="1" s="1"/>
  <c r="AA102" i="1"/>
  <c r="BK102" i="1" s="1"/>
  <c r="Z102" i="1"/>
  <c r="BJ102" i="1" s="1"/>
  <c r="AB102" i="1"/>
  <c r="BL102" i="1" s="1"/>
  <c r="AK105" i="6"/>
  <c r="I116" i="43" l="1"/>
  <c r="J117" i="1" s="1"/>
  <c r="E116" i="43"/>
  <c r="F117" i="1" s="1"/>
  <c r="L116" i="43"/>
  <c r="M117" i="1" s="1"/>
  <c r="M116" i="43"/>
  <c r="N117" i="1" s="1"/>
  <c r="J116" i="43"/>
  <c r="K117" i="1" s="1"/>
  <c r="C116" i="43"/>
  <c r="D117" i="1" s="1"/>
  <c r="A118" i="43"/>
  <c r="AN117" i="43"/>
  <c r="G117" i="43" s="1"/>
  <c r="H118" i="1" s="1"/>
  <c r="P117" i="43"/>
  <c r="Q118" i="1" s="1"/>
  <c r="I117" i="43"/>
  <c r="J118" i="1" s="1"/>
  <c r="Q117" i="43"/>
  <c r="R118" i="1" s="1"/>
  <c r="AF105" i="6"/>
  <c r="AG103" i="1"/>
  <c r="BQ103" i="1" s="1"/>
  <c r="AH103" i="1"/>
  <c r="BR103" i="1" s="1"/>
  <c r="AI103" i="1"/>
  <c r="BS103" i="1" s="1"/>
  <c r="AJ103" i="1"/>
  <c r="BT103" i="1" s="1"/>
  <c r="AF103" i="1"/>
  <c r="BP103" i="1" s="1"/>
  <c r="AE103" i="1"/>
  <c r="BO103" i="1" s="1"/>
  <c r="AD103" i="1"/>
  <c r="BN103" i="1" s="1"/>
  <c r="Z103" i="1"/>
  <c r="BJ103" i="1" s="1"/>
  <c r="AK104" i="1"/>
  <c r="AC103" i="1"/>
  <c r="BM103" i="1" s="1"/>
  <c r="U103" i="1"/>
  <c r="BE103" i="1" s="1"/>
  <c r="AA103" i="1"/>
  <c r="BK103" i="1" s="1"/>
  <c r="AB103" i="1"/>
  <c r="BL103" i="1" s="1"/>
  <c r="X103" i="1"/>
  <c r="BH103" i="1" s="1"/>
  <c r="W103" i="1"/>
  <c r="BG103" i="1" s="1"/>
  <c r="V103" i="1"/>
  <c r="BF103" i="1" s="1"/>
  <c r="Y103" i="1"/>
  <c r="BI103" i="1" s="1"/>
  <c r="AE105" i="6"/>
  <c r="AC105" i="6"/>
  <c r="AD105" i="6"/>
  <c r="V105" i="6"/>
  <c r="AB105" i="6"/>
  <c r="Z105" i="6"/>
  <c r="W105" i="6"/>
  <c r="Y105" i="6"/>
  <c r="U105" i="6"/>
  <c r="X105" i="6"/>
  <c r="AA105" i="6"/>
  <c r="AK106" i="6"/>
  <c r="F117" i="43" l="1"/>
  <c r="G118" i="1" s="1"/>
  <c r="D117" i="43"/>
  <c r="E118" i="1" s="1"/>
  <c r="K117" i="43"/>
  <c r="L118" i="1" s="1"/>
  <c r="M117" i="43"/>
  <c r="N118" i="1" s="1"/>
  <c r="N117" i="43"/>
  <c r="O118" i="1" s="1"/>
  <c r="C117" i="43"/>
  <c r="D118" i="1" s="1"/>
  <c r="H117" i="43"/>
  <c r="I118" i="1" s="1"/>
  <c r="B117" i="43"/>
  <c r="C118" i="1" s="1"/>
  <c r="J117" i="43"/>
  <c r="K118" i="1" s="1"/>
  <c r="E117" i="43"/>
  <c r="F118" i="1" s="1"/>
  <c r="L117" i="43"/>
  <c r="M118" i="1" s="1"/>
  <c r="O117" i="43"/>
  <c r="P118" i="1" s="1"/>
  <c r="A119" i="43"/>
  <c r="AN118" i="43"/>
  <c r="P118" i="43" s="1"/>
  <c r="Q119" i="1" s="1"/>
  <c r="D118" i="43"/>
  <c r="E119" i="1" s="1"/>
  <c r="N118" i="43"/>
  <c r="O119" i="1" s="1"/>
  <c r="E118" i="43"/>
  <c r="F119" i="1" s="1"/>
  <c r="Q118" i="43"/>
  <c r="R119" i="1" s="1"/>
  <c r="F118" i="43"/>
  <c r="G119" i="1" s="1"/>
  <c r="AF106" i="6"/>
  <c r="AG104" i="1"/>
  <c r="BQ104" i="1" s="1"/>
  <c r="AH104" i="1"/>
  <c r="BR104" i="1" s="1"/>
  <c r="AI104" i="1"/>
  <c r="BS104" i="1" s="1"/>
  <c r="AJ104" i="1"/>
  <c r="BT104" i="1" s="1"/>
  <c r="AF104" i="1"/>
  <c r="BP104" i="1" s="1"/>
  <c r="AC104" i="1"/>
  <c r="BM104" i="1" s="1"/>
  <c r="AK105" i="1"/>
  <c r="AE104" i="1"/>
  <c r="BO104" i="1" s="1"/>
  <c r="AA104" i="1"/>
  <c r="BK104" i="1" s="1"/>
  <c r="AD104" i="1"/>
  <c r="BN104" i="1" s="1"/>
  <c r="U104" i="1"/>
  <c r="BE104" i="1" s="1"/>
  <c r="W104" i="1"/>
  <c r="BG104" i="1" s="1"/>
  <c r="V104" i="1"/>
  <c r="BF104" i="1" s="1"/>
  <c r="X104" i="1"/>
  <c r="BH104" i="1" s="1"/>
  <c r="AB104" i="1"/>
  <c r="BL104" i="1" s="1"/>
  <c r="BJ104" i="1"/>
  <c r="Y104" i="1"/>
  <c r="BI104" i="1" s="1"/>
  <c r="AE106" i="6"/>
  <c r="AD106" i="6"/>
  <c r="AC106" i="6"/>
  <c r="AB106" i="6"/>
  <c r="AA106" i="6"/>
  <c r="V106" i="6"/>
  <c r="Y106" i="6"/>
  <c r="X106" i="6"/>
  <c r="W106" i="6"/>
  <c r="Z106" i="6"/>
  <c r="U106" i="6"/>
  <c r="AK107" i="6"/>
  <c r="H118" i="43" l="1"/>
  <c r="I119" i="1" s="1"/>
  <c r="L118" i="43"/>
  <c r="M119" i="1" s="1"/>
  <c r="G118" i="43"/>
  <c r="H119" i="1" s="1"/>
  <c r="K118" i="43"/>
  <c r="L119" i="1" s="1"/>
  <c r="I118" i="43"/>
  <c r="J119" i="1" s="1"/>
  <c r="O118" i="43"/>
  <c r="P119" i="1" s="1"/>
  <c r="M118" i="43"/>
  <c r="N119" i="1" s="1"/>
  <c r="J118" i="43"/>
  <c r="K119" i="1" s="1"/>
  <c r="B118" i="43"/>
  <c r="C119" i="1" s="1"/>
  <c r="C118" i="43"/>
  <c r="D119" i="1" s="1"/>
  <c r="A120" i="43"/>
  <c r="AN119" i="43"/>
  <c r="P119" i="43" s="1"/>
  <c r="Q120" i="1" s="1"/>
  <c r="N119" i="43"/>
  <c r="O120" i="1" s="1"/>
  <c r="C119" i="43"/>
  <c r="D120" i="1" s="1"/>
  <c r="L119" i="43"/>
  <c r="M120" i="1" s="1"/>
  <c r="J119" i="43"/>
  <c r="K120" i="1" s="1"/>
  <c r="D119" i="43"/>
  <c r="E120" i="1" s="1"/>
  <c r="Q119" i="43"/>
  <c r="R120" i="1" s="1"/>
  <c r="K119" i="43"/>
  <c r="L120" i="1" s="1"/>
  <c r="I119" i="43"/>
  <c r="J120" i="1" s="1"/>
  <c r="H119" i="43"/>
  <c r="I120" i="1" s="1"/>
  <c r="M119" i="43"/>
  <c r="N120" i="1" s="1"/>
  <c r="O119" i="43"/>
  <c r="P120" i="1" s="1"/>
  <c r="G119" i="43"/>
  <c r="H120" i="1" s="1"/>
  <c r="E119" i="43"/>
  <c r="F120" i="1" s="1"/>
  <c r="F119" i="43"/>
  <c r="G120" i="1" s="1"/>
  <c r="B119" i="43"/>
  <c r="C120" i="1" s="1"/>
  <c r="AF107" i="6"/>
  <c r="AJ105" i="1"/>
  <c r="BT105" i="1" s="1"/>
  <c r="AG105" i="1"/>
  <c r="BQ105" i="1" s="1"/>
  <c r="AH105" i="1"/>
  <c r="BR105" i="1" s="1"/>
  <c r="AI105" i="1"/>
  <c r="BS105" i="1" s="1"/>
  <c r="AF105" i="1"/>
  <c r="BP105" i="1" s="1"/>
  <c r="AE105" i="1"/>
  <c r="BO105" i="1" s="1"/>
  <c r="AC105" i="1"/>
  <c r="BM105" i="1" s="1"/>
  <c r="X105" i="1"/>
  <c r="BH105" i="1" s="1"/>
  <c r="AD105" i="1"/>
  <c r="BN105" i="1" s="1"/>
  <c r="Z105" i="1"/>
  <c r="BJ105" i="1" s="1"/>
  <c r="V105" i="1"/>
  <c r="BF105" i="1" s="1"/>
  <c r="U105" i="1"/>
  <c r="BE105" i="1" s="1"/>
  <c r="W105" i="1"/>
  <c r="BG105" i="1" s="1"/>
  <c r="AB105" i="1"/>
  <c r="BL105" i="1" s="1"/>
  <c r="Y105" i="1"/>
  <c r="BI105" i="1" s="1"/>
  <c r="AK106" i="1"/>
  <c r="AA105" i="1"/>
  <c r="BK105" i="1" s="1"/>
  <c r="AE107" i="6"/>
  <c r="AD107" i="6"/>
  <c r="AC107" i="6"/>
  <c r="U107" i="6"/>
  <c r="AA107" i="6"/>
  <c r="X107" i="6"/>
  <c r="V107" i="6"/>
  <c r="Z107" i="6"/>
  <c r="Y107" i="6"/>
  <c r="AB107" i="6"/>
  <c r="W107" i="6"/>
  <c r="AK108" i="6"/>
  <c r="A121" i="43" l="1"/>
  <c r="AN120" i="43"/>
  <c r="P120" i="43" s="1"/>
  <c r="Q121" i="1" s="1"/>
  <c r="D120" i="43"/>
  <c r="E121" i="1" s="1"/>
  <c r="O120" i="43"/>
  <c r="P121" i="1" s="1"/>
  <c r="N120" i="43"/>
  <c r="O121" i="1" s="1"/>
  <c r="M120" i="43"/>
  <c r="N121" i="1" s="1"/>
  <c r="K120" i="43"/>
  <c r="L121" i="1" s="1"/>
  <c r="I120" i="43"/>
  <c r="J121" i="1" s="1"/>
  <c r="L120" i="43"/>
  <c r="M121" i="1" s="1"/>
  <c r="F120" i="43"/>
  <c r="G121" i="1" s="1"/>
  <c r="G120" i="43"/>
  <c r="H121" i="1" s="1"/>
  <c r="B120" i="43"/>
  <c r="C121" i="1" s="1"/>
  <c r="AF108" i="6"/>
  <c r="AG106" i="1"/>
  <c r="BQ106" i="1" s="1"/>
  <c r="AH106" i="1"/>
  <c r="BR106" i="1" s="1"/>
  <c r="AI106" i="1"/>
  <c r="BS106" i="1" s="1"/>
  <c r="AJ106" i="1"/>
  <c r="BT106" i="1" s="1"/>
  <c r="AF106" i="1"/>
  <c r="BP106" i="1" s="1"/>
  <c r="AD106" i="1"/>
  <c r="BN106" i="1" s="1"/>
  <c r="AC106" i="1"/>
  <c r="BM106" i="1" s="1"/>
  <c r="U106" i="1"/>
  <c r="BE106" i="1" s="1"/>
  <c r="Z106" i="1"/>
  <c r="BJ106" i="1" s="1"/>
  <c r="AB106" i="1"/>
  <c r="BL106" i="1" s="1"/>
  <c r="V106" i="1"/>
  <c r="BF106" i="1" s="1"/>
  <c r="X106" i="1"/>
  <c r="BH106" i="1" s="1"/>
  <c r="Y106" i="1"/>
  <c r="BI106" i="1" s="1"/>
  <c r="AE106" i="1"/>
  <c r="BO106" i="1" s="1"/>
  <c r="AA106" i="1"/>
  <c r="BK106" i="1" s="1"/>
  <c r="W106" i="1"/>
  <c r="BG106" i="1" s="1"/>
  <c r="AK107" i="1"/>
  <c r="AE108" i="6"/>
  <c r="AD108" i="6"/>
  <c r="AC108" i="6"/>
  <c r="X108" i="6"/>
  <c r="AA108" i="6"/>
  <c r="AB108" i="6"/>
  <c r="Y108" i="6"/>
  <c r="Z108" i="6"/>
  <c r="U108" i="6"/>
  <c r="W108" i="6"/>
  <c r="V108" i="6"/>
  <c r="AK109" i="6"/>
  <c r="J120" i="43" l="1"/>
  <c r="K121" i="1" s="1"/>
  <c r="E120" i="43"/>
  <c r="F121" i="1" s="1"/>
  <c r="H120" i="43"/>
  <c r="I121" i="1" s="1"/>
  <c r="Q120" i="43"/>
  <c r="R121" i="1" s="1"/>
  <c r="C120" i="43"/>
  <c r="D121" i="1" s="1"/>
  <c r="A122" i="43"/>
  <c r="AN121" i="43"/>
  <c r="C121" i="43" s="1"/>
  <c r="D122" i="1" s="1"/>
  <c r="N121" i="43"/>
  <c r="O122" i="1" s="1"/>
  <c r="AF109" i="6"/>
  <c r="AG107" i="1"/>
  <c r="BQ107" i="1" s="1"/>
  <c r="AH107" i="1"/>
  <c r="BR107" i="1" s="1"/>
  <c r="AI107" i="1"/>
  <c r="BS107" i="1" s="1"/>
  <c r="AJ107" i="1"/>
  <c r="BT107" i="1" s="1"/>
  <c r="AF107" i="1"/>
  <c r="BP107" i="1" s="1"/>
  <c r="AE107" i="1"/>
  <c r="BO107" i="1" s="1"/>
  <c r="AD107" i="1"/>
  <c r="BN107" i="1" s="1"/>
  <c r="AC107" i="1"/>
  <c r="BM107" i="1" s="1"/>
  <c r="AK108" i="1"/>
  <c r="V107" i="1"/>
  <c r="BF107" i="1" s="1"/>
  <c r="AB107" i="1"/>
  <c r="BL107" i="1" s="1"/>
  <c r="Z107" i="1"/>
  <c r="BJ107" i="1" s="1"/>
  <c r="W107" i="1"/>
  <c r="BG107" i="1" s="1"/>
  <c r="AA107" i="1"/>
  <c r="BK107" i="1" s="1"/>
  <c r="Y107" i="1"/>
  <c r="BI107" i="1" s="1"/>
  <c r="X107" i="1"/>
  <c r="BH107" i="1" s="1"/>
  <c r="U107" i="1"/>
  <c r="BE107" i="1" s="1"/>
  <c r="AD109" i="6"/>
  <c r="AE109" i="6"/>
  <c r="AC109" i="6"/>
  <c r="Y109" i="6"/>
  <c r="W109" i="6"/>
  <c r="Z109" i="6"/>
  <c r="X109" i="6"/>
  <c r="U109" i="6"/>
  <c r="AA109" i="6"/>
  <c r="V109" i="6"/>
  <c r="AB109" i="6"/>
  <c r="AK110" i="6"/>
  <c r="E121" i="43" l="1"/>
  <c r="F122" i="1" s="1"/>
  <c r="P121" i="43"/>
  <c r="Q122" i="1" s="1"/>
  <c r="G121" i="43"/>
  <c r="H122" i="1" s="1"/>
  <c r="K121" i="43"/>
  <c r="L122" i="1" s="1"/>
  <c r="Q121" i="43"/>
  <c r="R122" i="1" s="1"/>
  <c r="I121" i="43"/>
  <c r="J122" i="1" s="1"/>
  <c r="L121" i="43"/>
  <c r="M122" i="1" s="1"/>
  <c r="M121" i="43"/>
  <c r="N122" i="1" s="1"/>
  <c r="H121" i="43"/>
  <c r="I122" i="1" s="1"/>
  <c r="O121" i="43"/>
  <c r="P122" i="1" s="1"/>
  <c r="B121" i="43"/>
  <c r="C122" i="1" s="1"/>
  <c r="J121" i="43"/>
  <c r="K122" i="1" s="1"/>
  <c r="F121" i="43"/>
  <c r="G122" i="1" s="1"/>
  <c r="D121" i="43"/>
  <c r="E122" i="1" s="1"/>
  <c r="A123" i="43"/>
  <c r="AN122" i="43"/>
  <c r="M122" i="43" s="1"/>
  <c r="N123" i="1" s="1"/>
  <c r="N122" i="43"/>
  <c r="O123" i="1" s="1"/>
  <c r="P122" i="43"/>
  <c r="Q123" i="1" s="1"/>
  <c r="AF110" i="6"/>
  <c r="AG108" i="1"/>
  <c r="BQ108" i="1" s="1"/>
  <c r="AI108" i="1"/>
  <c r="BS108" i="1" s="1"/>
  <c r="AH108" i="1"/>
  <c r="BR108" i="1" s="1"/>
  <c r="AJ108" i="1"/>
  <c r="BT108" i="1" s="1"/>
  <c r="AF108" i="1"/>
  <c r="BP108" i="1" s="1"/>
  <c r="AE108" i="1"/>
  <c r="BO108" i="1" s="1"/>
  <c r="AK109" i="1"/>
  <c r="X108" i="1"/>
  <c r="BH108" i="1" s="1"/>
  <c r="AB108" i="1"/>
  <c r="BL108" i="1" s="1"/>
  <c r="AD108" i="1"/>
  <c r="BN108" i="1" s="1"/>
  <c r="AC108" i="1"/>
  <c r="BM108" i="1" s="1"/>
  <c r="AA108" i="1"/>
  <c r="BK108" i="1" s="1"/>
  <c r="Y108" i="1"/>
  <c r="BI108" i="1" s="1"/>
  <c r="W108" i="1"/>
  <c r="BG108" i="1" s="1"/>
  <c r="U108" i="1"/>
  <c r="BE108" i="1" s="1"/>
  <c r="Z108" i="1"/>
  <c r="BJ108" i="1" s="1"/>
  <c r="V108" i="1"/>
  <c r="BF108" i="1" s="1"/>
  <c r="AD110" i="6"/>
  <c r="AC110" i="6"/>
  <c r="AE110" i="6"/>
  <c r="Y110" i="6"/>
  <c r="AB110" i="6"/>
  <c r="X110" i="6"/>
  <c r="U110" i="6"/>
  <c r="Z110" i="6"/>
  <c r="V110" i="6"/>
  <c r="W110" i="6"/>
  <c r="AA110" i="6"/>
  <c r="AK111" i="6"/>
  <c r="E122" i="43" l="1"/>
  <c r="F123" i="1" s="1"/>
  <c r="C122" i="43"/>
  <c r="D123" i="1" s="1"/>
  <c r="K122" i="43"/>
  <c r="L123" i="1" s="1"/>
  <c r="L122" i="43"/>
  <c r="M123" i="1" s="1"/>
  <c r="I122" i="43"/>
  <c r="J123" i="1" s="1"/>
  <c r="Q122" i="43"/>
  <c r="R123" i="1" s="1"/>
  <c r="G122" i="43"/>
  <c r="H123" i="1" s="1"/>
  <c r="B122" i="43"/>
  <c r="C123" i="1" s="1"/>
  <c r="D122" i="43"/>
  <c r="E123" i="1" s="1"/>
  <c r="F122" i="43"/>
  <c r="G123" i="1" s="1"/>
  <c r="J122" i="43"/>
  <c r="K123" i="1" s="1"/>
  <c r="H122" i="43"/>
  <c r="I123" i="1" s="1"/>
  <c r="O122" i="43"/>
  <c r="P123" i="1" s="1"/>
  <c r="A124" i="43"/>
  <c r="AN123" i="43"/>
  <c r="H123" i="43" s="1"/>
  <c r="I124" i="1" s="1"/>
  <c r="D123" i="43"/>
  <c r="E124" i="1" s="1"/>
  <c r="F123" i="43"/>
  <c r="G124" i="1" s="1"/>
  <c r="P123" i="43"/>
  <c r="Q124" i="1" s="1"/>
  <c r="G123" i="43"/>
  <c r="H124" i="1" s="1"/>
  <c r="AF111" i="6"/>
  <c r="AG109" i="1"/>
  <c r="BQ109" i="1" s="1"/>
  <c r="AH109" i="1"/>
  <c r="BR109" i="1" s="1"/>
  <c r="AI109" i="1"/>
  <c r="BS109" i="1" s="1"/>
  <c r="AJ109" i="1"/>
  <c r="BT109" i="1" s="1"/>
  <c r="AF109" i="1"/>
  <c r="BP109" i="1" s="1"/>
  <c r="AE109" i="1"/>
  <c r="BO109" i="1" s="1"/>
  <c r="AD109" i="1"/>
  <c r="BN109" i="1" s="1"/>
  <c r="AC109" i="1"/>
  <c r="BM109" i="1" s="1"/>
  <c r="U109" i="1"/>
  <c r="BE109" i="1" s="1"/>
  <c r="AB109" i="1"/>
  <c r="BL109" i="1" s="1"/>
  <c r="Z109" i="1"/>
  <c r="BJ109" i="1" s="1"/>
  <c r="V109" i="1"/>
  <c r="BF109" i="1" s="1"/>
  <c r="Y109" i="1"/>
  <c r="BI109" i="1" s="1"/>
  <c r="AK110" i="1"/>
  <c r="W109" i="1"/>
  <c r="BG109" i="1" s="1"/>
  <c r="X109" i="1"/>
  <c r="BH109" i="1" s="1"/>
  <c r="AA109" i="1"/>
  <c r="BK109" i="1" s="1"/>
  <c r="AD111" i="6"/>
  <c r="AE111" i="6"/>
  <c r="AC111" i="6"/>
  <c r="W111" i="6"/>
  <c r="X111" i="6"/>
  <c r="AB111" i="6"/>
  <c r="AA111" i="6"/>
  <c r="Y111" i="6"/>
  <c r="U111" i="6"/>
  <c r="V111" i="6"/>
  <c r="Z111" i="6"/>
  <c r="AK112" i="6"/>
  <c r="M123" i="43" l="1"/>
  <c r="N124" i="1" s="1"/>
  <c r="Q123" i="43"/>
  <c r="R124" i="1" s="1"/>
  <c r="C123" i="43"/>
  <c r="D124" i="1" s="1"/>
  <c r="L123" i="43"/>
  <c r="M124" i="1" s="1"/>
  <c r="E123" i="43"/>
  <c r="F124" i="1" s="1"/>
  <c r="K123" i="43"/>
  <c r="L124" i="1" s="1"/>
  <c r="B123" i="43"/>
  <c r="C124" i="1" s="1"/>
  <c r="N123" i="43"/>
  <c r="O124" i="1" s="1"/>
  <c r="J123" i="43"/>
  <c r="K124" i="1" s="1"/>
  <c r="I123" i="43"/>
  <c r="J124" i="1" s="1"/>
  <c r="O123" i="43"/>
  <c r="P124" i="1" s="1"/>
  <c r="A125" i="43"/>
  <c r="AN124" i="43"/>
  <c r="Q124" i="43" s="1"/>
  <c r="R125" i="1" s="1"/>
  <c r="J124" i="43"/>
  <c r="K125" i="1" s="1"/>
  <c r="N124" i="43"/>
  <c r="O125" i="1" s="1"/>
  <c r="C124" i="43"/>
  <c r="D125" i="1" s="1"/>
  <c r="M124" i="43"/>
  <c r="N125" i="1" s="1"/>
  <c r="D124" i="43"/>
  <c r="E125" i="1" s="1"/>
  <c r="L124" i="43"/>
  <c r="M125" i="1" s="1"/>
  <c r="K124" i="43"/>
  <c r="L125" i="1" s="1"/>
  <c r="E124" i="43"/>
  <c r="F125" i="1" s="1"/>
  <c r="F124" i="43"/>
  <c r="G125" i="1" s="1"/>
  <c r="O124" i="43"/>
  <c r="P125" i="1" s="1"/>
  <c r="G124" i="43"/>
  <c r="H125" i="1" s="1"/>
  <c r="H124" i="43"/>
  <c r="I125" i="1" s="1"/>
  <c r="P124" i="43"/>
  <c r="Q125" i="1" s="1"/>
  <c r="I124" i="43"/>
  <c r="J125" i="1" s="1"/>
  <c r="B124" i="43"/>
  <c r="C125" i="1" s="1"/>
  <c r="AF112" i="6"/>
  <c r="AG110" i="1"/>
  <c r="BQ110" i="1" s="1"/>
  <c r="AH110" i="1"/>
  <c r="BR110" i="1" s="1"/>
  <c r="AI110" i="1"/>
  <c r="BS110" i="1" s="1"/>
  <c r="AJ110" i="1"/>
  <c r="BT110" i="1" s="1"/>
  <c r="AF110" i="1"/>
  <c r="BP110" i="1" s="1"/>
  <c r="AD110" i="1"/>
  <c r="BN110" i="1" s="1"/>
  <c r="AE110" i="1"/>
  <c r="BO110" i="1" s="1"/>
  <c r="AK111" i="1"/>
  <c r="AA110" i="1"/>
  <c r="BK110" i="1" s="1"/>
  <c r="AC110" i="1"/>
  <c r="BM110" i="1" s="1"/>
  <c r="U110" i="1"/>
  <c r="BE110" i="1" s="1"/>
  <c r="V110" i="1"/>
  <c r="BF110" i="1" s="1"/>
  <c r="Z110" i="1"/>
  <c r="BJ110" i="1" s="1"/>
  <c r="W110" i="1"/>
  <c r="BG110" i="1" s="1"/>
  <c r="X110" i="1"/>
  <c r="BH110" i="1" s="1"/>
  <c r="AB110" i="1"/>
  <c r="BL110" i="1" s="1"/>
  <c r="Y110" i="1"/>
  <c r="BI110" i="1" s="1"/>
  <c r="AE112" i="6"/>
  <c r="AC112" i="6"/>
  <c r="AD112" i="6"/>
  <c r="W112" i="6"/>
  <c r="AA112" i="6"/>
  <c r="U112" i="6"/>
  <c r="Y112" i="6"/>
  <c r="X112" i="6"/>
  <c r="Z112" i="6"/>
  <c r="V112" i="6"/>
  <c r="AB112" i="6"/>
  <c r="AK113" i="6"/>
  <c r="A126" i="43" l="1"/>
  <c r="AN125" i="43"/>
  <c r="E125" i="43" s="1"/>
  <c r="F126" i="1" s="1"/>
  <c r="F125" i="43"/>
  <c r="G126" i="1" s="1"/>
  <c r="AF113" i="6"/>
  <c r="AJ111" i="1"/>
  <c r="BT111" i="1" s="1"/>
  <c r="AI111" i="1"/>
  <c r="BS111" i="1" s="1"/>
  <c r="AG111" i="1"/>
  <c r="BQ111" i="1" s="1"/>
  <c r="AH111" i="1"/>
  <c r="BR111" i="1" s="1"/>
  <c r="AF111" i="1"/>
  <c r="BP111" i="1" s="1"/>
  <c r="AE111" i="1"/>
  <c r="BO111" i="1" s="1"/>
  <c r="V111" i="1"/>
  <c r="BF111" i="1" s="1"/>
  <c r="AK112" i="1"/>
  <c r="AB111" i="1"/>
  <c r="BL111" i="1" s="1"/>
  <c r="AC111" i="1"/>
  <c r="BM111" i="1" s="1"/>
  <c r="AD111" i="1"/>
  <c r="BN111" i="1" s="1"/>
  <c r="Z111" i="1"/>
  <c r="BJ111" i="1" s="1"/>
  <c r="W111" i="1"/>
  <c r="BG111" i="1" s="1"/>
  <c r="X111" i="1"/>
  <c r="BH111" i="1" s="1"/>
  <c r="Y111" i="1"/>
  <c r="BI111" i="1" s="1"/>
  <c r="U111" i="1"/>
  <c r="BE111" i="1" s="1"/>
  <c r="AA111" i="1"/>
  <c r="BK111" i="1" s="1"/>
  <c r="AC113" i="6"/>
  <c r="AE113" i="6"/>
  <c r="AD113" i="6"/>
  <c r="Z113" i="6"/>
  <c r="AB113" i="6"/>
  <c r="Y113" i="6"/>
  <c r="U113" i="6"/>
  <c r="V113" i="6"/>
  <c r="X113" i="6"/>
  <c r="W113" i="6"/>
  <c r="AA113" i="6"/>
  <c r="AK114" i="6"/>
  <c r="I125" i="43" l="1"/>
  <c r="J126" i="1" s="1"/>
  <c r="L125" i="43"/>
  <c r="M126" i="1" s="1"/>
  <c r="K125" i="43"/>
  <c r="L126" i="1" s="1"/>
  <c r="G125" i="43"/>
  <c r="H126" i="1" s="1"/>
  <c r="J125" i="43"/>
  <c r="K126" i="1" s="1"/>
  <c r="O125" i="43"/>
  <c r="P126" i="1" s="1"/>
  <c r="Q125" i="43"/>
  <c r="R126" i="1" s="1"/>
  <c r="B125" i="43"/>
  <c r="C126" i="1" s="1"/>
  <c r="D125" i="43"/>
  <c r="E126" i="1" s="1"/>
  <c r="H125" i="43"/>
  <c r="I126" i="1" s="1"/>
  <c r="N125" i="43"/>
  <c r="O126" i="1" s="1"/>
  <c r="M125" i="43"/>
  <c r="N126" i="1" s="1"/>
  <c r="P125" i="43"/>
  <c r="Q126" i="1" s="1"/>
  <c r="C125" i="43"/>
  <c r="D126" i="1" s="1"/>
  <c r="A127" i="43"/>
  <c r="AN126" i="43"/>
  <c r="E126" i="43" s="1"/>
  <c r="F127" i="1" s="1"/>
  <c r="Q126" i="43"/>
  <c r="R127" i="1" s="1"/>
  <c r="P126" i="43"/>
  <c r="Q127" i="1" s="1"/>
  <c r="G126" i="43"/>
  <c r="H127" i="1" s="1"/>
  <c r="AF114" i="6"/>
  <c r="AG112" i="1"/>
  <c r="BQ112" i="1" s="1"/>
  <c r="AH112" i="1"/>
  <c r="BR112" i="1" s="1"/>
  <c r="AI112" i="1"/>
  <c r="BS112" i="1" s="1"/>
  <c r="AJ112" i="1"/>
  <c r="BT112" i="1" s="1"/>
  <c r="AF112" i="1"/>
  <c r="BP112" i="1" s="1"/>
  <c r="AE112" i="1"/>
  <c r="BO112" i="1" s="1"/>
  <c r="X112" i="1"/>
  <c r="BH112" i="1" s="1"/>
  <c r="AD112" i="1"/>
  <c r="BN112" i="1" s="1"/>
  <c r="AC112" i="1"/>
  <c r="BM112" i="1" s="1"/>
  <c r="W112" i="1"/>
  <c r="BG112" i="1" s="1"/>
  <c r="U112" i="1"/>
  <c r="BE112" i="1" s="1"/>
  <c r="AK113" i="1"/>
  <c r="AA112" i="1"/>
  <c r="BK112" i="1" s="1"/>
  <c r="Y112" i="1"/>
  <c r="BI112" i="1" s="1"/>
  <c r="Z112" i="1"/>
  <c r="BJ112" i="1" s="1"/>
  <c r="V112" i="1"/>
  <c r="BF112" i="1" s="1"/>
  <c r="AB112" i="1"/>
  <c r="BL112" i="1" s="1"/>
  <c r="AC114" i="6"/>
  <c r="AD114" i="6"/>
  <c r="AE114" i="6"/>
  <c r="U114" i="6"/>
  <c r="V114" i="6"/>
  <c r="W114" i="6"/>
  <c r="X114" i="6"/>
  <c r="Z114" i="6"/>
  <c r="AA114" i="6"/>
  <c r="AB114" i="6"/>
  <c r="Y114" i="6"/>
  <c r="AK115" i="6"/>
  <c r="L126" i="43" l="1"/>
  <c r="M127" i="1" s="1"/>
  <c r="O126" i="43"/>
  <c r="P127" i="1" s="1"/>
  <c r="H126" i="43"/>
  <c r="I127" i="1" s="1"/>
  <c r="M126" i="43"/>
  <c r="N127" i="1" s="1"/>
  <c r="D126" i="43"/>
  <c r="E127" i="1" s="1"/>
  <c r="K126" i="43"/>
  <c r="L127" i="1" s="1"/>
  <c r="I126" i="43"/>
  <c r="J127" i="1" s="1"/>
  <c r="N126" i="43"/>
  <c r="O127" i="1" s="1"/>
  <c r="B126" i="43"/>
  <c r="C127" i="1" s="1"/>
  <c r="J126" i="43"/>
  <c r="K127" i="1" s="1"/>
  <c r="F126" i="43"/>
  <c r="G127" i="1" s="1"/>
  <c r="C126" i="43"/>
  <c r="D127" i="1" s="1"/>
  <c r="A128" i="43"/>
  <c r="AN127" i="43"/>
  <c r="K127" i="43" s="1"/>
  <c r="L128" i="1" s="1"/>
  <c r="M127" i="43"/>
  <c r="N128" i="1" s="1"/>
  <c r="F127" i="43"/>
  <c r="G128" i="1" s="1"/>
  <c r="E127" i="43"/>
  <c r="F128" i="1" s="1"/>
  <c r="B127" i="43"/>
  <c r="C128" i="1" s="1"/>
  <c r="AF115" i="6"/>
  <c r="AG113" i="1"/>
  <c r="BQ113" i="1" s="1"/>
  <c r="AH113" i="1"/>
  <c r="BR113" i="1" s="1"/>
  <c r="AI113" i="1"/>
  <c r="BS113" i="1" s="1"/>
  <c r="AJ113" i="1"/>
  <c r="BT113" i="1" s="1"/>
  <c r="AF113" i="1"/>
  <c r="BP113" i="1" s="1"/>
  <c r="AE113" i="1"/>
  <c r="BO113" i="1" s="1"/>
  <c r="AD113" i="1"/>
  <c r="BN113" i="1" s="1"/>
  <c r="AC113" i="1"/>
  <c r="BM113" i="1" s="1"/>
  <c r="X113" i="1"/>
  <c r="BH113" i="1" s="1"/>
  <c r="W113" i="1"/>
  <c r="BG113" i="1" s="1"/>
  <c r="V113" i="1"/>
  <c r="BF113" i="1" s="1"/>
  <c r="AK114" i="1"/>
  <c r="U113" i="1"/>
  <c r="BE113" i="1" s="1"/>
  <c r="Y113" i="1"/>
  <c r="BI113" i="1" s="1"/>
  <c r="AB113" i="1"/>
  <c r="BL113" i="1" s="1"/>
  <c r="AA113" i="1"/>
  <c r="BK113" i="1" s="1"/>
  <c r="Z113" i="1"/>
  <c r="BJ113" i="1" s="1"/>
  <c r="AD115" i="6"/>
  <c r="AC115" i="6"/>
  <c r="AE115" i="6"/>
  <c r="Y115" i="6"/>
  <c r="W115" i="6"/>
  <c r="Z115" i="6"/>
  <c r="AB115" i="6"/>
  <c r="V115" i="6"/>
  <c r="U115" i="6"/>
  <c r="X115" i="6"/>
  <c r="AA115" i="6"/>
  <c r="AK116" i="6"/>
  <c r="D127" i="43" l="1"/>
  <c r="E128" i="1" s="1"/>
  <c r="H127" i="43"/>
  <c r="I128" i="1" s="1"/>
  <c r="O127" i="43"/>
  <c r="P128" i="1" s="1"/>
  <c r="C127" i="43"/>
  <c r="D128" i="1" s="1"/>
  <c r="P127" i="43"/>
  <c r="Q128" i="1" s="1"/>
  <c r="N127" i="43"/>
  <c r="O128" i="1" s="1"/>
  <c r="G127" i="43"/>
  <c r="H128" i="1" s="1"/>
  <c r="Q127" i="43"/>
  <c r="R128" i="1" s="1"/>
  <c r="L127" i="43"/>
  <c r="M128" i="1" s="1"/>
  <c r="I127" i="43"/>
  <c r="J128" i="1" s="1"/>
  <c r="J127" i="43"/>
  <c r="K128" i="1" s="1"/>
  <c r="A129" i="43"/>
  <c r="AN128" i="43"/>
  <c r="K128" i="43" s="1"/>
  <c r="L129" i="1" s="1"/>
  <c r="O128" i="43"/>
  <c r="P129" i="1" s="1"/>
  <c r="N128" i="43"/>
  <c r="O129" i="1" s="1"/>
  <c r="M128" i="43"/>
  <c r="N129" i="1" s="1"/>
  <c r="C128" i="43"/>
  <c r="D129" i="1" s="1"/>
  <c r="J128" i="43"/>
  <c r="K129" i="1" s="1"/>
  <c r="D128" i="43"/>
  <c r="E129" i="1" s="1"/>
  <c r="L128" i="43"/>
  <c r="M129" i="1" s="1"/>
  <c r="I128" i="43"/>
  <c r="J129" i="1" s="1"/>
  <c r="Q128" i="43"/>
  <c r="R129" i="1" s="1"/>
  <c r="H128" i="43"/>
  <c r="I129" i="1" s="1"/>
  <c r="G128" i="43"/>
  <c r="H129" i="1" s="1"/>
  <c r="E128" i="43"/>
  <c r="F129" i="1" s="1"/>
  <c r="F128" i="43"/>
  <c r="G129" i="1" s="1"/>
  <c r="P128" i="43"/>
  <c r="Q129" i="1" s="1"/>
  <c r="B128" i="43"/>
  <c r="C129" i="1" s="1"/>
  <c r="AF116" i="6"/>
  <c r="AI114" i="1"/>
  <c r="BS114" i="1" s="1"/>
  <c r="AJ114" i="1"/>
  <c r="BT114" i="1" s="1"/>
  <c r="AG114" i="1"/>
  <c r="BQ114" i="1" s="1"/>
  <c r="AH114" i="1"/>
  <c r="BR114" i="1" s="1"/>
  <c r="AF114" i="1"/>
  <c r="BP114" i="1" s="1"/>
  <c r="AC114" i="1"/>
  <c r="BM114" i="1" s="1"/>
  <c r="AE114" i="1"/>
  <c r="BO114" i="1" s="1"/>
  <c r="W114" i="1"/>
  <c r="BG114" i="1" s="1"/>
  <c r="U114" i="1"/>
  <c r="BE114" i="1" s="1"/>
  <c r="AD114" i="1"/>
  <c r="BN114" i="1" s="1"/>
  <c r="AB114" i="1"/>
  <c r="BL114" i="1" s="1"/>
  <c r="AA114" i="1"/>
  <c r="BK114" i="1" s="1"/>
  <c r="AK115" i="1"/>
  <c r="Y114" i="1"/>
  <c r="BI114" i="1" s="1"/>
  <c r="V114" i="1"/>
  <c r="BF114" i="1" s="1"/>
  <c r="X114" i="1"/>
  <c r="BH114" i="1" s="1"/>
  <c r="Z114" i="1"/>
  <c r="BJ114" i="1" s="1"/>
  <c r="AE116" i="6"/>
  <c r="AC116" i="6"/>
  <c r="AD116" i="6"/>
  <c r="Z116" i="6"/>
  <c r="AA116" i="6"/>
  <c r="V116" i="6"/>
  <c r="W116" i="6"/>
  <c r="U116" i="6"/>
  <c r="X116" i="6"/>
  <c r="Y116" i="6"/>
  <c r="AB116" i="6"/>
  <c r="AK117" i="6"/>
  <c r="A130" i="43" l="1"/>
  <c r="AN129" i="43"/>
  <c r="E129" i="43" s="1"/>
  <c r="F130" i="1" s="1"/>
  <c r="O129" i="43"/>
  <c r="P130" i="1" s="1"/>
  <c r="C129" i="43"/>
  <c r="D130" i="1" s="1"/>
  <c r="J129" i="43"/>
  <c r="K130" i="1" s="1"/>
  <c r="L129" i="43"/>
  <c r="M130" i="1" s="1"/>
  <c r="M129" i="43"/>
  <c r="N130" i="1" s="1"/>
  <c r="I129" i="43"/>
  <c r="J130" i="1" s="1"/>
  <c r="D129" i="43"/>
  <c r="E130" i="1" s="1"/>
  <c r="N129" i="43"/>
  <c r="O130" i="1" s="1"/>
  <c r="Q129" i="43"/>
  <c r="R130" i="1" s="1"/>
  <c r="F129" i="43"/>
  <c r="G130" i="1" s="1"/>
  <c r="G129" i="43"/>
  <c r="H130" i="1" s="1"/>
  <c r="H129" i="43"/>
  <c r="I130" i="1" s="1"/>
  <c r="P129" i="43"/>
  <c r="Q130" i="1" s="1"/>
  <c r="B129" i="43"/>
  <c r="C130" i="1" s="1"/>
  <c r="AF117" i="6"/>
  <c r="AG115" i="1"/>
  <c r="BQ115" i="1" s="1"/>
  <c r="AH115" i="1"/>
  <c r="BR115" i="1" s="1"/>
  <c r="AI115" i="1"/>
  <c r="BS115" i="1" s="1"/>
  <c r="AJ115" i="1"/>
  <c r="BT115" i="1" s="1"/>
  <c r="AF115" i="1"/>
  <c r="BP115" i="1" s="1"/>
  <c r="AE115" i="1"/>
  <c r="BO115" i="1" s="1"/>
  <c r="AD115" i="1"/>
  <c r="BN115" i="1" s="1"/>
  <c r="AB115" i="1"/>
  <c r="BL115" i="1" s="1"/>
  <c r="Z115" i="1"/>
  <c r="BJ115" i="1" s="1"/>
  <c r="AA115" i="1"/>
  <c r="BK115" i="1" s="1"/>
  <c r="W115" i="1"/>
  <c r="BG115" i="1" s="1"/>
  <c r="X115" i="1"/>
  <c r="BH115" i="1" s="1"/>
  <c r="U115" i="1"/>
  <c r="BE115" i="1" s="1"/>
  <c r="AC115" i="1"/>
  <c r="BM115" i="1" s="1"/>
  <c r="V115" i="1"/>
  <c r="BF115" i="1" s="1"/>
  <c r="Y115" i="1"/>
  <c r="BI115" i="1" s="1"/>
  <c r="AK116" i="1"/>
  <c r="AD117" i="6"/>
  <c r="AE117" i="6"/>
  <c r="AC117" i="6"/>
  <c r="AB117" i="6"/>
  <c r="U117" i="6"/>
  <c r="Y117" i="6"/>
  <c r="Z117" i="6"/>
  <c r="V117" i="6"/>
  <c r="AA117" i="6"/>
  <c r="W117" i="6"/>
  <c r="X117" i="6"/>
  <c r="AK118" i="6"/>
  <c r="K129" i="43" l="1"/>
  <c r="L130" i="1" s="1"/>
  <c r="A131" i="43"/>
  <c r="AN130" i="43"/>
  <c r="F130" i="43" s="1"/>
  <c r="G131" i="1" s="1"/>
  <c r="N130" i="43"/>
  <c r="O131" i="1" s="1"/>
  <c r="G130" i="43"/>
  <c r="H131" i="1" s="1"/>
  <c r="Q130" i="43"/>
  <c r="R131" i="1" s="1"/>
  <c r="H130" i="43"/>
  <c r="I131" i="1" s="1"/>
  <c r="P130" i="43"/>
  <c r="Q131" i="1" s="1"/>
  <c r="AF118" i="6"/>
  <c r="AG116" i="1"/>
  <c r="BQ116" i="1" s="1"/>
  <c r="AH116" i="1"/>
  <c r="BR116" i="1" s="1"/>
  <c r="AI116" i="1"/>
  <c r="BS116" i="1" s="1"/>
  <c r="AJ116" i="1"/>
  <c r="BT116" i="1" s="1"/>
  <c r="AF116" i="1"/>
  <c r="BP116" i="1" s="1"/>
  <c r="AE116" i="1"/>
  <c r="BO116" i="1" s="1"/>
  <c r="AD116" i="1"/>
  <c r="BN116" i="1" s="1"/>
  <c r="AC116" i="1"/>
  <c r="BM116" i="1" s="1"/>
  <c r="AB116" i="1"/>
  <c r="BL116" i="1" s="1"/>
  <c r="Y116" i="1"/>
  <c r="BI116" i="1" s="1"/>
  <c r="Z116" i="1"/>
  <c r="BJ116" i="1" s="1"/>
  <c r="X116" i="1"/>
  <c r="BH116" i="1" s="1"/>
  <c r="AA116" i="1"/>
  <c r="BK116" i="1" s="1"/>
  <c r="V116" i="1"/>
  <c r="BF116" i="1" s="1"/>
  <c r="AK117" i="1"/>
  <c r="W116" i="1"/>
  <c r="BG116" i="1" s="1"/>
  <c r="U116" i="1"/>
  <c r="BE116" i="1" s="1"/>
  <c r="AD118" i="6"/>
  <c r="AC118" i="6"/>
  <c r="AE118" i="6"/>
  <c r="AA118" i="6"/>
  <c r="V118" i="6"/>
  <c r="Z118" i="6"/>
  <c r="Y118" i="6"/>
  <c r="AB118" i="6"/>
  <c r="W118" i="6"/>
  <c r="U118" i="6"/>
  <c r="X118" i="6"/>
  <c r="AK119" i="6"/>
  <c r="M130" i="43" l="1"/>
  <c r="N131" i="1" s="1"/>
  <c r="L130" i="43"/>
  <c r="M131" i="1" s="1"/>
  <c r="J130" i="43"/>
  <c r="K131" i="1" s="1"/>
  <c r="I130" i="43"/>
  <c r="J131" i="1" s="1"/>
  <c r="K130" i="43"/>
  <c r="L131" i="1" s="1"/>
  <c r="C130" i="43"/>
  <c r="D131" i="1" s="1"/>
  <c r="B130" i="43"/>
  <c r="C131" i="1" s="1"/>
  <c r="O130" i="43"/>
  <c r="P131" i="1" s="1"/>
  <c r="E130" i="43"/>
  <c r="F131" i="1" s="1"/>
  <c r="D130" i="43"/>
  <c r="E131" i="1" s="1"/>
  <c r="A132" i="43"/>
  <c r="AN131" i="43"/>
  <c r="H131" i="43" s="1"/>
  <c r="I132" i="1" s="1"/>
  <c r="J131" i="43"/>
  <c r="K132" i="1" s="1"/>
  <c r="C131" i="43"/>
  <c r="D132" i="1" s="1"/>
  <c r="M131" i="43"/>
  <c r="N132" i="1" s="1"/>
  <c r="I131" i="43"/>
  <c r="J132" i="1" s="1"/>
  <c r="K131" i="43"/>
  <c r="L132" i="1" s="1"/>
  <c r="B131" i="43"/>
  <c r="C132" i="1" s="1"/>
  <c r="AF119" i="6"/>
  <c r="AJ117" i="1"/>
  <c r="BT117" i="1" s="1"/>
  <c r="AI117" i="1"/>
  <c r="BS117" i="1" s="1"/>
  <c r="AG117" i="1"/>
  <c r="BQ117" i="1" s="1"/>
  <c r="AH117" i="1"/>
  <c r="BR117" i="1" s="1"/>
  <c r="AF117" i="1"/>
  <c r="BP117" i="1" s="1"/>
  <c r="AE117" i="1"/>
  <c r="BO117" i="1" s="1"/>
  <c r="AD117" i="1"/>
  <c r="BN117" i="1" s="1"/>
  <c r="AK118" i="1"/>
  <c r="W117" i="1"/>
  <c r="BG117" i="1" s="1"/>
  <c r="AC117" i="1"/>
  <c r="BM117" i="1" s="1"/>
  <c r="X117" i="1"/>
  <c r="BH117" i="1" s="1"/>
  <c r="AA117" i="1"/>
  <c r="BK117" i="1" s="1"/>
  <c r="AB117" i="1"/>
  <c r="BL117" i="1" s="1"/>
  <c r="Z117" i="1"/>
  <c r="BJ117" i="1" s="1"/>
  <c r="U117" i="1"/>
  <c r="BE117" i="1" s="1"/>
  <c r="V117" i="1"/>
  <c r="BF117" i="1" s="1"/>
  <c r="Y117" i="1"/>
  <c r="BI117" i="1" s="1"/>
  <c r="AE119" i="6"/>
  <c r="AD119" i="6"/>
  <c r="AC119" i="6"/>
  <c r="AB119" i="6"/>
  <c r="V119" i="6"/>
  <c r="U119" i="6"/>
  <c r="W119" i="6"/>
  <c r="Y119" i="6"/>
  <c r="Z119" i="6"/>
  <c r="AA119" i="6"/>
  <c r="X119" i="6"/>
  <c r="AK120" i="6"/>
  <c r="G131" i="43" l="1"/>
  <c r="H132" i="1" s="1"/>
  <c r="N131" i="43"/>
  <c r="O132" i="1" s="1"/>
  <c r="O131" i="43"/>
  <c r="P132" i="1" s="1"/>
  <c r="Q131" i="43"/>
  <c r="R132" i="1" s="1"/>
  <c r="P131" i="43"/>
  <c r="Q132" i="1" s="1"/>
  <c r="D131" i="43"/>
  <c r="E132" i="1" s="1"/>
  <c r="F131" i="43"/>
  <c r="G132" i="1" s="1"/>
  <c r="E131" i="43"/>
  <c r="F132" i="1" s="1"/>
  <c r="L131" i="43"/>
  <c r="M132" i="1" s="1"/>
  <c r="A133" i="43"/>
  <c r="AN132" i="43"/>
  <c r="K132" i="43" s="1"/>
  <c r="L133" i="1" s="1"/>
  <c r="C132" i="43"/>
  <c r="D133" i="1" s="1"/>
  <c r="O132" i="43"/>
  <c r="P133" i="1" s="1"/>
  <c r="N132" i="43"/>
  <c r="O133" i="1" s="1"/>
  <c r="D132" i="43"/>
  <c r="E133" i="1" s="1"/>
  <c r="L132" i="43"/>
  <c r="M133" i="1" s="1"/>
  <c r="H132" i="43"/>
  <c r="I133" i="1" s="1"/>
  <c r="I132" i="43"/>
  <c r="J133" i="1" s="1"/>
  <c r="M132" i="43"/>
  <c r="N133" i="1" s="1"/>
  <c r="Q132" i="43"/>
  <c r="R133" i="1" s="1"/>
  <c r="F132" i="43"/>
  <c r="G133" i="1" s="1"/>
  <c r="P132" i="43"/>
  <c r="Q133" i="1" s="1"/>
  <c r="E132" i="43"/>
  <c r="F133" i="1" s="1"/>
  <c r="B132" i="43"/>
  <c r="C133" i="1" s="1"/>
  <c r="AF120" i="6"/>
  <c r="AG118" i="1"/>
  <c r="BQ118" i="1" s="1"/>
  <c r="AH118" i="1"/>
  <c r="BR118" i="1" s="1"/>
  <c r="AI118" i="1"/>
  <c r="BS118" i="1" s="1"/>
  <c r="AJ118" i="1"/>
  <c r="BT118" i="1" s="1"/>
  <c r="AF118" i="1"/>
  <c r="BP118" i="1" s="1"/>
  <c r="AE118" i="1"/>
  <c r="BO118" i="1" s="1"/>
  <c r="AD118" i="1"/>
  <c r="BN118" i="1" s="1"/>
  <c r="AC118" i="1"/>
  <c r="BM118" i="1" s="1"/>
  <c r="AK119" i="1"/>
  <c r="AB118" i="1"/>
  <c r="BL118" i="1" s="1"/>
  <c r="W118" i="1"/>
  <c r="BG118" i="1" s="1"/>
  <c r="AA118" i="1"/>
  <c r="BK118" i="1" s="1"/>
  <c r="Z118" i="1"/>
  <c r="BJ118" i="1" s="1"/>
  <c r="Y118" i="1"/>
  <c r="BI118" i="1" s="1"/>
  <c r="X118" i="1"/>
  <c r="BH118" i="1" s="1"/>
  <c r="V118" i="1"/>
  <c r="BF118" i="1" s="1"/>
  <c r="U118" i="1"/>
  <c r="BE118" i="1" s="1"/>
  <c r="AC120" i="6"/>
  <c r="AE120" i="6"/>
  <c r="AD120" i="6"/>
  <c r="AB120" i="6"/>
  <c r="W120" i="6"/>
  <c r="U120" i="6"/>
  <c r="Z120" i="6"/>
  <c r="V120" i="6"/>
  <c r="AA120" i="6"/>
  <c r="Y120" i="6"/>
  <c r="X120" i="6"/>
  <c r="AK121" i="6"/>
  <c r="J132" i="43" l="1"/>
  <c r="K133" i="1" s="1"/>
  <c r="G132" i="43"/>
  <c r="H133" i="1" s="1"/>
  <c r="A134" i="43"/>
  <c r="AN133" i="43"/>
  <c r="P133" i="43" s="1"/>
  <c r="Q134" i="1" s="1"/>
  <c r="C133" i="43"/>
  <c r="D134" i="1" s="1"/>
  <c r="D133" i="43"/>
  <c r="E134" i="1" s="1"/>
  <c r="N133" i="43"/>
  <c r="O134" i="1" s="1"/>
  <c r="O133" i="43"/>
  <c r="P134" i="1" s="1"/>
  <c r="I133" i="43"/>
  <c r="J134" i="1" s="1"/>
  <c r="Q133" i="43"/>
  <c r="R134" i="1" s="1"/>
  <c r="L133" i="43"/>
  <c r="M134" i="1" s="1"/>
  <c r="J133" i="43"/>
  <c r="K134" i="1" s="1"/>
  <c r="K133" i="43"/>
  <c r="L134" i="1" s="1"/>
  <c r="E133" i="43"/>
  <c r="F134" i="1" s="1"/>
  <c r="F133" i="43"/>
  <c r="G134" i="1" s="1"/>
  <c r="H133" i="43"/>
  <c r="I134" i="1" s="1"/>
  <c r="M133" i="43"/>
  <c r="N134" i="1" s="1"/>
  <c r="G133" i="43"/>
  <c r="H134" i="1" s="1"/>
  <c r="B133" i="43"/>
  <c r="C134" i="1" s="1"/>
  <c r="AF121" i="6"/>
  <c r="AG119" i="1"/>
  <c r="BQ119" i="1" s="1"/>
  <c r="AH119" i="1"/>
  <c r="BR119" i="1" s="1"/>
  <c r="AI119" i="1"/>
  <c r="BS119" i="1" s="1"/>
  <c r="AJ119" i="1"/>
  <c r="BT119" i="1" s="1"/>
  <c r="AF119" i="1"/>
  <c r="BP119" i="1" s="1"/>
  <c r="AC119" i="1"/>
  <c r="BM119" i="1" s="1"/>
  <c r="AE119" i="1"/>
  <c r="BO119" i="1" s="1"/>
  <c r="AD119" i="1"/>
  <c r="BN119" i="1" s="1"/>
  <c r="Z119" i="1"/>
  <c r="BJ119" i="1" s="1"/>
  <c r="U119" i="1"/>
  <c r="BE119" i="1" s="1"/>
  <c r="X119" i="1"/>
  <c r="BH119" i="1" s="1"/>
  <c r="AA119" i="1"/>
  <c r="BK119" i="1" s="1"/>
  <c r="Y119" i="1"/>
  <c r="BI119" i="1" s="1"/>
  <c r="W119" i="1"/>
  <c r="BG119" i="1" s="1"/>
  <c r="AB119" i="1"/>
  <c r="BL119" i="1" s="1"/>
  <c r="V119" i="1"/>
  <c r="BF119" i="1" s="1"/>
  <c r="AK120" i="1"/>
  <c r="AE121" i="6"/>
  <c r="AC121" i="6"/>
  <c r="AD121" i="6"/>
  <c r="W121" i="6"/>
  <c r="U121" i="6"/>
  <c r="X121" i="6"/>
  <c r="Z121" i="6"/>
  <c r="AA121" i="6"/>
  <c r="AB121" i="6"/>
  <c r="V121" i="6"/>
  <c r="Y121" i="6"/>
  <c r="AK122" i="6"/>
  <c r="A135" i="43" l="1"/>
  <c r="AN134" i="43"/>
  <c r="I134" i="43" s="1"/>
  <c r="J135" i="1" s="1"/>
  <c r="D134" i="43"/>
  <c r="E135" i="1" s="1"/>
  <c r="J134" i="43"/>
  <c r="K135" i="1" s="1"/>
  <c r="O134" i="43"/>
  <c r="P135" i="1" s="1"/>
  <c r="C134" i="43"/>
  <c r="D135" i="1" s="1"/>
  <c r="H134" i="43"/>
  <c r="I135" i="1" s="1"/>
  <c r="L134" i="43"/>
  <c r="M135" i="1" s="1"/>
  <c r="P134" i="43"/>
  <c r="Q135" i="1" s="1"/>
  <c r="B134" i="43"/>
  <c r="C135" i="1" s="1"/>
  <c r="AF122" i="6"/>
  <c r="AG120" i="1"/>
  <c r="BQ120" i="1" s="1"/>
  <c r="AI120" i="1"/>
  <c r="BS120" i="1" s="1"/>
  <c r="AJ120" i="1"/>
  <c r="BT120" i="1" s="1"/>
  <c r="AH120" i="1"/>
  <c r="BR120" i="1" s="1"/>
  <c r="AF120" i="1"/>
  <c r="BP120" i="1" s="1"/>
  <c r="AE120" i="1"/>
  <c r="BO120" i="1" s="1"/>
  <c r="Y120" i="1"/>
  <c r="BI120" i="1" s="1"/>
  <c r="AD120" i="1"/>
  <c r="BN120" i="1" s="1"/>
  <c r="AC120" i="1"/>
  <c r="BM120" i="1" s="1"/>
  <c r="W120" i="1"/>
  <c r="BG120" i="1" s="1"/>
  <c r="V120" i="1"/>
  <c r="BF120" i="1" s="1"/>
  <c r="X120" i="1"/>
  <c r="BH120" i="1" s="1"/>
  <c r="Z120" i="1"/>
  <c r="BJ120" i="1" s="1"/>
  <c r="AB120" i="1"/>
  <c r="BL120" i="1" s="1"/>
  <c r="AK121" i="1"/>
  <c r="U120" i="1"/>
  <c r="BE120" i="1" s="1"/>
  <c r="AA120" i="1"/>
  <c r="BK120" i="1" s="1"/>
  <c r="AE122" i="6"/>
  <c r="AD122" i="6"/>
  <c r="AC122" i="6"/>
  <c r="X122" i="6"/>
  <c r="V122" i="6"/>
  <c r="Z122" i="6"/>
  <c r="W122" i="6"/>
  <c r="Y122" i="6"/>
  <c r="AA122" i="6"/>
  <c r="AB122" i="6"/>
  <c r="U122" i="6"/>
  <c r="AK123" i="6"/>
  <c r="Q134" i="43" l="1"/>
  <c r="R135" i="1" s="1"/>
  <c r="F134" i="43"/>
  <c r="G135" i="1" s="1"/>
  <c r="G134" i="43"/>
  <c r="H135" i="1" s="1"/>
  <c r="K134" i="43"/>
  <c r="L135" i="1" s="1"/>
  <c r="E134" i="43"/>
  <c r="F135" i="1" s="1"/>
  <c r="N134" i="43"/>
  <c r="O135" i="1" s="1"/>
  <c r="M134" i="43"/>
  <c r="N135" i="1" s="1"/>
  <c r="A136" i="43"/>
  <c r="AN135" i="43"/>
  <c r="G135" i="43" s="1"/>
  <c r="H136" i="1" s="1"/>
  <c r="M135" i="43"/>
  <c r="N136" i="1" s="1"/>
  <c r="N135" i="43"/>
  <c r="O136" i="1" s="1"/>
  <c r="C135" i="43"/>
  <c r="D136" i="1" s="1"/>
  <c r="D135" i="43"/>
  <c r="E136" i="1" s="1"/>
  <c r="J135" i="43"/>
  <c r="K136" i="1" s="1"/>
  <c r="I135" i="43"/>
  <c r="J136" i="1" s="1"/>
  <c r="K135" i="43"/>
  <c r="L136" i="1" s="1"/>
  <c r="Q135" i="43"/>
  <c r="R136" i="1" s="1"/>
  <c r="O135" i="43"/>
  <c r="P136" i="1" s="1"/>
  <c r="F135" i="43"/>
  <c r="G136" i="1" s="1"/>
  <c r="E135" i="43"/>
  <c r="F136" i="1" s="1"/>
  <c r="P135" i="43"/>
  <c r="Q136" i="1" s="1"/>
  <c r="B135" i="43"/>
  <c r="C136" i="1" s="1"/>
  <c r="AF123" i="6"/>
  <c r="AG121" i="1"/>
  <c r="BQ121" i="1" s="1"/>
  <c r="AH121" i="1"/>
  <c r="BR121" i="1" s="1"/>
  <c r="AI121" i="1"/>
  <c r="BS121" i="1" s="1"/>
  <c r="AJ121" i="1"/>
  <c r="BT121" i="1" s="1"/>
  <c r="AF121" i="1"/>
  <c r="BP121" i="1" s="1"/>
  <c r="AE121" i="1"/>
  <c r="BO121" i="1" s="1"/>
  <c r="AC121" i="1"/>
  <c r="BM121" i="1" s="1"/>
  <c r="AD121" i="1"/>
  <c r="BN121" i="1" s="1"/>
  <c r="Z121" i="1"/>
  <c r="BJ121" i="1" s="1"/>
  <c r="W121" i="1"/>
  <c r="BG121" i="1" s="1"/>
  <c r="V121" i="1"/>
  <c r="BF121" i="1" s="1"/>
  <c r="AB121" i="1"/>
  <c r="BL121" i="1" s="1"/>
  <c r="AA121" i="1"/>
  <c r="BK121" i="1" s="1"/>
  <c r="U121" i="1"/>
  <c r="BE121" i="1" s="1"/>
  <c r="Y121" i="1"/>
  <c r="BI121" i="1" s="1"/>
  <c r="AK122" i="1"/>
  <c r="X121" i="1"/>
  <c r="BH121" i="1" s="1"/>
  <c r="AE123" i="6"/>
  <c r="AD123" i="6"/>
  <c r="AC123" i="6"/>
  <c r="U123" i="6"/>
  <c r="AB123" i="6"/>
  <c r="V123" i="6"/>
  <c r="X123" i="6"/>
  <c r="W123" i="6"/>
  <c r="Z123" i="6"/>
  <c r="Y123" i="6"/>
  <c r="AA123" i="6"/>
  <c r="AK124" i="6"/>
  <c r="L135" i="43" l="1"/>
  <c r="M136" i="1" s="1"/>
  <c r="H135" i="43"/>
  <c r="I136" i="1" s="1"/>
  <c r="A137" i="43"/>
  <c r="AN136" i="43"/>
  <c r="H136" i="43" s="1"/>
  <c r="I137" i="1" s="1"/>
  <c r="N136" i="43"/>
  <c r="O137" i="1" s="1"/>
  <c r="M136" i="43"/>
  <c r="N137" i="1" s="1"/>
  <c r="C136" i="43"/>
  <c r="D137" i="1" s="1"/>
  <c r="O136" i="43"/>
  <c r="P137" i="1" s="1"/>
  <c r="I136" i="43"/>
  <c r="J137" i="1" s="1"/>
  <c r="K136" i="43"/>
  <c r="L137" i="1" s="1"/>
  <c r="P136" i="43"/>
  <c r="Q137" i="1" s="1"/>
  <c r="G136" i="43"/>
  <c r="H137" i="1" s="1"/>
  <c r="Q136" i="43"/>
  <c r="R137" i="1" s="1"/>
  <c r="B136" i="43"/>
  <c r="C137" i="1" s="1"/>
  <c r="AF124" i="6"/>
  <c r="AG122" i="1"/>
  <c r="BQ122" i="1" s="1"/>
  <c r="AH122" i="1"/>
  <c r="BR122" i="1" s="1"/>
  <c r="AI122" i="1"/>
  <c r="BS122" i="1" s="1"/>
  <c r="AJ122" i="1"/>
  <c r="BT122" i="1" s="1"/>
  <c r="AF122" i="1"/>
  <c r="BP122" i="1" s="1"/>
  <c r="AE122" i="1"/>
  <c r="BO122" i="1" s="1"/>
  <c r="AD122" i="1"/>
  <c r="BN122" i="1" s="1"/>
  <c r="AC122" i="1"/>
  <c r="BM122" i="1" s="1"/>
  <c r="W122" i="1"/>
  <c r="BG122" i="1" s="1"/>
  <c r="X122" i="1"/>
  <c r="BH122" i="1" s="1"/>
  <c r="Y122" i="1"/>
  <c r="BI122" i="1" s="1"/>
  <c r="U122" i="1"/>
  <c r="BE122" i="1" s="1"/>
  <c r="V122" i="1"/>
  <c r="BF122" i="1" s="1"/>
  <c r="AB122" i="1"/>
  <c r="BL122" i="1" s="1"/>
  <c r="Z122" i="1"/>
  <c r="BJ122" i="1" s="1"/>
  <c r="AA122" i="1"/>
  <c r="BK122" i="1" s="1"/>
  <c r="AK123" i="1"/>
  <c r="AE124" i="6"/>
  <c r="AC124" i="6"/>
  <c r="AD124" i="6"/>
  <c r="Z124" i="6"/>
  <c r="X124" i="6"/>
  <c r="AB124" i="6"/>
  <c r="Y124" i="6"/>
  <c r="U124" i="6"/>
  <c r="W124" i="6"/>
  <c r="AA124" i="6"/>
  <c r="V124" i="6"/>
  <c r="AK125" i="6"/>
  <c r="L136" i="43" l="1"/>
  <c r="M137" i="1" s="1"/>
  <c r="D136" i="43"/>
  <c r="E137" i="1" s="1"/>
  <c r="J136" i="43"/>
  <c r="K137" i="1" s="1"/>
  <c r="F136" i="43"/>
  <c r="G137" i="1" s="1"/>
  <c r="E136" i="43"/>
  <c r="F137" i="1" s="1"/>
  <c r="A138" i="43"/>
  <c r="AN137" i="43"/>
  <c r="H137" i="43" s="1"/>
  <c r="I138" i="1" s="1"/>
  <c r="O137" i="43"/>
  <c r="P138" i="1" s="1"/>
  <c r="D137" i="43"/>
  <c r="E138" i="1" s="1"/>
  <c r="C137" i="43"/>
  <c r="D138" i="1" s="1"/>
  <c r="M137" i="43"/>
  <c r="N138" i="1" s="1"/>
  <c r="K137" i="43"/>
  <c r="L138" i="1" s="1"/>
  <c r="Q137" i="43"/>
  <c r="R138" i="1" s="1"/>
  <c r="I137" i="43"/>
  <c r="J138" i="1" s="1"/>
  <c r="E137" i="43"/>
  <c r="F138" i="1" s="1"/>
  <c r="F137" i="43"/>
  <c r="G138" i="1" s="1"/>
  <c r="G137" i="43"/>
  <c r="H138" i="1" s="1"/>
  <c r="P137" i="43"/>
  <c r="Q138" i="1" s="1"/>
  <c r="N137" i="43"/>
  <c r="O138" i="1" s="1"/>
  <c r="B137" i="43"/>
  <c r="C138" i="1" s="1"/>
  <c r="AF125" i="6"/>
  <c r="AI123" i="1"/>
  <c r="BS123" i="1" s="1"/>
  <c r="AJ123" i="1"/>
  <c r="BT123" i="1" s="1"/>
  <c r="AG123" i="1"/>
  <c r="BQ123" i="1" s="1"/>
  <c r="AH123" i="1"/>
  <c r="BR123" i="1" s="1"/>
  <c r="AF123" i="1"/>
  <c r="BP123" i="1" s="1"/>
  <c r="AD123" i="1"/>
  <c r="BN123" i="1" s="1"/>
  <c r="AC123" i="1"/>
  <c r="BM123" i="1" s="1"/>
  <c r="AE123" i="1"/>
  <c r="BO123" i="1" s="1"/>
  <c r="X123" i="1"/>
  <c r="BH123" i="1" s="1"/>
  <c r="W123" i="1"/>
  <c r="BG123" i="1" s="1"/>
  <c r="AK124" i="1"/>
  <c r="Y123" i="1"/>
  <c r="BI123" i="1" s="1"/>
  <c r="AA123" i="1"/>
  <c r="BK123" i="1" s="1"/>
  <c r="AB123" i="1"/>
  <c r="BL123" i="1" s="1"/>
  <c r="Z123" i="1"/>
  <c r="BJ123" i="1" s="1"/>
  <c r="V123" i="1"/>
  <c r="BF123" i="1" s="1"/>
  <c r="U123" i="1"/>
  <c r="BE123" i="1" s="1"/>
  <c r="AD125" i="6"/>
  <c r="AC125" i="6"/>
  <c r="AE125" i="6"/>
  <c r="X125" i="6"/>
  <c r="Z125" i="6"/>
  <c r="AB125" i="6"/>
  <c r="U125" i="6"/>
  <c r="W125" i="6"/>
  <c r="Y125" i="6"/>
  <c r="AA125" i="6"/>
  <c r="V125" i="6"/>
  <c r="AK126" i="6"/>
  <c r="J137" i="43" l="1"/>
  <c r="K138" i="1" s="1"/>
  <c r="L137" i="43"/>
  <c r="M138" i="1" s="1"/>
  <c r="A139" i="43"/>
  <c r="AN138" i="43"/>
  <c r="F138" i="43" s="1"/>
  <c r="G139" i="1" s="1"/>
  <c r="N138" i="43"/>
  <c r="O139" i="1" s="1"/>
  <c r="C138" i="43"/>
  <c r="D139" i="1" s="1"/>
  <c r="L138" i="43"/>
  <c r="M139" i="1" s="1"/>
  <c r="O138" i="43"/>
  <c r="P139" i="1" s="1"/>
  <c r="J138" i="43"/>
  <c r="K139" i="1" s="1"/>
  <c r="M138" i="43"/>
  <c r="N139" i="1" s="1"/>
  <c r="K138" i="43"/>
  <c r="L139" i="1" s="1"/>
  <c r="I138" i="43"/>
  <c r="J139" i="1" s="1"/>
  <c r="G138" i="43"/>
  <c r="H139" i="1" s="1"/>
  <c r="H138" i="43"/>
  <c r="I139" i="1" s="1"/>
  <c r="D138" i="43"/>
  <c r="E139" i="1" s="1"/>
  <c r="P138" i="43"/>
  <c r="Q139" i="1" s="1"/>
  <c r="B138" i="43"/>
  <c r="C139" i="1" s="1"/>
  <c r="AF126" i="6"/>
  <c r="AG124" i="1"/>
  <c r="BQ124" i="1" s="1"/>
  <c r="AH124" i="1"/>
  <c r="BR124" i="1" s="1"/>
  <c r="AI124" i="1"/>
  <c r="BS124" i="1" s="1"/>
  <c r="AJ124" i="1"/>
  <c r="BT124" i="1" s="1"/>
  <c r="AF124" i="1"/>
  <c r="BP124" i="1" s="1"/>
  <c r="AC124" i="1"/>
  <c r="BM124" i="1" s="1"/>
  <c r="AD124" i="1"/>
  <c r="BN124" i="1" s="1"/>
  <c r="Y124" i="1"/>
  <c r="BI124" i="1" s="1"/>
  <c r="AE124" i="1"/>
  <c r="BO124" i="1" s="1"/>
  <c r="X124" i="1"/>
  <c r="BH124" i="1" s="1"/>
  <c r="W124" i="1"/>
  <c r="BG124" i="1" s="1"/>
  <c r="AA124" i="1"/>
  <c r="BK124" i="1" s="1"/>
  <c r="AB124" i="1"/>
  <c r="BL124" i="1" s="1"/>
  <c r="U124" i="1"/>
  <c r="BE124" i="1" s="1"/>
  <c r="V124" i="1"/>
  <c r="BF124" i="1" s="1"/>
  <c r="Z124" i="1"/>
  <c r="BJ124" i="1" s="1"/>
  <c r="AK125" i="1"/>
  <c r="AC126" i="6"/>
  <c r="AE126" i="6"/>
  <c r="AD126" i="6"/>
  <c r="V126" i="6"/>
  <c r="X126" i="6"/>
  <c r="Z126" i="6"/>
  <c r="U126" i="6"/>
  <c r="AA126" i="6"/>
  <c r="AB126" i="6"/>
  <c r="Y126" i="6"/>
  <c r="W126" i="6"/>
  <c r="AK127" i="6"/>
  <c r="E138" i="43" l="1"/>
  <c r="F139" i="1" s="1"/>
  <c r="Q138" i="43"/>
  <c r="R139" i="1" s="1"/>
  <c r="A140" i="43"/>
  <c r="AN139" i="43"/>
  <c r="N139" i="43" s="1"/>
  <c r="O140" i="1" s="1"/>
  <c r="H139" i="43"/>
  <c r="I140" i="1" s="1"/>
  <c r="AF127" i="6"/>
  <c r="AG125" i="1"/>
  <c r="BQ125" i="1" s="1"/>
  <c r="AH125" i="1"/>
  <c r="BR125" i="1" s="1"/>
  <c r="AI125" i="1"/>
  <c r="BS125" i="1" s="1"/>
  <c r="AJ125" i="1"/>
  <c r="BT125" i="1" s="1"/>
  <c r="AF125" i="1"/>
  <c r="BP125" i="1" s="1"/>
  <c r="AE125" i="1"/>
  <c r="BO125" i="1" s="1"/>
  <c r="AD125" i="1"/>
  <c r="BN125" i="1" s="1"/>
  <c r="AC125" i="1"/>
  <c r="BM125" i="1" s="1"/>
  <c r="AK126" i="1"/>
  <c r="AB125" i="1"/>
  <c r="BL125" i="1" s="1"/>
  <c r="Z125" i="1"/>
  <c r="BJ125" i="1" s="1"/>
  <c r="U125" i="1"/>
  <c r="BE125" i="1" s="1"/>
  <c r="Y125" i="1"/>
  <c r="BI125" i="1" s="1"/>
  <c r="AA125" i="1"/>
  <c r="BK125" i="1" s="1"/>
  <c r="V125" i="1"/>
  <c r="BF125" i="1" s="1"/>
  <c r="X125" i="1"/>
  <c r="BH125" i="1" s="1"/>
  <c r="W125" i="1"/>
  <c r="BG125" i="1" s="1"/>
  <c r="AC127" i="6"/>
  <c r="AE127" i="6"/>
  <c r="AD127" i="6"/>
  <c r="AA127" i="6"/>
  <c r="Y127" i="6"/>
  <c r="Z127" i="6"/>
  <c r="U127" i="6"/>
  <c r="X127" i="6"/>
  <c r="V127" i="6"/>
  <c r="W127" i="6"/>
  <c r="AB127" i="6"/>
  <c r="AK128" i="6"/>
  <c r="M139" i="43" l="1"/>
  <c r="N140" i="1" s="1"/>
  <c r="L139" i="43"/>
  <c r="M140" i="1" s="1"/>
  <c r="I139" i="43"/>
  <c r="J140" i="1" s="1"/>
  <c r="K139" i="43"/>
  <c r="L140" i="1" s="1"/>
  <c r="Q139" i="43"/>
  <c r="R140" i="1" s="1"/>
  <c r="J139" i="43"/>
  <c r="K140" i="1" s="1"/>
  <c r="B139" i="43"/>
  <c r="C140" i="1" s="1"/>
  <c r="P139" i="43"/>
  <c r="Q140" i="1" s="1"/>
  <c r="G139" i="43"/>
  <c r="H140" i="1" s="1"/>
  <c r="C139" i="43"/>
  <c r="D140" i="1" s="1"/>
  <c r="O139" i="43"/>
  <c r="P140" i="1" s="1"/>
  <c r="E139" i="43"/>
  <c r="F140" i="1" s="1"/>
  <c r="F139" i="43"/>
  <c r="G140" i="1" s="1"/>
  <c r="D139" i="43"/>
  <c r="E140" i="1" s="1"/>
  <c r="A141" i="43"/>
  <c r="AN140" i="43"/>
  <c r="M140" i="43" s="1"/>
  <c r="N141" i="1" s="1"/>
  <c r="O140" i="43"/>
  <c r="P141" i="1" s="1"/>
  <c r="Q140" i="43"/>
  <c r="R141" i="1" s="1"/>
  <c r="G140" i="43"/>
  <c r="H141" i="1" s="1"/>
  <c r="AF128" i="6"/>
  <c r="AI126" i="1"/>
  <c r="BS126" i="1" s="1"/>
  <c r="AJ126" i="1"/>
  <c r="BT126" i="1" s="1"/>
  <c r="AG126" i="1"/>
  <c r="BQ126" i="1" s="1"/>
  <c r="AH126" i="1"/>
  <c r="BR126" i="1" s="1"/>
  <c r="AF126" i="1"/>
  <c r="BP126" i="1" s="1"/>
  <c r="AE126" i="1"/>
  <c r="BO126" i="1" s="1"/>
  <c r="AD126" i="1"/>
  <c r="BN126" i="1" s="1"/>
  <c r="AC126" i="1"/>
  <c r="BM126" i="1" s="1"/>
  <c r="Y126" i="1"/>
  <c r="BI126" i="1" s="1"/>
  <c r="AA126" i="1"/>
  <c r="BK126" i="1" s="1"/>
  <c r="U126" i="1"/>
  <c r="BE126" i="1" s="1"/>
  <c r="AK127" i="1"/>
  <c r="W126" i="1"/>
  <c r="BG126" i="1" s="1"/>
  <c r="Z126" i="1"/>
  <c r="BJ126" i="1" s="1"/>
  <c r="X126" i="1"/>
  <c r="BH126" i="1" s="1"/>
  <c r="V126" i="1"/>
  <c r="BF126" i="1" s="1"/>
  <c r="AB126" i="1"/>
  <c r="BL126" i="1" s="1"/>
  <c r="AD128" i="6"/>
  <c r="AE128" i="6"/>
  <c r="AC128" i="6"/>
  <c r="Y128" i="6"/>
  <c r="Z128" i="6"/>
  <c r="AB128" i="6"/>
  <c r="AA128" i="6"/>
  <c r="U128" i="6"/>
  <c r="V128" i="6"/>
  <c r="X128" i="6"/>
  <c r="W128" i="6"/>
  <c r="AK129" i="6"/>
  <c r="E140" i="43" l="1"/>
  <c r="F141" i="1" s="1"/>
  <c r="F140" i="43"/>
  <c r="G141" i="1" s="1"/>
  <c r="L140" i="43"/>
  <c r="M141" i="1" s="1"/>
  <c r="D140" i="43"/>
  <c r="E141" i="1" s="1"/>
  <c r="J140" i="43"/>
  <c r="K141" i="1" s="1"/>
  <c r="I140" i="43"/>
  <c r="J141" i="1" s="1"/>
  <c r="B140" i="43"/>
  <c r="C141" i="1" s="1"/>
  <c r="N140" i="43"/>
  <c r="O141" i="1" s="1"/>
  <c r="H140" i="43"/>
  <c r="I141" i="1" s="1"/>
  <c r="K140" i="43"/>
  <c r="L141" i="1" s="1"/>
  <c r="P140" i="43"/>
  <c r="Q141" i="1" s="1"/>
  <c r="C140" i="43"/>
  <c r="D141" i="1" s="1"/>
  <c r="A142" i="43"/>
  <c r="AN141" i="43"/>
  <c r="L141" i="43" s="1"/>
  <c r="M142" i="1" s="1"/>
  <c r="O141" i="43"/>
  <c r="P142" i="1" s="1"/>
  <c r="N141" i="43"/>
  <c r="O142" i="1" s="1"/>
  <c r="J141" i="43"/>
  <c r="K142" i="1" s="1"/>
  <c r="M141" i="43"/>
  <c r="N142" i="1" s="1"/>
  <c r="C141" i="43"/>
  <c r="D142" i="1" s="1"/>
  <c r="P141" i="43"/>
  <c r="Q142" i="1" s="1"/>
  <c r="K141" i="43"/>
  <c r="L142" i="1" s="1"/>
  <c r="F141" i="43"/>
  <c r="G142" i="1" s="1"/>
  <c r="E141" i="43"/>
  <c r="F142" i="1" s="1"/>
  <c r="B141" i="43"/>
  <c r="C142" i="1" s="1"/>
  <c r="AF129" i="6"/>
  <c r="AG127" i="1"/>
  <c r="BQ127" i="1" s="1"/>
  <c r="AH127" i="1"/>
  <c r="BR127" i="1" s="1"/>
  <c r="AI127" i="1"/>
  <c r="BS127" i="1" s="1"/>
  <c r="AJ127" i="1"/>
  <c r="BT127" i="1" s="1"/>
  <c r="AF127" i="1"/>
  <c r="BP127" i="1" s="1"/>
  <c r="AE127" i="1"/>
  <c r="BO127" i="1" s="1"/>
  <c r="AC127" i="1"/>
  <c r="BM127" i="1" s="1"/>
  <c r="AD127" i="1"/>
  <c r="BN127" i="1" s="1"/>
  <c r="W127" i="1"/>
  <c r="BG127" i="1" s="1"/>
  <c r="Z127" i="1"/>
  <c r="BJ127" i="1" s="1"/>
  <c r="V127" i="1"/>
  <c r="BF127" i="1" s="1"/>
  <c r="AB127" i="1"/>
  <c r="BL127" i="1" s="1"/>
  <c r="X127" i="1"/>
  <c r="BH127" i="1" s="1"/>
  <c r="AK128" i="1"/>
  <c r="Y127" i="1"/>
  <c r="BI127" i="1" s="1"/>
  <c r="U127" i="1"/>
  <c r="BE127" i="1" s="1"/>
  <c r="AA127" i="1"/>
  <c r="BK127" i="1" s="1"/>
  <c r="AC129" i="6"/>
  <c r="AE129" i="6"/>
  <c r="AD129" i="6"/>
  <c r="Y129" i="6"/>
  <c r="AB129" i="6"/>
  <c r="V129" i="6"/>
  <c r="AA129" i="6"/>
  <c r="W129" i="6"/>
  <c r="Z129" i="6"/>
  <c r="U129" i="6"/>
  <c r="X129" i="6"/>
  <c r="AK130" i="6"/>
  <c r="D141" i="43" l="1"/>
  <c r="E142" i="1" s="1"/>
  <c r="H141" i="43"/>
  <c r="I142" i="1" s="1"/>
  <c r="G141" i="43"/>
  <c r="H142" i="1" s="1"/>
  <c r="Q141" i="43"/>
  <c r="R142" i="1" s="1"/>
  <c r="I141" i="43"/>
  <c r="J142" i="1" s="1"/>
  <c r="A143" i="43"/>
  <c r="AN142" i="43"/>
  <c r="E142" i="43" s="1"/>
  <c r="F143" i="1" s="1"/>
  <c r="M142" i="43"/>
  <c r="N143" i="1" s="1"/>
  <c r="G142" i="43"/>
  <c r="H143" i="1" s="1"/>
  <c r="F142" i="43"/>
  <c r="G143" i="1" s="1"/>
  <c r="AF130" i="6"/>
  <c r="AG128" i="1"/>
  <c r="BQ128" i="1" s="1"/>
  <c r="AH128" i="1"/>
  <c r="BR128" i="1" s="1"/>
  <c r="AI128" i="1"/>
  <c r="BS128" i="1" s="1"/>
  <c r="AJ128" i="1"/>
  <c r="BT128" i="1" s="1"/>
  <c r="AF128" i="1"/>
  <c r="BP128" i="1" s="1"/>
  <c r="AC128" i="1"/>
  <c r="BM128" i="1" s="1"/>
  <c r="W128" i="1"/>
  <c r="BG128" i="1" s="1"/>
  <c r="AE128" i="1"/>
  <c r="BO128" i="1" s="1"/>
  <c r="AD128" i="1"/>
  <c r="BN128" i="1" s="1"/>
  <c r="X128" i="1"/>
  <c r="BH128" i="1" s="1"/>
  <c r="Y128" i="1"/>
  <c r="BI128" i="1" s="1"/>
  <c r="V128" i="1"/>
  <c r="BF128" i="1" s="1"/>
  <c r="AK129" i="1"/>
  <c r="AA128" i="1"/>
  <c r="BK128" i="1" s="1"/>
  <c r="U128" i="1"/>
  <c r="BE128" i="1" s="1"/>
  <c r="AB128" i="1"/>
  <c r="BL128" i="1" s="1"/>
  <c r="Z128" i="1"/>
  <c r="BJ128" i="1" s="1"/>
  <c r="AD130" i="6"/>
  <c r="AC130" i="6"/>
  <c r="AE130" i="6"/>
  <c r="Z130" i="6"/>
  <c r="Y130" i="6"/>
  <c r="X130" i="6"/>
  <c r="U130" i="6"/>
  <c r="W130" i="6"/>
  <c r="AA130" i="6"/>
  <c r="V130" i="6"/>
  <c r="AB130" i="6"/>
  <c r="AK131" i="6"/>
  <c r="Q142" i="43" l="1"/>
  <c r="R143" i="1" s="1"/>
  <c r="L142" i="43"/>
  <c r="M143" i="1" s="1"/>
  <c r="K142" i="43"/>
  <c r="L143" i="1" s="1"/>
  <c r="C142" i="43"/>
  <c r="D143" i="1" s="1"/>
  <c r="I142" i="43"/>
  <c r="J143" i="1" s="1"/>
  <c r="B142" i="43"/>
  <c r="C143" i="1" s="1"/>
  <c r="N142" i="43"/>
  <c r="O143" i="1" s="1"/>
  <c r="H142" i="43"/>
  <c r="I143" i="1" s="1"/>
  <c r="O142" i="43"/>
  <c r="P143" i="1" s="1"/>
  <c r="J142" i="43"/>
  <c r="K143" i="1" s="1"/>
  <c r="P142" i="43"/>
  <c r="Q143" i="1" s="1"/>
  <c r="D142" i="43"/>
  <c r="E143" i="1" s="1"/>
  <c r="A144" i="43"/>
  <c r="AN143" i="43"/>
  <c r="N143" i="43" s="1"/>
  <c r="O144" i="1" s="1"/>
  <c r="O143" i="43"/>
  <c r="P144" i="1" s="1"/>
  <c r="C143" i="43"/>
  <c r="D144" i="1" s="1"/>
  <c r="J143" i="43"/>
  <c r="K144" i="1" s="1"/>
  <c r="Q143" i="43"/>
  <c r="R144" i="1" s="1"/>
  <c r="M143" i="43"/>
  <c r="N144" i="1" s="1"/>
  <c r="D143" i="43"/>
  <c r="E144" i="1" s="1"/>
  <c r="K143" i="43"/>
  <c r="L144" i="1" s="1"/>
  <c r="L143" i="43"/>
  <c r="M144" i="1" s="1"/>
  <c r="P143" i="43"/>
  <c r="Q144" i="1" s="1"/>
  <c r="H143" i="43"/>
  <c r="I144" i="1" s="1"/>
  <c r="F143" i="43"/>
  <c r="G144" i="1" s="1"/>
  <c r="E143" i="43"/>
  <c r="F144" i="1" s="1"/>
  <c r="G143" i="43"/>
  <c r="H144" i="1" s="1"/>
  <c r="B143" i="43"/>
  <c r="C144" i="1" s="1"/>
  <c r="AF131" i="6"/>
  <c r="AJ129" i="1"/>
  <c r="BT129" i="1" s="1"/>
  <c r="AI129" i="1"/>
  <c r="BS129" i="1" s="1"/>
  <c r="AG129" i="1"/>
  <c r="BQ129" i="1" s="1"/>
  <c r="AH129" i="1"/>
  <c r="BR129" i="1" s="1"/>
  <c r="AF129" i="1"/>
  <c r="BP129" i="1" s="1"/>
  <c r="AE129" i="1"/>
  <c r="BO129" i="1" s="1"/>
  <c r="AD129" i="1"/>
  <c r="BN129" i="1" s="1"/>
  <c r="AC129" i="1"/>
  <c r="BM129" i="1" s="1"/>
  <c r="X129" i="1"/>
  <c r="BH129" i="1" s="1"/>
  <c r="V129" i="1"/>
  <c r="BF129" i="1" s="1"/>
  <c r="AA129" i="1"/>
  <c r="BK129" i="1" s="1"/>
  <c r="Z129" i="1"/>
  <c r="BJ129" i="1" s="1"/>
  <c r="W129" i="1"/>
  <c r="BG129" i="1" s="1"/>
  <c r="U129" i="1"/>
  <c r="BE129" i="1" s="1"/>
  <c r="AB129" i="1"/>
  <c r="BL129" i="1" s="1"/>
  <c r="AK130" i="1"/>
  <c r="Y129" i="1"/>
  <c r="BI129" i="1" s="1"/>
  <c r="AE131" i="6"/>
  <c r="AC131" i="6"/>
  <c r="AD131" i="6"/>
  <c r="U131" i="6"/>
  <c r="V131" i="6"/>
  <c r="AA131" i="6"/>
  <c r="Z131" i="6"/>
  <c r="AB131" i="6"/>
  <c r="Y131" i="6"/>
  <c r="W131" i="6"/>
  <c r="X131" i="6"/>
  <c r="AK132" i="6"/>
  <c r="I143" i="43" l="1"/>
  <c r="J144" i="1" s="1"/>
  <c r="A145" i="43"/>
  <c r="AN144" i="43"/>
  <c r="F144" i="43" s="1"/>
  <c r="G145" i="1" s="1"/>
  <c r="D144" i="43"/>
  <c r="E145" i="1" s="1"/>
  <c r="C144" i="43"/>
  <c r="D145" i="1" s="1"/>
  <c r="O144" i="43"/>
  <c r="P145" i="1" s="1"/>
  <c r="N144" i="43"/>
  <c r="O145" i="1" s="1"/>
  <c r="J144" i="43"/>
  <c r="K145" i="1" s="1"/>
  <c r="L144" i="43"/>
  <c r="M145" i="1" s="1"/>
  <c r="M144" i="43"/>
  <c r="N145" i="1" s="1"/>
  <c r="Q144" i="43"/>
  <c r="R145" i="1" s="1"/>
  <c r="I144" i="43"/>
  <c r="J145" i="1" s="1"/>
  <c r="E144" i="43"/>
  <c r="F145" i="1" s="1"/>
  <c r="G144" i="43"/>
  <c r="H145" i="1" s="1"/>
  <c r="H144" i="43"/>
  <c r="I145" i="1" s="1"/>
  <c r="K144" i="43"/>
  <c r="L145" i="1" s="1"/>
  <c r="P144" i="43"/>
  <c r="Q145" i="1" s="1"/>
  <c r="B144" i="43"/>
  <c r="C145" i="1" s="1"/>
  <c r="AF132" i="6"/>
  <c r="AG130" i="1"/>
  <c r="BQ130" i="1" s="1"/>
  <c r="AH130" i="1"/>
  <c r="BR130" i="1" s="1"/>
  <c r="AI130" i="1"/>
  <c r="BS130" i="1" s="1"/>
  <c r="AJ130" i="1"/>
  <c r="BT130" i="1" s="1"/>
  <c r="AF130" i="1"/>
  <c r="BP130" i="1" s="1"/>
  <c r="AE130" i="1"/>
  <c r="BO130" i="1" s="1"/>
  <c r="AD130" i="1"/>
  <c r="BN130" i="1" s="1"/>
  <c r="AC130" i="1"/>
  <c r="BM130" i="1" s="1"/>
  <c r="W130" i="1"/>
  <c r="BG130" i="1" s="1"/>
  <c r="X130" i="1"/>
  <c r="BH130" i="1" s="1"/>
  <c r="AB130" i="1"/>
  <c r="BL130" i="1" s="1"/>
  <c r="Y130" i="1"/>
  <c r="BI130" i="1" s="1"/>
  <c r="AA130" i="1"/>
  <c r="BK130" i="1" s="1"/>
  <c r="U130" i="1"/>
  <c r="BE130" i="1" s="1"/>
  <c r="AK131" i="1"/>
  <c r="Z130" i="1"/>
  <c r="BJ130" i="1" s="1"/>
  <c r="V130" i="1"/>
  <c r="BF130" i="1" s="1"/>
  <c r="AC132" i="6"/>
  <c r="AE132" i="6"/>
  <c r="AD132" i="6"/>
  <c r="AB132" i="6"/>
  <c r="Z132" i="6"/>
  <c r="Y132" i="6"/>
  <c r="U132" i="6"/>
  <c r="X132" i="6"/>
  <c r="AA132" i="6"/>
  <c r="V132" i="6"/>
  <c r="W132" i="6"/>
  <c r="AK133" i="6"/>
  <c r="A146" i="43" l="1"/>
  <c r="AN145" i="43"/>
  <c r="Q145" i="43" s="1"/>
  <c r="R146" i="1" s="1"/>
  <c r="G145" i="43"/>
  <c r="H146" i="1" s="1"/>
  <c r="E145" i="43"/>
  <c r="F146" i="1" s="1"/>
  <c r="AF133" i="6"/>
  <c r="AG131" i="1"/>
  <c r="BQ131" i="1" s="1"/>
  <c r="AH131" i="1"/>
  <c r="BR131" i="1" s="1"/>
  <c r="AI131" i="1"/>
  <c r="BS131" i="1" s="1"/>
  <c r="AJ131" i="1"/>
  <c r="BT131" i="1" s="1"/>
  <c r="AF131" i="1"/>
  <c r="BP131" i="1" s="1"/>
  <c r="AE131" i="1"/>
  <c r="BO131" i="1" s="1"/>
  <c r="X131" i="1"/>
  <c r="BH131" i="1" s="1"/>
  <c r="AD131" i="1"/>
  <c r="BN131" i="1" s="1"/>
  <c r="AC131" i="1"/>
  <c r="BM131" i="1" s="1"/>
  <c r="V131" i="1"/>
  <c r="BF131" i="1" s="1"/>
  <c r="W131" i="1"/>
  <c r="BG131" i="1" s="1"/>
  <c r="Z131" i="1"/>
  <c r="BJ131" i="1" s="1"/>
  <c r="AB131" i="1"/>
  <c r="BL131" i="1" s="1"/>
  <c r="U131" i="1"/>
  <c r="BE131" i="1" s="1"/>
  <c r="Y131" i="1"/>
  <c r="BI131" i="1" s="1"/>
  <c r="AK132" i="1"/>
  <c r="AA131" i="1"/>
  <c r="BK131" i="1" s="1"/>
  <c r="AE133" i="6"/>
  <c r="AC133" i="6"/>
  <c r="AD133" i="6"/>
  <c r="Z133" i="6"/>
  <c r="AA133" i="6"/>
  <c r="X133" i="6"/>
  <c r="AB133" i="6"/>
  <c r="U133" i="6"/>
  <c r="W133" i="6"/>
  <c r="V133" i="6"/>
  <c r="Y133" i="6"/>
  <c r="AK134" i="6"/>
  <c r="F145" i="43" l="1"/>
  <c r="G146" i="1" s="1"/>
  <c r="N145" i="43"/>
  <c r="O146" i="1" s="1"/>
  <c r="M145" i="43"/>
  <c r="N146" i="1" s="1"/>
  <c r="L145" i="43"/>
  <c r="M146" i="1" s="1"/>
  <c r="K145" i="43"/>
  <c r="L146" i="1" s="1"/>
  <c r="C145" i="43"/>
  <c r="D146" i="1" s="1"/>
  <c r="B145" i="43"/>
  <c r="C146" i="1" s="1"/>
  <c r="J145" i="43"/>
  <c r="K146" i="1" s="1"/>
  <c r="I145" i="43"/>
  <c r="J146" i="1" s="1"/>
  <c r="H145" i="43"/>
  <c r="I146" i="1" s="1"/>
  <c r="O145" i="43"/>
  <c r="P146" i="1" s="1"/>
  <c r="P145" i="43"/>
  <c r="Q146" i="1" s="1"/>
  <c r="D145" i="43"/>
  <c r="E146" i="1" s="1"/>
  <c r="A147" i="43"/>
  <c r="AN146" i="43"/>
  <c r="H146" i="43" s="1"/>
  <c r="I147" i="1" s="1"/>
  <c r="O146" i="43"/>
  <c r="P147" i="1" s="1"/>
  <c r="N146" i="43"/>
  <c r="O147" i="1" s="1"/>
  <c r="C146" i="43"/>
  <c r="D147" i="1" s="1"/>
  <c r="J146" i="43"/>
  <c r="K147" i="1" s="1"/>
  <c r="M146" i="43"/>
  <c r="N147" i="1" s="1"/>
  <c r="Q146" i="43"/>
  <c r="R147" i="1" s="1"/>
  <c r="D146" i="43"/>
  <c r="E147" i="1" s="1"/>
  <c r="K146" i="43"/>
  <c r="L147" i="1" s="1"/>
  <c r="F146" i="43"/>
  <c r="G147" i="1" s="1"/>
  <c r="E146" i="43"/>
  <c r="F147" i="1" s="1"/>
  <c r="G146" i="43"/>
  <c r="H147" i="1" s="1"/>
  <c r="P146" i="43"/>
  <c r="Q147" i="1" s="1"/>
  <c r="AF134" i="6"/>
  <c r="AJ132" i="1"/>
  <c r="BT132" i="1" s="1"/>
  <c r="AI132" i="1"/>
  <c r="BS132" i="1" s="1"/>
  <c r="AG132" i="1"/>
  <c r="BQ132" i="1" s="1"/>
  <c r="AH132" i="1"/>
  <c r="BR132" i="1" s="1"/>
  <c r="AF132" i="1"/>
  <c r="BP132" i="1" s="1"/>
  <c r="AE132" i="1"/>
  <c r="BO132" i="1" s="1"/>
  <c r="AD132" i="1"/>
  <c r="BN132" i="1" s="1"/>
  <c r="V132" i="1"/>
  <c r="BF132" i="1" s="1"/>
  <c r="U132" i="1"/>
  <c r="BE132" i="1" s="1"/>
  <c r="AC132" i="1"/>
  <c r="BM132" i="1" s="1"/>
  <c r="AA132" i="1"/>
  <c r="BK132" i="1" s="1"/>
  <c r="X132" i="1"/>
  <c r="BH132" i="1" s="1"/>
  <c r="Y132" i="1"/>
  <c r="BI132" i="1" s="1"/>
  <c r="AK133" i="1"/>
  <c r="AB132" i="1"/>
  <c r="BL132" i="1" s="1"/>
  <c r="Z132" i="1"/>
  <c r="BJ132" i="1" s="1"/>
  <c r="W132" i="1"/>
  <c r="BG132" i="1" s="1"/>
  <c r="AC134" i="6"/>
  <c r="AD134" i="6"/>
  <c r="AE134" i="6"/>
  <c r="W134" i="6"/>
  <c r="AA134" i="6"/>
  <c r="U134" i="6"/>
  <c r="Y134" i="6"/>
  <c r="X134" i="6"/>
  <c r="AB134" i="6"/>
  <c r="Z134" i="6"/>
  <c r="V134" i="6"/>
  <c r="AK135" i="6"/>
  <c r="I146" i="43" l="1"/>
  <c r="J147" i="1" s="1"/>
  <c r="B146" i="43"/>
  <c r="C147" i="1" s="1"/>
  <c r="L146" i="43"/>
  <c r="M147" i="1" s="1"/>
  <c r="A148" i="43"/>
  <c r="AN147" i="43"/>
  <c r="F147" i="43" s="1"/>
  <c r="G148" i="1" s="1"/>
  <c r="L147" i="43"/>
  <c r="M148" i="1" s="1"/>
  <c r="H147" i="43"/>
  <c r="I148" i="1" s="1"/>
  <c r="P147" i="43"/>
  <c r="Q148" i="1" s="1"/>
  <c r="AF135" i="6"/>
  <c r="AG133" i="1"/>
  <c r="BQ133" i="1" s="1"/>
  <c r="AH133" i="1"/>
  <c r="BR133" i="1" s="1"/>
  <c r="AI133" i="1"/>
  <c r="BS133" i="1" s="1"/>
  <c r="AJ133" i="1"/>
  <c r="BT133" i="1" s="1"/>
  <c r="AF133" i="1"/>
  <c r="BP133" i="1" s="1"/>
  <c r="AE133" i="1"/>
  <c r="BO133" i="1" s="1"/>
  <c r="AC133" i="1"/>
  <c r="BM133" i="1" s="1"/>
  <c r="Y133" i="1"/>
  <c r="BI133" i="1" s="1"/>
  <c r="AD133" i="1"/>
  <c r="BN133" i="1" s="1"/>
  <c r="AK134" i="1"/>
  <c r="X133" i="1"/>
  <c r="BH133" i="1" s="1"/>
  <c r="W133" i="1"/>
  <c r="BG133" i="1" s="1"/>
  <c r="AA133" i="1"/>
  <c r="BK133" i="1" s="1"/>
  <c r="AB133" i="1"/>
  <c r="BL133" i="1" s="1"/>
  <c r="V133" i="1"/>
  <c r="BF133" i="1" s="1"/>
  <c r="U133" i="1"/>
  <c r="BE133" i="1" s="1"/>
  <c r="Z133" i="1"/>
  <c r="BJ133" i="1" s="1"/>
  <c r="AC135" i="6"/>
  <c r="AD135" i="6"/>
  <c r="AE135" i="6"/>
  <c r="V135" i="6"/>
  <c r="Z135" i="6"/>
  <c r="AA135" i="6"/>
  <c r="U135" i="6"/>
  <c r="AB135" i="6"/>
  <c r="W135" i="6"/>
  <c r="X135" i="6"/>
  <c r="Y135" i="6"/>
  <c r="AK136" i="6"/>
  <c r="B147" i="43" l="1"/>
  <c r="C148" i="1" s="1"/>
  <c r="C147" i="43"/>
  <c r="D148" i="1" s="1"/>
  <c r="K147" i="43"/>
  <c r="L148" i="1" s="1"/>
  <c r="O147" i="43"/>
  <c r="P148" i="1" s="1"/>
  <c r="I147" i="43"/>
  <c r="J148" i="1" s="1"/>
  <c r="D147" i="43"/>
  <c r="E148" i="1" s="1"/>
  <c r="M147" i="43"/>
  <c r="N148" i="1" s="1"/>
  <c r="Q147" i="43"/>
  <c r="R148" i="1" s="1"/>
  <c r="G147" i="43"/>
  <c r="H148" i="1" s="1"/>
  <c r="J147" i="43"/>
  <c r="K148" i="1" s="1"/>
  <c r="E147" i="43"/>
  <c r="F148" i="1" s="1"/>
  <c r="N147" i="43"/>
  <c r="O148" i="1" s="1"/>
  <c r="A149" i="43"/>
  <c r="AN148" i="43"/>
  <c r="P148" i="43" s="1"/>
  <c r="Q149" i="1" s="1"/>
  <c r="D148" i="43"/>
  <c r="E149" i="1" s="1"/>
  <c r="F148" i="43"/>
  <c r="G149" i="1" s="1"/>
  <c r="C148" i="43"/>
  <c r="D149" i="1" s="1"/>
  <c r="AF136" i="6"/>
  <c r="AG134" i="1"/>
  <c r="BQ134" i="1" s="1"/>
  <c r="AH134" i="1"/>
  <c r="BR134" i="1" s="1"/>
  <c r="AI134" i="1"/>
  <c r="BS134" i="1" s="1"/>
  <c r="AJ134" i="1"/>
  <c r="BT134" i="1" s="1"/>
  <c r="AF134" i="1"/>
  <c r="BP134" i="1" s="1"/>
  <c r="AE134" i="1"/>
  <c r="BO134" i="1" s="1"/>
  <c r="V134" i="1"/>
  <c r="BF134" i="1" s="1"/>
  <c r="AD134" i="1"/>
  <c r="BN134" i="1" s="1"/>
  <c r="AC134" i="1"/>
  <c r="BM134" i="1" s="1"/>
  <c r="U134" i="1"/>
  <c r="BE134" i="1" s="1"/>
  <c r="AA134" i="1"/>
  <c r="BK134" i="1" s="1"/>
  <c r="AK135" i="1"/>
  <c r="AB134" i="1"/>
  <c r="BL134" i="1" s="1"/>
  <c r="Z134" i="1"/>
  <c r="BJ134" i="1" s="1"/>
  <c r="Y134" i="1"/>
  <c r="BI134" i="1" s="1"/>
  <c r="W134" i="1"/>
  <c r="BG134" i="1" s="1"/>
  <c r="X134" i="1"/>
  <c r="BH134" i="1" s="1"/>
  <c r="AD136" i="6"/>
  <c r="AC136" i="6"/>
  <c r="AE136" i="6"/>
  <c r="AB136" i="6"/>
  <c r="U136" i="6"/>
  <c r="Z136" i="6"/>
  <c r="V136" i="6"/>
  <c r="Y136" i="6"/>
  <c r="AA136" i="6"/>
  <c r="X136" i="6"/>
  <c r="W136" i="6"/>
  <c r="AK137" i="6"/>
  <c r="G148" i="43" l="1"/>
  <c r="H149" i="1" s="1"/>
  <c r="B148" i="43"/>
  <c r="C149" i="1" s="1"/>
  <c r="O148" i="43"/>
  <c r="P149" i="1" s="1"/>
  <c r="H148" i="43"/>
  <c r="I149" i="1" s="1"/>
  <c r="N148" i="43"/>
  <c r="O149" i="1" s="1"/>
  <c r="I148" i="43"/>
  <c r="J149" i="1" s="1"/>
  <c r="L148" i="43"/>
  <c r="M149" i="1" s="1"/>
  <c r="M148" i="43"/>
  <c r="N149" i="1" s="1"/>
  <c r="Q148" i="43"/>
  <c r="R149" i="1" s="1"/>
  <c r="J148" i="43"/>
  <c r="K149" i="1" s="1"/>
  <c r="E148" i="43"/>
  <c r="F149" i="1" s="1"/>
  <c r="K148" i="43"/>
  <c r="L149" i="1" s="1"/>
  <c r="A150" i="43"/>
  <c r="AN149" i="43"/>
  <c r="L149" i="43" s="1"/>
  <c r="M150" i="1" s="1"/>
  <c r="C149" i="43"/>
  <c r="D150" i="1" s="1"/>
  <c r="D149" i="43"/>
  <c r="E150" i="1" s="1"/>
  <c r="O149" i="43"/>
  <c r="P150" i="1" s="1"/>
  <c r="N149" i="43"/>
  <c r="O150" i="1" s="1"/>
  <c r="M149" i="43"/>
  <c r="N150" i="1" s="1"/>
  <c r="F149" i="43"/>
  <c r="G150" i="1" s="1"/>
  <c r="H149" i="43"/>
  <c r="I150" i="1" s="1"/>
  <c r="E149" i="43"/>
  <c r="F150" i="1" s="1"/>
  <c r="P149" i="43"/>
  <c r="Q150" i="1" s="1"/>
  <c r="I149" i="43"/>
  <c r="J150" i="1" s="1"/>
  <c r="B149" i="43"/>
  <c r="C150" i="1" s="1"/>
  <c r="AF137" i="6"/>
  <c r="AJ135" i="1"/>
  <c r="BT135" i="1" s="1"/>
  <c r="AG135" i="1"/>
  <c r="BQ135" i="1" s="1"/>
  <c r="AI135" i="1"/>
  <c r="BS135" i="1" s="1"/>
  <c r="AH135" i="1"/>
  <c r="BR135" i="1" s="1"/>
  <c r="AF135" i="1"/>
  <c r="BP135" i="1" s="1"/>
  <c r="AE135" i="1"/>
  <c r="BO135" i="1" s="1"/>
  <c r="AD135" i="1"/>
  <c r="BN135" i="1" s="1"/>
  <c r="Z135" i="1"/>
  <c r="BJ135" i="1" s="1"/>
  <c r="AA135" i="1"/>
  <c r="BK135" i="1" s="1"/>
  <c r="AB135" i="1"/>
  <c r="BL135" i="1" s="1"/>
  <c r="W135" i="1"/>
  <c r="BG135" i="1" s="1"/>
  <c r="V135" i="1"/>
  <c r="BF135" i="1" s="1"/>
  <c r="AC135" i="1"/>
  <c r="BM135" i="1" s="1"/>
  <c r="AK136" i="1"/>
  <c r="X135" i="1"/>
  <c r="BH135" i="1" s="1"/>
  <c r="U135" i="1"/>
  <c r="BE135" i="1" s="1"/>
  <c r="Y135" i="1"/>
  <c r="BI135" i="1" s="1"/>
  <c r="AC137" i="6"/>
  <c r="AE137" i="6"/>
  <c r="AD137" i="6"/>
  <c r="AB137" i="6"/>
  <c r="Z137" i="6"/>
  <c r="Y137" i="6"/>
  <c r="AA137" i="6"/>
  <c r="W137" i="6"/>
  <c r="X137" i="6"/>
  <c r="U137" i="6"/>
  <c r="V137" i="6"/>
  <c r="AK138" i="6"/>
  <c r="Q149" i="43" l="1"/>
  <c r="R150" i="1" s="1"/>
  <c r="J149" i="43"/>
  <c r="K150" i="1" s="1"/>
  <c r="K149" i="43"/>
  <c r="L150" i="1" s="1"/>
  <c r="G149" i="43"/>
  <c r="H150" i="1" s="1"/>
  <c r="A151" i="43"/>
  <c r="AN150" i="43"/>
  <c r="P150" i="43" s="1"/>
  <c r="Q151" i="1" s="1"/>
  <c r="M150" i="43"/>
  <c r="N151" i="1" s="1"/>
  <c r="O150" i="43"/>
  <c r="P151" i="1" s="1"/>
  <c r="J150" i="43"/>
  <c r="K151" i="1" s="1"/>
  <c r="K150" i="43"/>
  <c r="L151" i="1" s="1"/>
  <c r="I150" i="43"/>
  <c r="J151" i="1" s="1"/>
  <c r="C150" i="43"/>
  <c r="D151" i="1" s="1"/>
  <c r="H150" i="43"/>
  <c r="I151" i="1" s="1"/>
  <c r="G150" i="43"/>
  <c r="H151" i="1" s="1"/>
  <c r="B150" i="43"/>
  <c r="C151" i="1" s="1"/>
  <c r="AF138" i="6"/>
  <c r="AG136" i="1"/>
  <c r="BQ136" i="1" s="1"/>
  <c r="AH136" i="1"/>
  <c r="BR136" i="1" s="1"/>
  <c r="AI136" i="1"/>
  <c r="BS136" i="1" s="1"/>
  <c r="AJ136" i="1"/>
  <c r="BT136" i="1" s="1"/>
  <c r="AF136" i="1"/>
  <c r="BP136" i="1" s="1"/>
  <c r="AE136" i="1"/>
  <c r="BO136" i="1" s="1"/>
  <c r="AD136" i="1"/>
  <c r="BN136" i="1" s="1"/>
  <c r="AC136" i="1"/>
  <c r="BM136" i="1" s="1"/>
  <c r="AB136" i="1"/>
  <c r="BL136" i="1" s="1"/>
  <c r="AK137" i="1"/>
  <c r="AA136" i="1"/>
  <c r="BK136" i="1" s="1"/>
  <c r="X136" i="1"/>
  <c r="BH136" i="1" s="1"/>
  <c r="Z136" i="1"/>
  <c r="BJ136" i="1" s="1"/>
  <c r="U136" i="1"/>
  <c r="BE136" i="1" s="1"/>
  <c r="Y136" i="1"/>
  <c r="BI136" i="1" s="1"/>
  <c r="V136" i="1"/>
  <c r="BF136" i="1" s="1"/>
  <c r="W136" i="1"/>
  <c r="BG136" i="1" s="1"/>
  <c r="AE138" i="6"/>
  <c r="AC138" i="6"/>
  <c r="AD138" i="6"/>
  <c r="AA138" i="6"/>
  <c r="X138" i="6"/>
  <c r="U138" i="6"/>
  <c r="V138" i="6"/>
  <c r="Z138" i="6"/>
  <c r="Y138" i="6"/>
  <c r="AB138" i="6"/>
  <c r="W138" i="6"/>
  <c r="AK139" i="6"/>
  <c r="Q150" i="43" l="1"/>
  <c r="R151" i="1" s="1"/>
  <c r="N150" i="43"/>
  <c r="O151" i="1" s="1"/>
  <c r="L150" i="43"/>
  <c r="M151" i="1" s="1"/>
  <c r="D150" i="43"/>
  <c r="E151" i="1" s="1"/>
  <c r="F150" i="43"/>
  <c r="G151" i="1" s="1"/>
  <c r="E150" i="43"/>
  <c r="F151" i="1" s="1"/>
  <c r="A152" i="43"/>
  <c r="AN151" i="43"/>
  <c r="P151" i="43" s="1"/>
  <c r="Q152" i="1" s="1"/>
  <c r="D151" i="43"/>
  <c r="E152" i="1" s="1"/>
  <c r="E151" i="43"/>
  <c r="F152" i="1" s="1"/>
  <c r="O151" i="43"/>
  <c r="P152" i="1" s="1"/>
  <c r="G151" i="43"/>
  <c r="H152" i="1" s="1"/>
  <c r="F151" i="43"/>
  <c r="G152" i="1" s="1"/>
  <c r="AF139" i="6"/>
  <c r="AG137" i="1"/>
  <c r="BQ137" i="1" s="1"/>
  <c r="AH137" i="1"/>
  <c r="BR137" i="1" s="1"/>
  <c r="AI137" i="1"/>
  <c r="BS137" i="1" s="1"/>
  <c r="AJ137" i="1"/>
  <c r="BT137" i="1" s="1"/>
  <c r="AF137" i="1"/>
  <c r="BP137" i="1" s="1"/>
  <c r="AE137" i="1"/>
  <c r="BO137" i="1" s="1"/>
  <c r="AD137" i="1"/>
  <c r="BN137" i="1" s="1"/>
  <c r="AC137" i="1"/>
  <c r="BM137" i="1" s="1"/>
  <c r="AB137" i="1"/>
  <c r="BL137" i="1" s="1"/>
  <c r="X137" i="1"/>
  <c r="BH137" i="1" s="1"/>
  <c r="W137" i="1"/>
  <c r="BG137" i="1" s="1"/>
  <c r="Z137" i="1"/>
  <c r="BJ137" i="1" s="1"/>
  <c r="AA137" i="1"/>
  <c r="BK137" i="1" s="1"/>
  <c r="U137" i="1"/>
  <c r="BE137" i="1" s="1"/>
  <c r="AK138" i="1"/>
  <c r="Y137" i="1"/>
  <c r="BI137" i="1" s="1"/>
  <c r="V137" i="1"/>
  <c r="BF137" i="1" s="1"/>
  <c r="AC139" i="6"/>
  <c r="AE139" i="6"/>
  <c r="AD139" i="6"/>
  <c r="V139" i="6"/>
  <c r="AB139" i="6"/>
  <c r="AA139" i="6"/>
  <c r="Z139" i="6"/>
  <c r="U139" i="6"/>
  <c r="Y139" i="6"/>
  <c r="X139" i="6"/>
  <c r="W139" i="6"/>
  <c r="AK140" i="6"/>
  <c r="J151" i="43" l="1"/>
  <c r="K152" i="1" s="1"/>
  <c r="K151" i="43"/>
  <c r="L152" i="1" s="1"/>
  <c r="M151" i="43"/>
  <c r="N152" i="1" s="1"/>
  <c r="H151" i="43"/>
  <c r="I152" i="1" s="1"/>
  <c r="I151" i="43"/>
  <c r="J152" i="1" s="1"/>
  <c r="L151" i="43"/>
  <c r="M152" i="1" s="1"/>
  <c r="N151" i="43"/>
  <c r="O152" i="1" s="1"/>
  <c r="B151" i="43"/>
  <c r="C152" i="1" s="1"/>
  <c r="C151" i="43"/>
  <c r="D152" i="1" s="1"/>
  <c r="Q151" i="43"/>
  <c r="R152" i="1" s="1"/>
  <c r="A153" i="43"/>
  <c r="AN152" i="43"/>
  <c r="H152" i="43" s="1"/>
  <c r="I153" i="1" s="1"/>
  <c r="O152" i="43"/>
  <c r="P153" i="1" s="1"/>
  <c r="J152" i="43"/>
  <c r="K153" i="1" s="1"/>
  <c r="C152" i="43"/>
  <c r="D153" i="1" s="1"/>
  <c r="D152" i="43"/>
  <c r="E153" i="1" s="1"/>
  <c r="M152" i="43"/>
  <c r="N153" i="1" s="1"/>
  <c r="N152" i="43"/>
  <c r="O153" i="1" s="1"/>
  <c r="G152" i="43"/>
  <c r="H153" i="1" s="1"/>
  <c r="L152" i="43"/>
  <c r="M153" i="1" s="1"/>
  <c r="I152" i="43"/>
  <c r="J153" i="1" s="1"/>
  <c r="E152" i="43"/>
  <c r="F153" i="1" s="1"/>
  <c r="F152" i="43"/>
  <c r="G153" i="1" s="1"/>
  <c r="AF140" i="6"/>
  <c r="AJ138" i="1"/>
  <c r="BT138" i="1" s="1"/>
  <c r="AI138" i="1"/>
  <c r="BS138" i="1" s="1"/>
  <c r="AG138" i="1"/>
  <c r="BQ138" i="1" s="1"/>
  <c r="AH138" i="1"/>
  <c r="BR138" i="1" s="1"/>
  <c r="AF138" i="1"/>
  <c r="BP138" i="1" s="1"/>
  <c r="AC138" i="1"/>
  <c r="BM138" i="1" s="1"/>
  <c r="AD138" i="1"/>
  <c r="BN138" i="1" s="1"/>
  <c r="U138" i="1"/>
  <c r="BE138" i="1" s="1"/>
  <c r="AE138" i="1"/>
  <c r="BO138" i="1" s="1"/>
  <c r="W138" i="1"/>
  <c r="BG138" i="1" s="1"/>
  <c r="X138" i="1"/>
  <c r="BH138" i="1" s="1"/>
  <c r="V138" i="1"/>
  <c r="BF138" i="1" s="1"/>
  <c r="AB138" i="1"/>
  <c r="BL138" i="1" s="1"/>
  <c r="AK139" i="1"/>
  <c r="AA138" i="1"/>
  <c r="BK138" i="1" s="1"/>
  <c r="Z138" i="1"/>
  <c r="BJ138" i="1" s="1"/>
  <c r="Y138" i="1"/>
  <c r="BI138" i="1" s="1"/>
  <c r="AD140" i="6"/>
  <c r="AC140" i="6"/>
  <c r="AE140" i="6"/>
  <c r="W140" i="6"/>
  <c r="Y140" i="6"/>
  <c r="AB140" i="6"/>
  <c r="V140" i="6"/>
  <c r="X140" i="6"/>
  <c r="Z140" i="6"/>
  <c r="U140" i="6"/>
  <c r="AA140" i="6"/>
  <c r="AK141" i="6"/>
  <c r="B152" i="43" l="1"/>
  <c r="C153" i="1" s="1"/>
  <c r="K152" i="43"/>
  <c r="L153" i="1" s="1"/>
  <c r="Q152" i="43"/>
  <c r="R153" i="1" s="1"/>
  <c r="P152" i="43"/>
  <c r="Q153" i="1" s="1"/>
  <c r="A154" i="43"/>
  <c r="AN153" i="43"/>
  <c r="H153" i="43" s="1"/>
  <c r="I154" i="1" s="1"/>
  <c r="O153" i="43"/>
  <c r="P154" i="1" s="1"/>
  <c r="N153" i="43"/>
  <c r="O154" i="1" s="1"/>
  <c r="P153" i="43"/>
  <c r="Q154" i="1" s="1"/>
  <c r="F153" i="43"/>
  <c r="G154" i="1" s="1"/>
  <c r="M153" i="43"/>
  <c r="N154" i="1" s="1"/>
  <c r="G153" i="43"/>
  <c r="H154" i="1" s="1"/>
  <c r="Q153" i="43"/>
  <c r="R154" i="1" s="1"/>
  <c r="AF141" i="6"/>
  <c r="AG139" i="1"/>
  <c r="BQ139" i="1" s="1"/>
  <c r="AH139" i="1"/>
  <c r="BR139" i="1" s="1"/>
  <c r="AI139" i="1"/>
  <c r="BS139" i="1" s="1"/>
  <c r="AJ139" i="1"/>
  <c r="BT139" i="1" s="1"/>
  <c r="AF139" i="1"/>
  <c r="BP139" i="1" s="1"/>
  <c r="AE139" i="1"/>
  <c r="BO139" i="1" s="1"/>
  <c r="AD139" i="1"/>
  <c r="BN139" i="1" s="1"/>
  <c r="AC139" i="1"/>
  <c r="BM139" i="1" s="1"/>
  <c r="X139" i="1"/>
  <c r="BH139" i="1" s="1"/>
  <c r="Z139" i="1"/>
  <c r="BJ139" i="1" s="1"/>
  <c r="Y139" i="1"/>
  <c r="BI139" i="1" s="1"/>
  <c r="U139" i="1"/>
  <c r="BE139" i="1" s="1"/>
  <c r="AK140" i="1"/>
  <c r="AB139" i="1"/>
  <c r="BL139" i="1" s="1"/>
  <c r="V139" i="1"/>
  <c r="BF139" i="1" s="1"/>
  <c r="W139" i="1"/>
  <c r="BG139" i="1" s="1"/>
  <c r="AA139" i="1"/>
  <c r="BK139" i="1" s="1"/>
  <c r="AC141" i="6"/>
  <c r="AE141" i="6"/>
  <c r="AD141" i="6"/>
  <c r="Z141" i="6"/>
  <c r="V141" i="6"/>
  <c r="Y141" i="6"/>
  <c r="X141" i="6"/>
  <c r="W141" i="6"/>
  <c r="U141" i="6"/>
  <c r="AA141" i="6"/>
  <c r="AB141" i="6"/>
  <c r="AK142" i="6"/>
  <c r="E153" i="43" l="1"/>
  <c r="F154" i="1" s="1"/>
  <c r="L153" i="43"/>
  <c r="M154" i="1" s="1"/>
  <c r="D153" i="43"/>
  <c r="E154" i="1" s="1"/>
  <c r="C153" i="43"/>
  <c r="D154" i="1" s="1"/>
  <c r="J153" i="43"/>
  <c r="K154" i="1" s="1"/>
  <c r="I153" i="43"/>
  <c r="J154" i="1" s="1"/>
  <c r="B153" i="43"/>
  <c r="C154" i="1" s="1"/>
  <c r="K153" i="43"/>
  <c r="L154" i="1" s="1"/>
  <c r="A155" i="43"/>
  <c r="AN154" i="43"/>
  <c r="I154" i="43" s="1"/>
  <c r="J155" i="1" s="1"/>
  <c r="D154" i="43"/>
  <c r="E155" i="1" s="1"/>
  <c r="O154" i="43"/>
  <c r="P155" i="1" s="1"/>
  <c r="C154" i="43"/>
  <c r="D155" i="1" s="1"/>
  <c r="G154" i="43"/>
  <c r="H155" i="1" s="1"/>
  <c r="F154" i="43"/>
  <c r="G155" i="1" s="1"/>
  <c r="L154" i="43"/>
  <c r="M155" i="1" s="1"/>
  <c r="K154" i="43"/>
  <c r="L155" i="1" s="1"/>
  <c r="Q154" i="43"/>
  <c r="R155" i="1" s="1"/>
  <c r="P154" i="43"/>
  <c r="Q155" i="1" s="1"/>
  <c r="E154" i="43"/>
  <c r="F155" i="1" s="1"/>
  <c r="M154" i="43"/>
  <c r="N155" i="1" s="1"/>
  <c r="H154" i="43"/>
  <c r="I155" i="1" s="1"/>
  <c r="B154" i="43"/>
  <c r="C155" i="1" s="1"/>
  <c r="AF142" i="6"/>
  <c r="AG140" i="1"/>
  <c r="BQ140" i="1" s="1"/>
  <c r="AH140" i="1"/>
  <c r="BR140" i="1" s="1"/>
  <c r="AI140" i="1"/>
  <c r="BS140" i="1" s="1"/>
  <c r="AJ140" i="1"/>
  <c r="BT140" i="1" s="1"/>
  <c r="AF140" i="1"/>
  <c r="BP140" i="1" s="1"/>
  <c r="AE140" i="1"/>
  <c r="BO140" i="1" s="1"/>
  <c r="AD140" i="1"/>
  <c r="BN140" i="1" s="1"/>
  <c r="AC140" i="1"/>
  <c r="BM140" i="1" s="1"/>
  <c r="AA140" i="1"/>
  <c r="BK140" i="1" s="1"/>
  <c r="W140" i="1"/>
  <c r="BG140" i="1" s="1"/>
  <c r="V140" i="1"/>
  <c r="BF140" i="1" s="1"/>
  <c r="U140" i="1"/>
  <c r="BE140" i="1" s="1"/>
  <c r="X140" i="1"/>
  <c r="BH140" i="1" s="1"/>
  <c r="Z140" i="1"/>
  <c r="BJ140" i="1" s="1"/>
  <c r="Y140" i="1"/>
  <c r="BI140" i="1" s="1"/>
  <c r="AK141" i="1"/>
  <c r="AB140" i="1"/>
  <c r="BL140" i="1" s="1"/>
  <c r="AD142" i="6"/>
  <c r="AC142" i="6"/>
  <c r="AE142" i="6"/>
  <c r="Z142" i="6"/>
  <c r="Y142" i="6"/>
  <c r="AB142" i="6"/>
  <c r="V142" i="6"/>
  <c r="W142" i="6"/>
  <c r="AA142" i="6"/>
  <c r="U142" i="6"/>
  <c r="X142" i="6"/>
  <c r="AK143" i="6"/>
  <c r="J154" i="43" l="1"/>
  <c r="K155" i="1" s="1"/>
  <c r="N154" i="43"/>
  <c r="O155" i="1" s="1"/>
  <c r="A156" i="43"/>
  <c r="AN155" i="43"/>
  <c r="K155" i="43" s="1"/>
  <c r="L156" i="1" s="1"/>
  <c r="G155" i="43"/>
  <c r="H156" i="1" s="1"/>
  <c r="P155" i="43"/>
  <c r="Q156" i="1" s="1"/>
  <c r="O155" i="43"/>
  <c r="P156" i="1" s="1"/>
  <c r="Q155" i="43"/>
  <c r="R156" i="1" s="1"/>
  <c r="AF143" i="6"/>
  <c r="AG141" i="1"/>
  <c r="BQ141" i="1" s="1"/>
  <c r="AH141" i="1"/>
  <c r="BR141" i="1" s="1"/>
  <c r="AI141" i="1"/>
  <c r="BS141" i="1" s="1"/>
  <c r="AJ141" i="1"/>
  <c r="BT141" i="1" s="1"/>
  <c r="AF141" i="1"/>
  <c r="BP141" i="1" s="1"/>
  <c r="AE141" i="1"/>
  <c r="BO141" i="1" s="1"/>
  <c r="AD141" i="1"/>
  <c r="BN141" i="1" s="1"/>
  <c r="AC141" i="1"/>
  <c r="BM141" i="1" s="1"/>
  <c r="Y141" i="1"/>
  <c r="BI141" i="1" s="1"/>
  <c r="AA141" i="1"/>
  <c r="BK141" i="1" s="1"/>
  <c r="AB141" i="1"/>
  <c r="BL141" i="1" s="1"/>
  <c r="X141" i="1"/>
  <c r="BH141" i="1" s="1"/>
  <c r="AK142" i="1"/>
  <c r="U141" i="1"/>
  <c r="BE141" i="1" s="1"/>
  <c r="Z141" i="1"/>
  <c r="BJ141" i="1" s="1"/>
  <c r="V141" i="1"/>
  <c r="BF141" i="1" s="1"/>
  <c r="W141" i="1"/>
  <c r="BG141" i="1" s="1"/>
  <c r="AE143" i="6"/>
  <c r="AD143" i="6"/>
  <c r="AC143" i="6"/>
  <c r="Z143" i="6"/>
  <c r="Y143" i="6"/>
  <c r="U143" i="6"/>
  <c r="AA143" i="6"/>
  <c r="X143" i="6"/>
  <c r="V143" i="6"/>
  <c r="AB143" i="6"/>
  <c r="W143" i="6"/>
  <c r="AK144" i="6"/>
  <c r="I155" i="43" l="1"/>
  <c r="J156" i="1" s="1"/>
  <c r="E155" i="43"/>
  <c r="F156" i="1" s="1"/>
  <c r="C155" i="43"/>
  <c r="D156" i="1" s="1"/>
  <c r="J155" i="43"/>
  <c r="K156" i="1" s="1"/>
  <c r="M155" i="43"/>
  <c r="N156" i="1" s="1"/>
  <c r="F155" i="43"/>
  <c r="G156" i="1" s="1"/>
  <c r="B155" i="43"/>
  <c r="C156" i="1" s="1"/>
  <c r="L155" i="43"/>
  <c r="M156" i="1" s="1"/>
  <c r="N155" i="43"/>
  <c r="O156" i="1" s="1"/>
  <c r="H155" i="43"/>
  <c r="I156" i="1" s="1"/>
  <c r="D155" i="43"/>
  <c r="E156" i="1" s="1"/>
  <c r="A157" i="43"/>
  <c r="AN156" i="43"/>
  <c r="P156" i="43" s="1"/>
  <c r="Q157" i="1" s="1"/>
  <c r="D156" i="43"/>
  <c r="E157" i="1" s="1"/>
  <c r="O156" i="43"/>
  <c r="P157" i="1" s="1"/>
  <c r="M156" i="43"/>
  <c r="N157" i="1" s="1"/>
  <c r="N156" i="43"/>
  <c r="O157" i="1" s="1"/>
  <c r="C156" i="43"/>
  <c r="D157" i="1" s="1"/>
  <c r="L156" i="43"/>
  <c r="M157" i="1" s="1"/>
  <c r="G156" i="43"/>
  <c r="H157" i="1" s="1"/>
  <c r="J156" i="43"/>
  <c r="K157" i="1" s="1"/>
  <c r="I156" i="43"/>
  <c r="J157" i="1" s="1"/>
  <c r="E156" i="43"/>
  <c r="F157" i="1" s="1"/>
  <c r="F156" i="43"/>
  <c r="G157" i="1" s="1"/>
  <c r="K156" i="43"/>
  <c r="L157" i="1" s="1"/>
  <c r="H156" i="43"/>
  <c r="I157" i="1" s="1"/>
  <c r="Q156" i="43"/>
  <c r="R157" i="1" s="1"/>
  <c r="B156" i="43"/>
  <c r="C157" i="1" s="1"/>
  <c r="AF144" i="6"/>
  <c r="AG142" i="1"/>
  <c r="BQ142" i="1" s="1"/>
  <c r="AH142" i="1"/>
  <c r="BR142" i="1" s="1"/>
  <c r="AI142" i="1"/>
  <c r="BS142" i="1" s="1"/>
  <c r="AJ142" i="1"/>
  <c r="BT142" i="1" s="1"/>
  <c r="AF142" i="1"/>
  <c r="BP142" i="1" s="1"/>
  <c r="AE142" i="1"/>
  <c r="BO142" i="1" s="1"/>
  <c r="AD142" i="1"/>
  <c r="BN142" i="1" s="1"/>
  <c r="AC142" i="1"/>
  <c r="BM142" i="1" s="1"/>
  <c r="U142" i="1"/>
  <c r="BE142" i="1" s="1"/>
  <c r="W142" i="1"/>
  <c r="BG142" i="1" s="1"/>
  <c r="V142" i="1"/>
  <c r="BF142" i="1" s="1"/>
  <c r="AK143" i="1"/>
  <c r="AA142" i="1"/>
  <c r="BK142" i="1" s="1"/>
  <c r="AB142" i="1"/>
  <c r="BL142" i="1" s="1"/>
  <c r="X142" i="1"/>
  <c r="BH142" i="1" s="1"/>
  <c r="Y142" i="1"/>
  <c r="BI142" i="1" s="1"/>
  <c r="Z142" i="1"/>
  <c r="BJ142" i="1" s="1"/>
  <c r="AE144" i="6"/>
  <c r="AC144" i="6"/>
  <c r="AD144" i="6"/>
  <c r="U144" i="6"/>
  <c r="Z144" i="6"/>
  <c r="Y144" i="6"/>
  <c r="W144" i="6"/>
  <c r="X144" i="6"/>
  <c r="AA144" i="6"/>
  <c r="V144" i="6"/>
  <c r="AB144" i="6"/>
  <c r="AK145" i="6"/>
  <c r="A158" i="43" l="1"/>
  <c r="AN157" i="43"/>
  <c r="H157" i="43" s="1"/>
  <c r="I158" i="1" s="1"/>
  <c r="C157" i="43"/>
  <c r="D158" i="1" s="1"/>
  <c r="N157" i="43"/>
  <c r="O158" i="1" s="1"/>
  <c r="L157" i="43"/>
  <c r="M158" i="1" s="1"/>
  <c r="J157" i="43"/>
  <c r="K158" i="1" s="1"/>
  <c r="M157" i="43"/>
  <c r="N158" i="1" s="1"/>
  <c r="K157" i="43"/>
  <c r="L158" i="1" s="1"/>
  <c r="D157" i="43"/>
  <c r="E158" i="1" s="1"/>
  <c r="O157" i="43"/>
  <c r="P158" i="1" s="1"/>
  <c r="P157" i="43"/>
  <c r="Q158" i="1" s="1"/>
  <c r="F157" i="43"/>
  <c r="G158" i="1" s="1"/>
  <c r="I157" i="43"/>
  <c r="J158" i="1" s="1"/>
  <c r="G157" i="43"/>
  <c r="H158" i="1" s="1"/>
  <c r="E157" i="43"/>
  <c r="F158" i="1" s="1"/>
  <c r="Q157" i="43"/>
  <c r="R158" i="1" s="1"/>
  <c r="B157" i="43"/>
  <c r="C158" i="1" s="1"/>
  <c r="AF145" i="6"/>
  <c r="AG143" i="1"/>
  <c r="BQ143" i="1" s="1"/>
  <c r="AH143" i="1"/>
  <c r="BR143" i="1" s="1"/>
  <c r="AI143" i="1"/>
  <c r="BS143" i="1" s="1"/>
  <c r="AJ143" i="1"/>
  <c r="BT143" i="1" s="1"/>
  <c r="AF143" i="1"/>
  <c r="BP143" i="1" s="1"/>
  <c r="AC143" i="1"/>
  <c r="BM143" i="1" s="1"/>
  <c r="AE143" i="1"/>
  <c r="BO143" i="1" s="1"/>
  <c r="U143" i="1"/>
  <c r="BE143" i="1" s="1"/>
  <c r="X143" i="1"/>
  <c r="BH143" i="1" s="1"/>
  <c r="AB143" i="1"/>
  <c r="BL143" i="1" s="1"/>
  <c r="AD143" i="1"/>
  <c r="BN143" i="1" s="1"/>
  <c r="W143" i="1"/>
  <c r="BG143" i="1" s="1"/>
  <c r="AA143" i="1"/>
  <c r="BK143" i="1" s="1"/>
  <c r="Z143" i="1"/>
  <c r="BJ143" i="1" s="1"/>
  <c r="AK144" i="1"/>
  <c r="Y143" i="1"/>
  <c r="BI143" i="1" s="1"/>
  <c r="V143" i="1"/>
  <c r="BF143" i="1" s="1"/>
  <c r="AE145" i="6"/>
  <c r="AC145" i="6"/>
  <c r="AD145" i="6"/>
  <c r="Z145" i="6"/>
  <c r="Y145" i="6"/>
  <c r="V145" i="6"/>
  <c r="AA145" i="6"/>
  <c r="X145" i="6"/>
  <c r="W145" i="6"/>
  <c r="AB145" i="6"/>
  <c r="U145" i="6"/>
  <c r="AK146" i="6"/>
  <c r="A159" i="43" l="1"/>
  <c r="AN158" i="43"/>
  <c r="P158" i="43" s="1"/>
  <c r="Q159" i="1" s="1"/>
  <c r="F158" i="43"/>
  <c r="G159" i="1" s="1"/>
  <c r="I158" i="43"/>
  <c r="J159" i="1" s="1"/>
  <c r="H158" i="43"/>
  <c r="I159" i="1" s="1"/>
  <c r="AF146" i="6"/>
  <c r="AJ144" i="1"/>
  <c r="BT144" i="1" s="1"/>
  <c r="AI144" i="1"/>
  <c r="BS144" i="1" s="1"/>
  <c r="AG144" i="1"/>
  <c r="BQ144" i="1" s="1"/>
  <c r="AH144" i="1"/>
  <c r="BR144" i="1" s="1"/>
  <c r="AF144" i="1"/>
  <c r="BP144" i="1" s="1"/>
  <c r="AE144" i="1"/>
  <c r="BO144" i="1" s="1"/>
  <c r="V144" i="1"/>
  <c r="BF144" i="1" s="1"/>
  <c r="U144" i="1"/>
  <c r="BE144" i="1" s="1"/>
  <c r="AD144" i="1"/>
  <c r="BN144" i="1" s="1"/>
  <c r="AC144" i="1"/>
  <c r="BM144" i="1" s="1"/>
  <c r="AB144" i="1"/>
  <c r="BL144" i="1" s="1"/>
  <c r="X144" i="1"/>
  <c r="BH144" i="1" s="1"/>
  <c r="AK145" i="1"/>
  <c r="Z144" i="1"/>
  <c r="BJ144" i="1" s="1"/>
  <c r="Y144" i="1"/>
  <c r="BI144" i="1" s="1"/>
  <c r="AA144" i="1"/>
  <c r="BK144" i="1" s="1"/>
  <c r="W144" i="1"/>
  <c r="BG144" i="1" s="1"/>
  <c r="AD146" i="6"/>
  <c r="AC146" i="6"/>
  <c r="AE146" i="6"/>
  <c r="U146" i="6"/>
  <c r="W146" i="6"/>
  <c r="V146" i="6"/>
  <c r="X146" i="6"/>
  <c r="Z146" i="6"/>
  <c r="AB146" i="6"/>
  <c r="AA146" i="6"/>
  <c r="Y146" i="6"/>
  <c r="AK147" i="6"/>
  <c r="J158" i="43" l="1"/>
  <c r="K159" i="1" s="1"/>
  <c r="E158" i="43"/>
  <c r="F159" i="1" s="1"/>
  <c r="C158" i="43"/>
  <c r="D159" i="1" s="1"/>
  <c r="L158" i="43"/>
  <c r="M159" i="1" s="1"/>
  <c r="N158" i="43"/>
  <c r="O159" i="1" s="1"/>
  <c r="K158" i="43"/>
  <c r="L159" i="1" s="1"/>
  <c r="B158" i="43"/>
  <c r="C159" i="1" s="1"/>
  <c r="M158" i="43"/>
  <c r="N159" i="1" s="1"/>
  <c r="G158" i="43"/>
  <c r="H159" i="1" s="1"/>
  <c r="O158" i="43"/>
  <c r="P159" i="1" s="1"/>
  <c r="Q158" i="43"/>
  <c r="R159" i="1" s="1"/>
  <c r="D158" i="43"/>
  <c r="E159" i="1" s="1"/>
  <c r="A160" i="43"/>
  <c r="AN159" i="43"/>
  <c r="E159" i="43" s="1"/>
  <c r="F160" i="1" s="1"/>
  <c r="J159" i="43"/>
  <c r="K160" i="1" s="1"/>
  <c r="D159" i="43"/>
  <c r="E160" i="1" s="1"/>
  <c r="O159" i="43"/>
  <c r="P160" i="1" s="1"/>
  <c r="M159" i="43"/>
  <c r="N160" i="1" s="1"/>
  <c r="L159" i="43"/>
  <c r="M160" i="1" s="1"/>
  <c r="H159" i="43"/>
  <c r="I160" i="1" s="1"/>
  <c r="I159" i="43"/>
  <c r="J160" i="1" s="1"/>
  <c r="Q159" i="43"/>
  <c r="R160" i="1" s="1"/>
  <c r="F159" i="43"/>
  <c r="G160" i="1" s="1"/>
  <c r="N159" i="43"/>
  <c r="O160" i="1" s="1"/>
  <c r="B159" i="43"/>
  <c r="C160" i="1" s="1"/>
  <c r="AF147" i="6"/>
  <c r="AG145" i="1"/>
  <c r="BQ145" i="1" s="1"/>
  <c r="AH145" i="1"/>
  <c r="BR145" i="1" s="1"/>
  <c r="AI145" i="1"/>
  <c r="BS145" i="1" s="1"/>
  <c r="AJ145" i="1"/>
  <c r="BT145" i="1" s="1"/>
  <c r="AF145" i="1"/>
  <c r="BP145" i="1" s="1"/>
  <c r="AE145" i="1"/>
  <c r="BO145" i="1" s="1"/>
  <c r="AD145" i="1"/>
  <c r="BN145" i="1" s="1"/>
  <c r="Y145" i="1"/>
  <c r="BI145" i="1" s="1"/>
  <c r="AC145" i="1"/>
  <c r="BM145" i="1" s="1"/>
  <c r="W145" i="1"/>
  <c r="BG145" i="1" s="1"/>
  <c r="V145" i="1"/>
  <c r="BF145" i="1" s="1"/>
  <c r="U145" i="1"/>
  <c r="BE145" i="1" s="1"/>
  <c r="Z145" i="1"/>
  <c r="BJ145" i="1" s="1"/>
  <c r="X145" i="1"/>
  <c r="BH145" i="1" s="1"/>
  <c r="AK146" i="1"/>
  <c r="AB145" i="1"/>
  <c r="BL145" i="1" s="1"/>
  <c r="AA145" i="1"/>
  <c r="BK145" i="1" s="1"/>
  <c r="AC147" i="6"/>
  <c r="AD147" i="6"/>
  <c r="AE147" i="6"/>
  <c r="Y147" i="6"/>
  <c r="X147" i="6"/>
  <c r="AA147" i="6"/>
  <c r="Z147" i="6"/>
  <c r="V147" i="6"/>
  <c r="U147" i="6"/>
  <c r="W147" i="6"/>
  <c r="AB147" i="6"/>
  <c r="AK148" i="6"/>
  <c r="P159" i="43" l="1"/>
  <c r="Q160" i="1" s="1"/>
  <c r="K159" i="43"/>
  <c r="L160" i="1" s="1"/>
  <c r="C159" i="43"/>
  <c r="D160" i="1" s="1"/>
  <c r="G159" i="43"/>
  <c r="H160" i="1" s="1"/>
  <c r="A161" i="43"/>
  <c r="AN160" i="43"/>
  <c r="F160" i="43" s="1"/>
  <c r="G161" i="1" s="1"/>
  <c r="M160" i="43"/>
  <c r="N161" i="1" s="1"/>
  <c r="J160" i="43"/>
  <c r="K161" i="1" s="1"/>
  <c r="G160" i="43"/>
  <c r="H161" i="1" s="1"/>
  <c r="I160" i="43"/>
  <c r="J161" i="1" s="1"/>
  <c r="AF148" i="6"/>
  <c r="AG146" i="1"/>
  <c r="BQ146" i="1" s="1"/>
  <c r="AH146" i="1"/>
  <c r="BR146" i="1" s="1"/>
  <c r="AI146" i="1"/>
  <c r="BS146" i="1" s="1"/>
  <c r="AJ146" i="1"/>
  <c r="BT146" i="1" s="1"/>
  <c r="AF146" i="1"/>
  <c r="BP146" i="1" s="1"/>
  <c r="AE146" i="1"/>
  <c r="BO146" i="1" s="1"/>
  <c r="AD146" i="1"/>
  <c r="BN146" i="1" s="1"/>
  <c r="AC146" i="1"/>
  <c r="BM146" i="1" s="1"/>
  <c r="V146" i="1"/>
  <c r="BF146" i="1" s="1"/>
  <c r="AB146" i="1"/>
  <c r="BL146" i="1" s="1"/>
  <c r="AA146" i="1"/>
  <c r="BK146" i="1" s="1"/>
  <c r="X146" i="1"/>
  <c r="BH146" i="1" s="1"/>
  <c r="Z146" i="1"/>
  <c r="BJ146" i="1" s="1"/>
  <c r="Y146" i="1"/>
  <c r="BI146" i="1" s="1"/>
  <c r="U146" i="1"/>
  <c r="BE146" i="1" s="1"/>
  <c r="AK147" i="1"/>
  <c r="W146" i="1"/>
  <c r="BG146" i="1" s="1"/>
  <c r="AD148" i="6"/>
  <c r="AE148" i="6"/>
  <c r="AC148" i="6"/>
  <c r="V148" i="6"/>
  <c r="Y148" i="6"/>
  <c r="U148" i="6"/>
  <c r="AA148" i="6"/>
  <c r="AB148" i="6"/>
  <c r="W148" i="6"/>
  <c r="X148" i="6"/>
  <c r="Z148" i="6"/>
  <c r="AK149" i="6"/>
  <c r="L160" i="43" l="1"/>
  <c r="M161" i="1" s="1"/>
  <c r="H160" i="43"/>
  <c r="I161" i="1" s="1"/>
  <c r="E160" i="43"/>
  <c r="F161" i="1" s="1"/>
  <c r="P160" i="43"/>
  <c r="Q161" i="1" s="1"/>
  <c r="O160" i="43"/>
  <c r="P161" i="1" s="1"/>
  <c r="D160" i="43"/>
  <c r="E161" i="1" s="1"/>
  <c r="K160" i="43"/>
  <c r="L161" i="1" s="1"/>
  <c r="C160" i="43"/>
  <c r="D161" i="1" s="1"/>
  <c r="B160" i="43"/>
  <c r="C161" i="1" s="1"/>
  <c r="Q160" i="43"/>
  <c r="R161" i="1" s="1"/>
  <c r="N160" i="43"/>
  <c r="O161" i="1" s="1"/>
  <c r="A162" i="43"/>
  <c r="AN161" i="43"/>
  <c r="Q161" i="43" s="1"/>
  <c r="R162" i="1" s="1"/>
  <c r="N161" i="43"/>
  <c r="O162" i="1" s="1"/>
  <c r="C161" i="43"/>
  <c r="D162" i="1" s="1"/>
  <c r="K161" i="43"/>
  <c r="L162" i="1" s="1"/>
  <c r="I161" i="43"/>
  <c r="J162" i="1" s="1"/>
  <c r="F161" i="43"/>
  <c r="G162" i="1" s="1"/>
  <c r="AF149" i="6"/>
  <c r="AI147" i="1"/>
  <c r="BS147" i="1" s="1"/>
  <c r="AG147" i="1"/>
  <c r="BQ147" i="1" s="1"/>
  <c r="AJ147" i="1"/>
  <c r="BT147" i="1" s="1"/>
  <c r="AH147" i="1"/>
  <c r="BR147" i="1" s="1"/>
  <c r="AF147" i="1"/>
  <c r="BP147" i="1" s="1"/>
  <c r="AD147" i="1"/>
  <c r="BN147" i="1" s="1"/>
  <c r="AC147" i="1"/>
  <c r="BM147" i="1" s="1"/>
  <c r="X147" i="1"/>
  <c r="BH147" i="1" s="1"/>
  <c r="AE147" i="1"/>
  <c r="BO147" i="1" s="1"/>
  <c r="W147" i="1"/>
  <c r="BG147" i="1" s="1"/>
  <c r="Y147" i="1"/>
  <c r="BI147" i="1" s="1"/>
  <c r="V147" i="1"/>
  <c r="BF147" i="1" s="1"/>
  <c r="Z147" i="1"/>
  <c r="BJ147" i="1" s="1"/>
  <c r="AK148" i="1"/>
  <c r="U147" i="1"/>
  <c r="BE147" i="1" s="1"/>
  <c r="AB147" i="1"/>
  <c r="BL147" i="1" s="1"/>
  <c r="AA147" i="1"/>
  <c r="BK147" i="1" s="1"/>
  <c r="AC149" i="6"/>
  <c r="AD149" i="6"/>
  <c r="AE149" i="6"/>
  <c r="Z149" i="6"/>
  <c r="Y149" i="6"/>
  <c r="W149" i="6"/>
  <c r="X149" i="6"/>
  <c r="AB149" i="6"/>
  <c r="V149" i="6"/>
  <c r="U149" i="6"/>
  <c r="AA149" i="6"/>
  <c r="AK150" i="6"/>
  <c r="P161" i="43" l="1"/>
  <c r="Q162" i="1" s="1"/>
  <c r="D161" i="43"/>
  <c r="E162" i="1" s="1"/>
  <c r="G161" i="43"/>
  <c r="H162" i="1" s="1"/>
  <c r="J161" i="43"/>
  <c r="K162" i="1" s="1"/>
  <c r="B161" i="43"/>
  <c r="C162" i="1" s="1"/>
  <c r="E161" i="43"/>
  <c r="F162" i="1" s="1"/>
  <c r="O161" i="43"/>
  <c r="P162" i="1" s="1"/>
  <c r="M161" i="43"/>
  <c r="N162" i="1" s="1"/>
  <c r="H161" i="43"/>
  <c r="I162" i="1" s="1"/>
  <c r="L161" i="43"/>
  <c r="M162" i="1" s="1"/>
  <c r="A163" i="43"/>
  <c r="AN162" i="43"/>
  <c r="G162" i="43" s="1"/>
  <c r="H163" i="1" s="1"/>
  <c r="C162" i="43"/>
  <c r="D163" i="1" s="1"/>
  <c r="N162" i="43"/>
  <c r="O163" i="1" s="1"/>
  <c r="L162" i="43"/>
  <c r="M163" i="1" s="1"/>
  <c r="K162" i="43"/>
  <c r="L163" i="1" s="1"/>
  <c r="M162" i="43"/>
  <c r="N163" i="1" s="1"/>
  <c r="J162" i="43"/>
  <c r="K163" i="1" s="1"/>
  <c r="O162" i="43"/>
  <c r="P163" i="1" s="1"/>
  <c r="H162" i="43"/>
  <c r="I163" i="1" s="1"/>
  <c r="Q162" i="43"/>
  <c r="R163" i="1" s="1"/>
  <c r="D162" i="43"/>
  <c r="E163" i="1" s="1"/>
  <c r="I162" i="43"/>
  <c r="J163" i="1" s="1"/>
  <c r="F162" i="43"/>
  <c r="G163" i="1" s="1"/>
  <c r="E162" i="43"/>
  <c r="F163" i="1" s="1"/>
  <c r="B162" i="43"/>
  <c r="C163" i="1" s="1"/>
  <c r="AF150" i="6"/>
  <c r="AG148" i="1"/>
  <c r="BQ148" i="1" s="1"/>
  <c r="AH148" i="1"/>
  <c r="BR148" i="1" s="1"/>
  <c r="AI148" i="1"/>
  <c r="BS148" i="1" s="1"/>
  <c r="AJ148" i="1"/>
  <c r="BT148" i="1" s="1"/>
  <c r="AF148" i="1"/>
  <c r="BP148" i="1" s="1"/>
  <c r="AE148" i="1"/>
  <c r="BO148" i="1" s="1"/>
  <c r="AC148" i="1"/>
  <c r="BM148" i="1" s="1"/>
  <c r="X148" i="1"/>
  <c r="BH148" i="1" s="1"/>
  <c r="AD148" i="1"/>
  <c r="BN148" i="1" s="1"/>
  <c r="V148" i="1"/>
  <c r="BF148" i="1" s="1"/>
  <c r="AA148" i="1"/>
  <c r="BK148" i="1" s="1"/>
  <c r="U148" i="1"/>
  <c r="BE148" i="1" s="1"/>
  <c r="Z148" i="1"/>
  <c r="BJ148" i="1" s="1"/>
  <c r="W148" i="1"/>
  <c r="BG148" i="1" s="1"/>
  <c r="Y148" i="1"/>
  <c r="BI148" i="1" s="1"/>
  <c r="AB148" i="1"/>
  <c r="BL148" i="1" s="1"/>
  <c r="AK149" i="1"/>
  <c r="AC150" i="6"/>
  <c r="AD150" i="6"/>
  <c r="AE150" i="6"/>
  <c r="AA150" i="6"/>
  <c r="AB150" i="6"/>
  <c r="Z150" i="6"/>
  <c r="Y150" i="6"/>
  <c r="W150" i="6"/>
  <c r="U150" i="6"/>
  <c r="X150" i="6"/>
  <c r="V150" i="6"/>
  <c r="AK151" i="6"/>
  <c r="P162" i="43" l="1"/>
  <c r="Q163" i="1" s="1"/>
  <c r="A164" i="43"/>
  <c r="AN163" i="43"/>
  <c r="P163" i="43" s="1"/>
  <c r="Q164" i="1" s="1"/>
  <c r="C163" i="43"/>
  <c r="D164" i="1" s="1"/>
  <c r="Q163" i="43"/>
  <c r="R164" i="1" s="1"/>
  <c r="K163" i="43"/>
  <c r="L164" i="1" s="1"/>
  <c r="H163" i="43"/>
  <c r="I164" i="1" s="1"/>
  <c r="G163" i="43"/>
  <c r="H164" i="1" s="1"/>
  <c r="I163" i="43"/>
  <c r="J164" i="1" s="1"/>
  <c r="E163" i="43"/>
  <c r="F164" i="1" s="1"/>
  <c r="F163" i="43"/>
  <c r="G164" i="1" s="1"/>
  <c r="AF151" i="6"/>
  <c r="AG149" i="1"/>
  <c r="BQ149" i="1" s="1"/>
  <c r="AH149" i="1"/>
  <c r="BR149" i="1" s="1"/>
  <c r="AI149" i="1"/>
  <c r="BS149" i="1" s="1"/>
  <c r="AJ149" i="1"/>
  <c r="BT149" i="1" s="1"/>
  <c r="AF149" i="1"/>
  <c r="BP149" i="1" s="1"/>
  <c r="AE149" i="1"/>
  <c r="BO149" i="1" s="1"/>
  <c r="AD149" i="1"/>
  <c r="BN149" i="1" s="1"/>
  <c r="AB149" i="1"/>
  <c r="BL149" i="1" s="1"/>
  <c r="W149" i="1"/>
  <c r="BG149" i="1" s="1"/>
  <c r="AC149" i="1"/>
  <c r="BM149" i="1" s="1"/>
  <c r="Z149" i="1"/>
  <c r="BJ149" i="1" s="1"/>
  <c r="V149" i="1"/>
  <c r="BF149" i="1" s="1"/>
  <c r="AA149" i="1"/>
  <c r="BK149" i="1" s="1"/>
  <c r="Y149" i="1"/>
  <c r="BI149" i="1" s="1"/>
  <c r="U149" i="1"/>
  <c r="BE149" i="1" s="1"/>
  <c r="X149" i="1"/>
  <c r="BH149" i="1" s="1"/>
  <c r="AK150" i="1"/>
  <c r="AE151" i="6"/>
  <c r="AD151" i="6"/>
  <c r="AC151" i="6"/>
  <c r="U151" i="6"/>
  <c r="AA151" i="6"/>
  <c r="Z151" i="6"/>
  <c r="W151" i="6"/>
  <c r="Y151" i="6"/>
  <c r="V151" i="6"/>
  <c r="AB151" i="6"/>
  <c r="X151" i="6"/>
  <c r="AK152" i="6"/>
  <c r="L163" i="43" l="1"/>
  <c r="M164" i="1" s="1"/>
  <c r="O163" i="43"/>
  <c r="P164" i="1" s="1"/>
  <c r="D163" i="43"/>
  <c r="E164" i="1" s="1"/>
  <c r="B163" i="43"/>
  <c r="C164" i="1" s="1"/>
  <c r="N163" i="43"/>
  <c r="O164" i="1" s="1"/>
  <c r="J163" i="43"/>
  <c r="K164" i="1" s="1"/>
  <c r="M163" i="43"/>
  <c r="N164" i="1" s="1"/>
  <c r="A165" i="43"/>
  <c r="AN164" i="43"/>
  <c r="G164" i="43" s="1"/>
  <c r="H165" i="1" s="1"/>
  <c r="F164" i="43"/>
  <c r="G165" i="1" s="1"/>
  <c r="O164" i="43"/>
  <c r="P165" i="1" s="1"/>
  <c r="AF152" i="6"/>
  <c r="AJ150" i="1"/>
  <c r="BT150" i="1" s="1"/>
  <c r="AG150" i="1"/>
  <c r="BQ150" i="1" s="1"/>
  <c r="AI150" i="1"/>
  <c r="BS150" i="1" s="1"/>
  <c r="AH150" i="1"/>
  <c r="BR150" i="1" s="1"/>
  <c r="AF150" i="1"/>
  <c r="BP150" i="1" s="1"/>
  <c r="AE150" i="1"/>
  <c r="BO150" i="1" s="1"/>
  <c r="AD150" i="1"/>
  <c r="BN150" i="1" s="1"/>
  <c r="V150" i="1"/>
  <c r="BF150" i="1" s="1"/>
  <c r="X150" i="1"/>
  <c r="BH150" i="1" s="1"/>
  <c r="W150" i="1"/>
  <c r="BG150" i="1" s="1"/>
  <c r="AC150" i="1"/>
  <c r="BM150" i="1" s="1"/>
  <c r="AA150" i="1"/>
  <c r="BK150" i="1" s="1"/>
  <c r="Z150" i="1"/>
  <c r="BJ150" i="1" s="1"/>
  <c r="Y150" i="1"/>
  <c r="BI150" i="1" s="1"/>
  <c r="U150" i="1"/>
  <c r="BE150" i="1" s="1"/>
  <c r="AK151" i="1"/>
  <c r="AB150" i="1"/>
  <c r="BL150" i="1" s="1"/>
  <c r="AE152" i="6"/>
  <c r="AC152" i="6"/>
  <c r="AD152" i="6"/>
  <c r="U152" i="6"/>
  <c r="Y152" i="6"/>
  <c r="AB152" i="6"/>
  <c r="X152" i="6"/>
  <c r="Z152" i="6"/>
  <c r="W152" i="6"/>
  <c r="AA152" i="6"/>
  <c r="V152" i="6"/>
  <c r="AK153" i="6"/>
  <c r="N164" i="43" l="1"/>
  <c r="O165" i="1" s="1"/>
  <c r="L164" i="43"/>
  <c r="M165" i="1" s="1"/>
  <c r="I164" i="43"/>
  <c r="J165" i="1" s="1"/>
  <c r="H164" i="43"/>
  <c r="I165" i="1" s="1"/>
  <c r="J164" i="43"/>
  <c r="K165" i="1" s="1"/>
  <c r="B164" i="43"/>
  <c r="C165" i="1" s="1"/>
  <c r="M164" i="43"/>
  <c r="N165" i="1" s="1"/>
  <c r="K164" i="43"/>
  <c r="L165" i="1" s="1"/>
  <c r="Q164" i="43"/>
  <c r="R165" i="1" s="1"/>
  <c r="P164" i="43"/>
  <c r="Q165" i="1" s="1"/>
  <c r="D164" i="43"/>
  <c r="E165" i="1" s="1"/>
  <c r="E164" i="43"/>
  <c r="F165" i="1" s="1"/>
  <c r="C164" i="43"/>
  <c r="D165" i="1" s="1"/>
  <c r="A166" i="43"/>
  <c r="AN165" i="43"/>
  <c r="H165" i="43" s="1"/>
  <c r="I166" i="1" s="1"/>
  <c r="N165" i="43"/>
  <c r="O166" i="1" s="1"/>
  <c r="C165" i="43"/>
  <c r="D166" i="1" s="1"/>
  <c r="K165" i="43"/>
  <c r="L166" i="1" s="1"/>
  <c r="M165" i="43"/>
  <c r="N166" i="1" s="1"/>
  <c r="P165" i="43"/>
  <c r="Q166" i="1" s="1"/>
  <c r="F165" i="43"/>
  <c r="G166" i="1" s="1"/>
  <c r="G165" i="43"/>
  <c r="H166" i="1" s="1"/>
  <c r="AF153" i="6"/>
  <c r="AG151" i="1"/>
  <c r="BQ151" i="1" s="1"/>
  <c r="AH151" i="1"/>
  <c r="BR151" i="1" s="1"/>
  <c r="AI151" i="1"/>
  <c r="BS151" i="1" s="1"/>
  <c r="AJ151" i="1"/>
  <c r="BT151" i="1" s="1"/>
  <c r="AF151" i="1"/>
  <c r="BP151" i="1" s="1"/>
  <c r="AE151" i="1"/>
  <c r="BO151" i="1" s="1"/>
  <c r="AD151" i="1"/>
  <c r="BN151" i="1" s="1"/>
  <c r="AC151" i="1"/>
  <c r="BM151" i="1" s="1"/>
  <c r="Z151" i="1"/>
  <c r="BJ151" i="1" s="1"/>
  <c r="Y151" i="1"/>
  <c r="BI151" i="1" s="1"/>
  <c r="AK152" i="1"/>
  <c r="W151" i="1"/>
  <c r="BG151" i="1" s="1"/>
  <c r="AB151" i="1"/>
  <c r="BL151" i="1" s="1"/>
  <c r="V151" i="1"/>
  <c r="BF151" i="1" s="1"/>
  <c r="U151" i="1"/>
  <c r="BE151" i="1" s="1"/>
  <c r="X151" i="1"/>
  <c r="BH151" i="1" s="1"/>
  <c r="AA151" i="1"/>
  <c r="BK151" i="1" s="1"/>
  <c r="AE153" i="6"/>
  <c r="AC153" i="6"/>
  <c r="AD153" i="6"/>
  <c r="X153" i="6"/>
  <c r="Z153" i="6"/>
  <c r="AB153" i="6"/>
  <c r="V153" i="6"/>
  <c r="U153" i="6"/>
  <c r="Y153" i="6"/>
  <c r="W153" i="6"/>
  <c r="AA153" i="6"/>
  <c r="AK154" i="6"/>
  <c r="I165" i="43" l="1"/>
  <c r="J166" i="1" s="1"/>
  <c r="D165" i="43"/>
  <c r="E166" i="1" s="1"/>
  <c r="E165" i="43"/>
  <c r="F166" i="1" s="1"/>
  <c r="Q165" i="43"/>
  <c r="R166" i="1" s="1"/>
  <c r="L165" i="43"/>
  <c r="M166" i="1" s="1"/>
  <c r="O165" i="43"/>
  <c r="P166" i="1" s="1"/>
  <c r="B165" i="43"/>
  <c r="C166" i="1" s="1"/>
  <c r="J165" i="43"/>
  <c r="K166" i="1" s="1"/>
  <c r="A167" i="43"/>
  <c r="AN166" i="43"/>
  <c r="P166" i="43" s="1"/>
  <c r="Q167" i="1" s="1"/>
  <c r="C166" i="43"/>
  <c r="D167" i="1" s="1"/>
  <c r="O166" i="43"/>
  <c r="P167" i="1" s="1"/>
  <c r="D166" i="43"/>
  <c r="E167" i="1" s="1"/>
  <c r="M166" i="43"/>
  <c r="N167" i="1" s="1"/>
  <c r="Q166" i="43"/>
  <c r="R167" i="1" s="1"/>
  <c r="H166" i="43"/>
  <c r="I167" i="1" s="1"/>
  <c r="K166" i="43"/>
  <c r="L167" i="1" s="1"/>
  <c r="L166" i="43"/>
  <c r="M167" i="1" s="1"/>
  <c r="J166" i="43"/>
  <c r="K167" i="1" s="1"/>
  <c r="N166" i="43"/>
  <c r="O167" i="1" s="1"/>
  <c r="E166" i="43"/>
  <c r="F167" i="1" s="1"/>
  <c r="F166" i="43"/>
  <c r="G167" i="1" s="1"/>
  <c r="B166" i="43"/>
  <c r="C167" i="1" s="1"/>
  <c r="AF154" i="6"/>
  <c r="AG152" i="1"/>
  <c r="BQ152" i="1" s="1"/>
  <c r="AH152" i="1"/>
  <c r="BR152" i="1" s="1"/>
  <c r="AI152" i="1"/>
  <c r="BS152" i="1" s="1"/>
  <c r="AJ152" i="1"/>
  <c r="BT152" i="1" s="1"/>
  <c r="AF152" i="1"/>
  <c r="BP152" i="1" s="1"/>
  <c r="AC152" i="1"/>
  <c r="BM152" i="1" s="1"/>
  <c r="AD152" i="1"/>
  <c r="BN152" i="1" s="1"/>
  <c r="AE152" i="1"/>
  <c r="BO152" i="1" s="1"/>
  <c r="AA152" i="1"/>
  <c r="BK152" i="1" s="1"/>
  <c r="W152" i="1"/>
  <c r="BG152" i="1" s="1"/>
  <c r="AK153" i="1"/>
  <c r="AB152" i="1"/>
  <c r="BL152" i="1" s="1"/>
  <c r="Z152" i="1"/>
  <c r="BJ152" i="1" s="1"/>
  <c r="U152" i="1"/>
  <c r="BE152" i="1" s="1"/>
  <c r="X152" i="1"/>
  <c r="BH152" i="1" s="1"/>
  <c r="Y152" i="1"/>
  <c r="BI152" i="1" s="1"/>
  <c r="V152" i="1"/>
  <c r="BF152" i="1" s="1"/>
  <c r="AE154" i="6"/>
  <c r="AD154" i="6"/>
  <c r="AC154" i="6"/>
  <c r="AA154" i="6"/>
  <c r="V154" i="6"/>
  <c r="W154" i="6"/>
  <c r="X154" i="6"/>
  <c r="Z154" i="6"/>
  <c r="Y154" i="6"/>
  <c r="AB154" i="6"/>
  <c r="U154" i="6"/>
  <c r="AK155" i="6"/>
  <c r="G166" i="43" l="1"/>
  <c r="H167" i="1" s="1"/>
  <c r="I166" i="43"/>
  <c r="J167" i="1" s="1"/>
  <c r="A168" i="43"/>
  <c r="AN167" i="43"/>
  <c r="E167" i="43" s="1"/>
  <c r="F168" i="1" s="1"/>
  <c r="C167" i="43"/>
  <c r="D168" i="1" s="1"/>
  <c r="G167" i="43"/>
  <c r="H168" i="1" s="1"/>
  <c r="P167" i="43"/>
  <c r="Q168" i="1" s="1"/>
  <c r="I167" i="43"/>
  <c r="J168" i="1" s="1"/>
  <c r="H167" i="43"/>
  <c r="I168" i="1" s="1"/>
  <c r="AF155" i="6"/>
  <c r="AI153" i="1"/>
  <c r="BS153" i="1" s="1"/>
  <c r="AG153" i="1"/>
  <c r="BQ153" i="1" s="1"/>
  <c r="AH153" i="1"/>
  <c r="BR153" i="1" s="1"/>
  <c r="AJ153" i="1"/>
  <c r="BT153" i="1" s="1"/>
  <c r="AF153" i="1"/>
  <c r="BP153" i="1" s="1"/>
  <c r="AE153" i="1"/>
  <c r="BO153" i="1" s="1"/>
  <c r="AC153" i="1"/>
  <c r="BM153" i="1" s="1"/>
  <c r="Y153" i="1"/>
  <c r="BI153" i="1" s="1"/>
  <c r="AD153" i="1"/>
  <c r="BN153" i="1" s="1"/>
  <c r="AK154" i="1"/>
  <c r="AA153" i="1"/>
  <c r="BK153" i="1" s="1"/>
  <c r="W153" i="1"/>
  <c r="BG153" i="1" s="1"/>
  <c r="U153" i="1"/>
  <c r="BE153" i="1" s="1"/>
  <c r="Z153" i="1"/>
  <c r="BJ153" i="1" s="1"/>
  <c r="X153" i="1"/>
  <c r="BH153" i="1" s="1"/>
  <c r="V153" i="1"/>
  <c r="BF153" i="1" s="1"/>
  <c r="AB153" i="1"/>
  <c r="BL153" i="1" s="1"/>
  <c r="AE155" i="6"/>
  <c r="AD155" i="6"/>
  <c r="AC155" i="6"/>
  <c r="Z155" i="6"/>
  <c r="X155" i="6"/>
  <c r="Y155" i="6"/>
  <c r="W155" i="6"/>
  <c r="AA155" i="6"/>
  <c r="U155" i="6"/>
  <c r="AB155" i="6"/>
  <c r="V155" i="6"/>
  <c r="AK156" i="6"/>
  <c r="N167" i="43" l="1"/>
  <c r="O168" i="1" s="1"/>
  <c r="K167" i="43"/>
  <c r="L168" i="1" s="1"/>
  <c r="L167" i="43"/>
  <c r="M168" i="1" s="1"/>
  <c r="Q167" i="43"/>
  <c r="R168" i="1" s="1"/>
  <c r="M167" i="43"/>
  <c r="N168" i="1" s="1"/>
  <c r="O167" i="43"/>
  <c r="P168" i="1" s="1"/>
  <c r="B167" i="43"/>
  <c r="C168" i="1" s="1"/>
  <c r="J167" i="43"/>
  <c r="K168" i="1" s="1"/>
  <c r="F167" i="43"/>
  <c r="G168" i="1" s="1"/>
  <c r="D167" i="43"/>
  <c r="E168" i="1" s="1"/>
  <c r="A169" i="43"/>
  <c r="AN168" i="43"/>
  <c r="H168" i="43" s="1"/>
  <c r="I169" i="1" s="1"/>
  <c r="C168" i="43"/>
  <c r="D169" i="1" s="1"/>
  <c r="J168" i="43"/>
  <c r="K169" i="1" s="1"/>
  <c r="D168" i="43"/>
  <c r="E169" i="1" s="1"/>
  <c r="O168" i="43"/>
  <c r="P169" i="1" s="1"/>
  <c r="N168" i="43"/>
  <c r="O169" i="1" s="1"/>
  <c r="L168" i="43"/>
  <c r="M169" i="1" s="1"/>
  <c r="Q168" i="43"/>
  <c r="R169" i="1" s="1"/>
  <c r="K168" i="43"/>
  <c r="L169" i="1" s="1"/>
  <c r="M168" i="43"/>
  <c r="N169" i="1" s="1"/>
  <c r="I168" i="43"/>
  <c r="J169" i="1" s="1"/>
  <c r="E168" i="43"/>
  <c r="F169" i="1" s="1"/>
  <c r="P168" i="43"/>
  <c r="Q169" i="1" s="1"/>
  <c r="F168" i="43"/>
  <c r="G169" i="1" s="1"/>
  <c r="G168" i="43"/>
  <c r="H169" i="1" s="1"/>
  <c r="B168" i="43"/>
  <c r="C169" i="1" s="1"/>
  <c r="AF156" i="6"/>
  <c r="AG154" i="1"/>
  <c r="BQ154" i="1" s="1"/>
  <c r="AH154" i="1"/>
  <c r="BR154" i="1" s="1"/>
  <c r="AI154" i="1"/>
  <c r="BS154" i="1" s="1"/>
  <c r="AJ154" i="1"/>
  <c r="BT154" i="1" s="1"/>
  <c r="AF154" i="1"/>
  <c r="BP154" i="1" s="1"/>
  <c r="AE154" i="1"/>
  <c r="BO154" i="1" s="1"/>
  <c r="Z154" i="1"/>
  <c r="BJ154" i="1" s="1"/>
  <c r="AD154" i="1"/>
  <c r="BN154" i="1" s="1"/>
  <c r="AB154" i="1"/>
  <c r="BL154" i="1" s="1"/>
  <c r="X154" i="1"/>
  <c r="BH154" i="1" s="1"/>
  <c r="V154" i="1"/>
  <c r="BF154" i="1" s="1"/>
  <c r="AC154" i="1"/>
  <c r="BM154" i="1" s="1"/>
  <c r="AK155" i="1"/>
  <c r="AA154" i="1"/>
  <c r="BK154" i="1" s="1"/>
  <c r="Y154" i="1"/>
  <c r="BI154" i="1" s="1"/>
  <c r="W154" i="1"/>
  <c r="BG154" i="1" s="1"/>
  <c r="U154" i="1"/>
  <c r="BE154" i="1" s="1"/>
  <c r="AC156" i="6"/>
  <c r="AE156" i="6"/>
  <c r="AD156" i="6"/>
  <c r="X156" i="6"/>
  <c r="Z156" i="6"/>
  <c r="U156" i="6"/>
  <c r="AA156" i="6"/>
  <c r="W156" i="6"/>
  <c r="Y156" i="6"/>
  <c r="V156" i="6"/>
  <c r="AB156" i="6"/>
  <c r="AK157" i="6"/>
  <c r="A170" i="43" l="1"/>
  <c r="AN169" i="43"/>
  <c r="Q169" i="43" s="1"/>
  <c r="R170" i="1" s="1"/>
  <c r="O169" i="43"/>
  <c r="P170" i="1" s="1"/>
  <c r="I169" i="43"/>
  <c r="J170" i="1" s="1"/>
  <c r="D169" i="43"/>
  <c r="E170" i="1" s="1"/>
  <c r="G169" i="43"/>
  <c r="H170" i="1" s="1"/>
  <c r="N169" i="43"/>
  <c r="O170" i="1" s="1"/>
  <c r="E169" i="43"/>
  <c r="F170" i="1" s="1"/>
  <c r="H169" i="43"/>
  <c r="I170" i="1" s="1"/>
  <c r="P169" i="43"/>
  <c r="Q170" i="1" s="1"/>
  <c r="J169" i="43"/>
  <c r="K170" i="1" s="1"/>
  <c r="L169" i="43"/>
  <c r="M170" i="1" s="1"/>
  <c r="F169" i="43"/>
  <c r="G170" i="1" s="1"/>
  <c r="B169" i="43"/>
  <c r="C170" i="1" s="1"/>
  <c r="AF157" i="6"/>
  <c r="AG155" i="1"/>
  <c r="BQ155" i="1" s="1"/>
  <c r="AH155" i="1"/>
  <c r="BR155" i="1" s="1"/>
  <c r="AI155" i="1"/>
  <c r="BS155" i="1" s="1"/>
  <c r="AJ155" i="1"/>
  <c r="BT155" i="1" s="1"/>
  <c r="AF155" i="1"/>
  <c r="BP155" i="1" s="1"/>
  <c r="AC155" i="1"/>
  <c r="BM155" i="1" s="1"/>
  <c r="AE155" i="1"/>
  <c r="BO155" i="1" s="1"/>
  <c r="AD155" i="1"/>
  <c r="BN155" i="1" s="1"/>
  <c r="X155" i="1"/>
  <c r="BH155" i="1" s="1"/>
  <c r="AA155" i="1"/>
  <c r="BK155" i="1" s="1"/>
  <c r="V155" i="1"/>
  <c r="BF155" i="1" s="1"/>
  <c r="Z155" i="1"/>
  <c r="BJ155" i="1" s="1"/>
  <c r="U155" i="1"/>
  <c r="BE155" i="1" s="1"/>
  <c r="W155" i="1"/>
  <c r="BG155" i="1" s="1"/>
  <c r="AB155" i="1"/>
  <c r="BL155" i="1" s="1"/>
  <c r="AK156" i="1"/>
  <c r="Y155" i="1"/>
  <c r="BI155" i="1" s="1"/>
  <c r="AE157" i="6"/>
  <c r="AC157" i="6"/>
  <c r="AD157" i="6"/>
  <c r="AB157" i="6"/>
  <c r="AA157" i="6"/>
  <c r="U157" i="6"/>
  <c r="Y157" i="6"/>
  <c r="W157" i="6"/>
  <c r="V157" i="6"/>
  <c r="Z157" i="6"/>
  <c r="X157" i="6"/>
  <c r="AK158" i="6"/>
  <c r="M169" i="43" l="1"/>
  <c r="N170" i="1" s="1"/>
  <c r="K169" i="43"/>
  <c r="L170" i="1" s="1"/>
  <c r="C169" i="43"/>
  <c r="D170" i="1" s="1"/>
  <c r="A171" i="43"/>
  <c r="AN170" i="43"/>
  <c r="G170" i="43" s="1"/>
  <c r="H171" i="1" s="1"/>
  <c r="O170" i="43"/>
  <c r="P171" i="1" s="1"/>
  <c r="C170" i="43"/>
  <c r="D171" i="1" s="1"/>
  <c r="N170" i="43"/>
  <c r="O171" i="1" s="1"/>
  <c r="J170" i="43"/>
  <c r="K171" i="1" s="1"/>
  <c r="L170" i="43"/>
  <c r="M171" i="1" s="1"/>
  <c r="M170" i="43"/>
  <c r="N171" i="1" s="1"/>
  <c r="D170" i="43"/>
  <c r="E171" i="1" s="1"/>
  <c r="Q170" i="43"/>
  <c r="R171" i="1" s="1"/>
  <c r="I170" i="43"/>
  <c r="J171" i="1" s="1"/>
  <c r="E170" i="43"/>
  <c r="F171" i="1" s="1"/>
  <c r="P170" i="43"/>
  <c r="Q171" i="1" s="1"/>
  <c r="K170" i="43"/>
  <c r="L171" i="1" s="1"/>
  <c r="H170" i="43"/>
  <c r="I171" i="1" s="1"/>
  <c r="F170" i="43"/>
  <c r="G171" i="1" s="1"/>
  <c r="B170" i="43"/>
  <c r="C171" i="1" s="1"/>
  <c r="AF158" i="6"/>
  <c r="AJ156" i="1"/>
  <c r="BT156" i="1" s="1"/>
  <c r="AI156" i="1"/>
  <c r="BS156" i="1" s="1"/>
  <c r="AG156" i="1"/>
  <c r="BQ156" i="1" s="1"/>
  <c r="AH156" i="1"/>
  <c r="BR156" i="1" s="1"/>
  <c r="AF156" i="1"/>
  <c r="BP156" i="1" s="1"/>
  <c r="AE156" i="1"/>
  <c r="BO156" i="1" s="1"/>
  <c r="Z156" i="1"/>
  <c r="BJ156" i="1" s="1"/>
  <c r="V156" i="1"/>
  <c r="BF156" i="1" s="1"/>
  <c r="Y156" i="1"/>
  <c r="BI156" i="1" s="1"/>
  <c r="U156" i="1"/>
  <c r="BE156" i="1" s="1"/>
  <c r="AB156" i="1"/>
  <c r="BL156" i="1" s="1"/>
  <c r="AD156" i="1"/>
  <c r="BN156" i="1" s="1"/>
  <c r="W156" i="1"/>
  <c r="BG156" i="1" s="1"/>
  <c r="X156" i="1"/>
  <c r="BH156" i="1" s="1"/>
  <c r="AC156" i="1"/>
  <c r="BM156" i="1" s="1"/>
  <c r="AK157" i="1"/>
  <c r="AA156" i="1"/>
  <c r="BK156" i="1" s="1"/>
  <c r="AD158" i="6"/>
  <c r="AE158" i="6"/>
  <c r="AC158" i="6"/>
  <c r="V158" i="6"/>
  <c r="X158" i="6"/>
  <c r="AB158" i="6"/>
  <c r="AA158" i="6"/>
  <c r="Y158" i="6"/>
  <c r="U158" i="6"/>
  <c r="W158" i="6"/>
  <c r="Z158" i="6"/>
  <c r="AK159" i="6"/>
  <c r="A172" i="43" l="1"/>
  <c r="AN171" i="43"/>
  <c r="F171" i="43" s="1"/>
  <c r="G172" i="1" s="1"/>
  <c r="O171" i="43"/>
  <c r="P172" i="1" s="1"/>
  <c r="N171" i="43"/>
  <c r="O172" i="1" s="1"/>
  <c r="H171" i="43"/>
  <c r="I172" i="1" s="1"/>
  <c r="L171" i="43"/>
  <c r="M172" i="1" s="1"/>
  <c r="Q171" i="43"/>
  <c r="R172" i="1" s="1"/>
  <c r="P171" i="43"/>
  <c r="Q172" i="1" s="1"/>
  <c r="I171" i="43"/>
  <c r="J172" i="1" s="1"/>
  <c r="AF159" i="6"/>
  <c r="AG157" i="1"/>
  <c r="BQ157" i="1" s="1"/>
  <c r="AH157" i="1"/>
  <c r="BR157" i="1" s="1"/>
  <c r="AI157" i="1"/>
  <c r="BS157" i="1" s="1"/>
  <c r="AJ157" i="1"/>
  <c r="BT157" i="1" s="1"/>
  <c r="AF157" i="1"/>
  <c r="BP157" i="1" s="1"/>
  <c r="AE157" i="1"/>
  <c r="BO157" i="1" s="1"/>
  <c r="AD157" i="1"/>
  <c r="BN157" i="1" s="1"/>
  <c r="AC157" i="1"/>
  <c r="BM157" i="1" s="1"/>
  <c r="AB157" i="1"/>
  <c r="BL157" i="1" s="1"/>
  <c r="U157" i="1"/>
  <c r="BE157" i="1" s="1"/>
  <c r="AK158" i="1"/>
  <c r="X157" i="1"/>
  <c r="BH157" i="1" s="1"/>
  <c r="V157" i="1"/>
  <c r="BF157" i="1" s="1"/>
  <c r="Z157" i="1"/>
  <c r="BJ157" i="1" s="1"/>
  <c r="AA157" i="1"/>
  <c r="BK157" i="1" s="1"/>
  <c r="Y157" i="1"/>
  <c r="BI157" i="1" s="1"/>
  <c r="W157" i="1"/>
  <c r="BG157" i="1" s="1"/>
  <c r="AD159" i="6"/>
  <c r="AE159" i="6"/>
  <c r="AC159" i="6"/>
  <c r="Z159" i="6"/>
  <c r="U159" i="6"/>
  <c r="W159" i="6"/>
  <c r="AA159" i="6"/>
  <c r="Y159" i="6"/>
  <c r="AB159" i="6"/>
  <c r="V159" i="6"/>
  <c r="X159" i="6"/>
  <c r="AK160" i="6"/>
  <c r="E171" i="43" l="1"/>
  <c r="F172" i="1" s="1"/>
  <c r="K171" i="43"/>
  <c r="L172" i="1" s="1"/>
  <c r="J171" i="43"/>
  <c r="K172" i="1" s="1"/>
  <c r="C171" i="43"/>
  <c r="D172" i="1" s="1"/>
  <c r="B171" i="43"/>
  <c r="C172" i="1" s="1"/>
  <c r="D171" i="43"/>
  <c r="E172" i="1" s="1"/>
  <c r="G171" i="43"/>
  <c r="H172" i="1" s="1"/>
  <c r="M171" i="43"/>
  <c r="N172" i="1" s="1"/>
  <c r="A173" i="43"/>
  <c r="AN172" i="43"/>
  <c r="H172" i="43" s="1"/>
  <c r="I173" i="1" s="1"/>
  <c r="N172" i="43"/>
  <c r="O173" i="1" s="1"/>
  <c r="L172" i="43"/>
  <c r="M173" i="1" s="1"/>
  <c r="J172" i="43"/>
  <c r="K173" i="1" s="1"/>
  <c r="O172" i="43"/>
  <c r="P173" i="1" s="1"/>
  <c r="C172" i="43"/>
  <c r="D173" i="1" s="1"/>
  <c r="I172" i="43"/>
  <c r="J173" i="1" s="1"/>
  <c r="D172" i="43"/>
  <c r="E173" i="1" s="1"/>
  <c r="M172" i="43"/>
  <c r="N173" i="1" s="1"/>
  <c r="Q172" i="43"/>
  <c r="R173" i="1" s="1"/>
  <c r="E172" i="43"/>
  <c r="F173" i="1" s="1"/>
  <c r="G172" i="43"/>
  <c r="H173" i="1" s="1"/>
  <c r="K172" i="43"/>
  <c r="L173" i="1" s="1"/>
  <c r="P172" i="43"/>
  <c r="Q173" i="1" s="1"/>
  <c r="F172" i="43"/>
  <c r="G173" i="1" s="1"/>
  <c r="B172" i="43"/>
  <c r="C173" i="1" s="1"/>
  <c r="AF160" i="6"/>
  <c r="AG158" i="1"/>
  <c r="BQ158" i="1" s="1"/>
  <c r="AH158" i="1"/>
  <c r="BR158" i="1" s="1"/>
  <c r="AI158" i="1"/>
  <c r="BS158" i="1" s="1"/>
  <c r="AJ158" i="1"/>
  <c r="BT158" i="1" s="1"/>
  <c r="AF158" i="1"/>
  <c r="BP158" i="1" s="1"/>
  <c r="AE158" i="1"/>
  <c r="BO158" i="1" s="1"/>
  <c r="AB158" i="1"/>
  <c r="BL158" i="1" s="1"/>
  <c r="AC158" i="1"/>
  <c r="BM158" i="1" s="1"/>
  <c r="AK159" i="1"/>
  <c r="W158" i="1"/>
  <c r="BG158" i="1" s="1"/>
  <c r="AD158" i="1"/>
  <c r="BN158" i="1" s="1"/>
  <c r="V158" i="1"/>
  <c r="BF158" i="1" s="1"/>
  <c r="Z158" i="1"/>
  <c r="BJ158" i="1" s="1"/>
  <c r="AA158" i="1"/>
  <c r="BK158" i="1" s="1"/>
  <c r="X158" i="1"/>
  <c r="BH158" i="1" s="1"/>
  <c r="Y158" i="1"/>
  <c r="BI158" i="1" s="1"/>
  <c r="U158" i="1"/>
  <c r="BE158" i="1" s="1"/>
  <c r="AC160" i="6"/>
  <c r="AD160" i="6"/>
  <c r="AE160" i="6"/>
  <c r="Z160" i="6"/>
  <c r="AB160" i="6"/>
  <c r="AA160" i="6"/>
  <c r="U160" i="6"/>
  <c r="W160" i="6"/>
  <c r="X160" i="6"/>
  <c r="Y160" i="6"/>
  <c r="V160" i="6"/>
  <c r="AK161" i="6"/>
  <c r="A174" i="43" l="1"/>
  <c r="AN173" i="43"/>
  <c r="H173" i="43" s="1"/>
  <c r="I174" i="1" s="1"/>
  <c r="Q173" i="43"/>
  <c r="R174" i="1" s="1"/>
  <c r="E173" i="43"/>
  <c r="F174" i="1" s="1"/>
  <c r="AF161" i="6"/>
  <c r="AI159" i="1"/>
  <c r="BS159" i="1" s="1"/>
  <c r="AG159" i="1"/>
  <c r="BQ159" i="1" s="1"/>
  <c r="AH159" i="1"/>
  <c r="BR159" i="1" s="1"/>
  <c r="AJ159" i="1"/>
  <c r="BT159" i="1" s="1"/>
  <c r="AF159" i="1"/>
  <c r="BP159" i="1" s="1"/>
  <c r="AE159" i="1"/>
  <c r="BO159" i="1" s="1"/>
  <c r="X159" i="1"/>
  <c r="BH159" i="1" s="1"/>
  <c r="AD159" i="1"/>
  <c r="BN159" i="1" s="1"/>
  <c r="AC159" i="1"/>
  <c r="BM159" i="1" s="1"/>
  <c r="AA159" i="1"/>
  <c r="BK159" i="1" s="1"/>
  <c r="Y159" i="1"/>
  <c r="BI159" i="1" s="1"/>
  <c r="U159" i="1"/>
  <c r="BE159" i="1" s="1"/>
  <c r="AB159" i="1"/>
  <c r="BL159" i="1" s="1"/>
  <c r="AK160" i="1"/>
  <c r="W159" i="1"/>
  <c r="BG159" i="1" s="1"/>
  <c r="V159" i="1"/>
  <c r="BF159" i="1" s="1"/>
  <c r="Z159" i="1"/>
  <c r="BJ159" i="1" s="1"/>
  <c r="AC161" i="6"/>
  <c r="AE161" i="6"/>
  <c r="AD161" i="6"/>
  <c r="Z161" i="6"/>
  <c r="AB161" i="6"/>
  <c r="V161" i="6"/>
  <c r="Y161" i="6"/>
  <c r="W161" i="6"/>
  <c r="X161" i="6"/>
  <c r="U161" i="6"/>
  <c r="AA161" i="6"/>
  <c r="AK162" i="6"/>
  <c r="G173" i="43" l="1"/>
  <c r="H174" i="1" s="1"/>
  <c r="I173" i="43"/>
  <c r="J174" i="1" s="1"/>
  <c r="N173" i="43"/>
  <c r="O174" i="1" s="1"/>
  <c r="L173" i="43"/>
  <c r="M174" i="1" s="1"/>
  <c r="K173" i="43"/>
  <c r="L174" i="1" s="1"/>
  <c r="D173" i="43"/>
  <c r="E174" i="1" s="1"/>
  <c r="M173" i="43"/>
  <c r="N174" i="1" s="1"/>
  <c r="B173" i="43"/>
  <c r="C174" i="1" s="1"/>
  <c r="J173" i="43"/>
  <c r="K174" i="1" s="1"/>
  <c r="C173" i="43"/>
  <c r="D174" i="1" s="1"/>
  <c r="P173" i="43"/>
  <c r="Q174" i="1" s="1"/>
  <c r="F173" i="43"/>
  <c r="G174" i="1" s="1"/>
  <c r="O173" i="43"/>
  <c r="P174" i="1" s="1"/>
  <c r="A175" i="43"/>
  <c r="AN174" i="43"/>
  <c r="F174" i="43" s="1"/>
  <c r="G175" i="1" s="1"/>
  <c r="O174" i="43"/>
  <c r="P175" i="1" s="1"/>
  <c r="Q174" i="43"/>
  <c r="R175" i="1" s="1"/>
  <c r="P174" i="43"/>
  <c r="Q175" i="1" s="1"/>
  <c r="I174" i="43"/>
  <c r="J175" i="1" s="1"/>
  <c r="AF162" i="6"/>
  <c r="AG160" i="1"/>
  <c r="BQ160" i="1" s="1"/>
  <c r="AH160" i="1"/>
  <c r="BR160" i="1" s="1"/>
  <c r="AI160" i="1"/>
  <c r="BS160" i="1" s="1"/>
  <c r="AJ160" i="1"/>
  <c r="BT160" i="1" s="1"/>
  <c r="AF160" i="1"/>
  <c r="BP160" i="1" s="1"/>
  <c r="AE160" i="1"/>
  <c r="BO160" i="1" s="1"/>
  <c r="AD160" i="1"/>
  <c r="BN160" i="1" s="1"/>
  <c r="AC160" i="1"/>
  <c r="BM160" i="1" s="1"/>
  <c r="AA160" i="1"/>
  <c r="BK160" i="1" s="1"/>
  <c r="AB160" i="1"/>
  <c r="BL160" i="1" s="1"/>
  <c r="V160" i="1"/>
  <c r="BF160" i="1" s="1"/>
  <c r="AK161" i="1"/>
  <c r="Y160" i="1"/>
  <c r="BI160" i="1" s="1"/>
  <c r="X160" i="1"/>
  <c r="BH160" i="1" s="1"/>
  <c r="U160" i="1"/>
  <c r="BE160" i="1" s="1"/>
  <c r="Z160" i="1"/>
  <c r="BJ160" i="1" s="1"/>
  <c r="W160" i="1"/>
  <c r="BG160" i="1" s="1"/>
  <c r="AE162" i="6"/>
  <c r="AC162" i="6"/>
  <c r="AD162" i="6"/>
  <c r="V162" i="6"/>
  <c r="X162" i="6"/>
  <c r="AB162" i="6"/>
  <c r="Z162" i="6"/>
  <c r="W162" i="6"/>
  <c r="Y162" i="6"/>
  <c r="U162" i="6"/>
  <c r="AA162" i="6"/>
  <c r="AK163" i="6"/>
  <c r="D174" i="43" l="1"/>
  <c r="E175" i="1" s="1"/>
  <c r="H174" i="43"/>
  <c r="I175" i="1" s="1"/>
  <c r="E174" i="43"/>
  <c r="F175" i="1" s="1"/>
  <c r="G174" i="43"/>
  <c r="H175" i="1" s="1"/>
  <c r="K174" i="43"/>
  <c r="L175" i="1" s="1"/>
  <c r="M174" i="43"/>
  <c r="N175" i="1" s="1"/>
  <c r="J174" i="43"/>
  <c r="K175" i="1" s="1"/>
  <c r="N174" i="43"/>
  <c r="O175" i="1" s="1"/>
  <c r="L174" i="43"/>
  <c r="M175" i="1" s="1"/>
  <c r="B174" i="43"/>
  <c r="C175" i="1" s="1"/>
  <c r="C174" i="43"/>
  <c r="D175" i="1" s="1"/>
  <c r="A176" i="43"/>
  <c r="AN175" i="43"/>
  <c r="I175" i="43" s="1"/>
  <c r="J176" i="1" s="1"/>
  <c r="C175" i="43"/>
  <c r="D176" i="1" s="1"/>
  <c r="N175" i="43"/>
  <c r="O176" i="1" s="1"/>
  <c r="J175" i="43"/>
  <c r="K176" i="1" s="1"/>
  <c r="M175" i="43"/>
  <c r="N176" i="1" s="1"/>
  <c r="E175" i="43"/>
  <c r="F176" i="1" s="1"/>
  <c r="F175" i="43"/>
  <c r="G176" i="1" s="1"/>
  <c r="K175" i="43"/>
  <c r="L176" i="1" s="1"/>
  <c r="L175" i="43"/>
  <c r="M176" i="1" s="1"/>
  <c r="B175" i="43"/>
  <c r="C176" i="1" s="1"/>
  <c r="AF163" i="6"/>
  <c r="AG161" i="1"/>
  <c r="BQ161" i="1" s="1"/>
  <c r="AH161" i="1"/>
  <c r="BR161" i="1" s="1"/>
  <c r="AI161" i="1"/>
  <c r="BS161" i="1" s="1"/>
  <c r="AJ161" i="1"/>
  <c r="BT161" i="1" s="1"/>
  <c r="AF161" i="1"/>
  <c r="BP161" i="1" s="1"/>
  <c r="Z161" i="1"/>
  <c r="BJ161" i="1" s="1"/>
  <c r="AK162" i="1"/>
  <c r="AB161" i="1"/>
  <c r="BL161" i="1" s="1"/>
  <c r="Y161" i="1"/>
  <c r="BI161" i="1" s="1"/>
  <c r="AC161" i="1"/>
  <c r="BM161" i="1" s="1"/>
  <c r="V161" i="1"/>
  <c r="BF161" i="1" s="1"/>
  <c r="U161" i="1"/>
  <c r="BE161" i="1" s="1"/>
  <c r="AA161" i="1"/>
  <c r="BK161" i="1" s="1"/>
  <c r="W161" i="1"/>
  <c r="BG161" i="1" s="1"/>
  <c r="AD161" i="1"/>
  <c r="BN161" i="1" s="1"/>
  <c r="AE161" i="1"/>
  <c r="BO161" i="1" s="1"/>
  <c r="X161" i="1"/>
  <c r="BH161" i="1" s="1"/>
  <c r="AD163" i="6"/>
  <c r="AC163" i="6"/>
  <c r="AE163" i="6"/>
  <c r="AB163" i="6"/>
  <c r="W163" i="6"/>
  <c r="AA163" i="6"/>
  <c r="U163" i="6"/>
  <c r="V163" i="6"/>
  <c r="X163" i="6"/>
  <c r="Y163" i="6"/>
  <c r="Z163" i="6"/>
  <c r="AK164" i="6"/>
  <c r="P175" i="43" l="1"/>
  <c r="Q176" i="1" s="1"/>
  <c r="G175" i="43"/>
  <c r="H176" i="1" s="1"/>
  <c r="H175" i="43"/>
  <c r="I176" i="1" s="1"/>
  <c r="Q175" i="43"/>
  <c r="R176" i="1" s="1"/>
  <c r="D175" i="43"/>
  <c r="E176" i="1" s="1"/>
  <c r="O175" i="43"/>
  <c r="P176" i="1" s="1"/>
  <c r="A177" i="43"/>
  <c r="AN176" i="43"/>
  <c r="M176" i="43" s="1"/>
  <c r="N177" i="1" s="1"/>
  <c r="J176" i="43"/>
  <c r="K177" i="1" s="1"/>
  <c r="L176" i="43"/>
  <c r="M177" i="1" s="1"/>
  <c r="O176" i="43"/>
  <c r="P177" i="1" s="1"/>
  <c r="I176" i="43"/>
  <c r="J177" i="1" s="1"/>
  <c r="K176" i="43"/>
  <c r="L177" i="1" s="1"/>
  <c r="H176" i="43"/>
  <c r="I177" i="1" s="1"/>
  <c r="C176" i="43"/>
  <c r="D177" i="1" s="1"/>
  <c r="Q176" i="43"/>
  <c r="R177" i="1" s="1"/>
  <c r="D176" i="43"/>
  <c r="E177" i="1" s="1"/>
  <c r="N176" i="43"/>
  <c r="O177" i="1" s="1"/>
  <c r="P176" i="43"/>
  <c r="Q177" i="1" s="1"/>
  <c r="E176" i="43"/>
  <c r="F177" i="1" s="1"/>
  <c r="F176" i="43"/>
  <c r="G177" i="1" s="1"/>
  <c r="G176" i="43"/>
  <c r="H177" i="1" s="1"/>
  <c r="B176" i="43"/>
  <c r="C177" i="1" s="1"/>
  <c r="AF164" i="6"/>
  <c r="AI162" i="1"/>
  <c r="BS162" i="1" s="1"/>
  <c r="AG162" i="1"/>
  <c r="BQ162" i="1" s="1"/>
  <c r="AH162" i="1"/>
  <c r="BR162" i="1" s="1"/>
  <c r="AJ162" i="1"/>
  <c r="BT162" i="1" s="1"/>
  <c r="AF162" i="1"/>
  <c r="BP162" i="1" s="1"/>
  <c r="AC162" i="1"/>
  <c r="BM162" i="1" s="1"/>
  <c r="Z162" i="1"/>
  <c r="BJ162" i="1" s="1"/>
  <c r="AD162" i="1"/>
  <c r="BN162" i="1" s="1"/>
  <c r="AE162" i="1"/>
  <c r="BO162" i="1" s="1"/>
  <c r="U162" i="1"/>
  <c r="BE162" i="1" s="1"/>
  <c r="AB162" i="1"/>
  <c r="BL162" i="1" s="1"/>
  <c r="W162" i="1"/>
  <c r="BG162" i="1" s="1"/>
  <c r="V162" i="1"/>
  <c r="BF162" i="1" s="1"/>
  <c r="X162" i="1"/>
  <c r="BH162" i="1" s="1"/>
  <c r="AK163" i="1"/>
  <c r="Y162" i="1"/>
  <c r="BI162" i="1" s="1"/>
  <c r="AA162" i="1"/>
  <c r="BK162" i="1" s="1"/>
  <c r="AC164" i="6"/>
  <c r="AD164" i="6"/>
  <c r="AE164" i="6"/>
  <c r="AA164" i="6"/>
  <c r="Y164" i="6"/>
  <c r="Z164" i="6"/>
  <c r="V164" i="6"/>
  <c r="U164" i="6"/>
  <c r="AB164" i="6"/>
  <c r="W164" i="6"/>
  <c r="X164" i="6"/>
  <c r="AK165" i="6"/>
  <c r="A178" i="43" l="1"/>
  <c r="AN177" i="43"/>
  <c r="I177" i="43" s="1"/>
  <c r="J178" i="1" s="1"/>
  <c r="D177" i="43"/>
  <c r="E178" i="1" s="1"/>
  <c r="O177" i="43"/>
  <c r="P178" i="1" s="1"/>
  <c r="N177" i="43"/>
  <c r="O178" i="1" s="1"/>
  <c r="J177" i="43"/>
  <c r="K178" i="1" s="1"/>
  <c r="C177" i="43"/>
  <c r="D178" i="1" s="1"/>
  <c r="E177" i="43"/>
  <c r="F178" i="1" s="1"/>
  <c r="L177" i="43"/>
  <c r="M178" i="1" s="1"/>
  <c r="P177" i="43"/>
  <c r="Q178" i="1" s="1"/>
  <c r="H177" i="43"/>
  <c r="I178" i="1" s="1"/>
  <c r="G177" i="43"/>
  <c r="H178" i="1" s="1"/>
  <c r="B177" i="43"/>
  <c r="C178" i="1" s="1"/>
  <c r="AF165" i="6"/>
  <c r="AG163" i="1"/>
  <c r="BQ163" i="1" s="1"/>
  <c r="AH163" i="1"/>
  <c r="BR163" i="1" s="1"/>
  <c r="AI163" i="1"/>
  <c r="BS163" i="1" s="1"/>
  <c r="AJ163" i="1"/>
  <c r="BT163" i="1" s="1"/>
  <c r="AF163" i="1"/>
  <c r="BP163" i="1" s="1"/>
  <c r="W163" i="1"/>
  <c r="BG163" i="1" s="1"/>
  <c r="AD163" i="1"/>
  <c r="BN163" i="1" s="1"/>
  <c r="AB163" i="1"/>
  <c r="BL163" i="1" s="1"/>
  <c r="Z163" i="1"/>
  <c r="BJ163" i="1" s="1"/>
  <c r="V163" i="1"/>
  <c r="BF163" i="1" s="1"/>
  <c r="X163" i="1"/>
  <c r="BH163" i="1" s="1"/>
  <c r="AK164" i="1"/>
  <c r="AC163" i="1"/>
  <c r="BM163" i="1" s="1"/>
  <c r="AE163" i="1"/>
  <c r="BO163" i="1" s="1"/>
  <c r="Y163" i="1"/>
  <c r="BI163" i="1" s="1"/>
  <c r="AA163" i="1"/>
  <c r="BK163" i="1" s="1"/>
  <c r="U163" i="1"/>
  <c r="BE163" i="1" s="1"/>
  <c r="AE165" i="6"/>
  <c r="AD165" i="6"/>
  <c r="AC165" i="6"/>
  <c r="Y165" i="6"/>
  <c r="AA165" i="6"/>
  <c r="W165" i="6"/>
  <c r="AB165" i="6"/>
  <c r="Z165" i="6"/>
  <c r="X165" i="6"/>
  <c r="V165" i="6"/>
  <c r="U165" i="6"/>
  <c r="AK166" i="6"/>
  <c r="F177" i="43" l="1"/>
  <c r="G178" i="1" s="1"/>
  <c r="Q177" i="43"/>
  <c r="R178" i="1" s="1"/>
  <c r="M177" i="43"/>
  <c r="N178" i="1" s="1"/>
  <c r="K177" i="43"/>
  <c r="L178" i="1" s="1"/>
  <c r="A179" i="43"/>
  <c r="AN178" i="43"/>
  <c r="C178" i="43" s="1"/>
  <c r="D179" i="1" s="1"/>
  <c r="D178" i="43"/>
  <c r="E179" i="1" s="1"/>
  <c r="O178" i="43"/>
  <c r="P179" i="1" s="1"/>
  <c r="M178" i="43"/>
  <c r="N179" i="1" s="1"/>
  <c r="N178" i="43"/>
  <c r="O179" i="1" s="1"/>
  <c r="L178" i="43"/>
  <c r="M179" i="1" s="1"/>
  <c r="I178" i="43"/>
  <c r="J179" i="1" s="1"/>
  <c r="P178" i="43"/>
  <c r="Q179" i="1" s="1"/>
  <c r="G178" i="43"/>
  <c r="H179" i="1" s="1"/>
  <c r="K178" i="43"/>
  <c r="L179" i="1" s="1"/>
  <c r="B178" i="43"/>
  <c r="C179" i="1" s="1"/>
  <c r="AF166" i="6"/>
  <c r="AG164" i="1"/>
  <c r="BQ164" i="1" s="1"/>
  <c r="AH164" i="1"/>
  <c r="BR164" i="1" s="1"/>
  <c r="AI164" i="1"/>
  <c r="BS164" i="1" s="1"/>
  <c r="AJ164" i="1"/>
  <c r="BT164" i="1" s="1"/>
  <c r="AF164" i="1"/>
  <c r="BP164" i="1" s="1"/>
  <c r="W164" i="1"/>
  <c r="BG164" i="1" s="1"/>
  <c r="Y164" i="1"/>
  <c r="BI164" i="1" s="1"/>
  <c r="Z164" i="1"/>
  <c r="BJ164" i="1" s="1"/>
  <c r="AK165" i="1"/>
  <c r="AA164" i="1"/>
  <c r="BK164" i="1" s="1"/>
  <c r="AD164" i="1"/>
  <c r="BN164" i="1" s="1"/>
  <c r="AE164" i="1"/>
  <c r="BO164" i="1" s="1"/>
  <c r="AC164" i="1"/>
  <c r="BM164" i="1" s="1"/>
  <c r="X164" i="1"/>
  <c r="BH164" i="1" s="1"/>
  <c r="AB164" i="1"/>
  <c r="BL164" i="1" s="1"/>
  <c r="U164" i="1"/>
  <c r="BE164" i="1" s="1"/>
  <c r="V164" i="1"/>
  <c r="BF164" i="1" s="1"/>
  <c r="AC166" i="6"/>
  <c r="AE166" i="6"/>
  <c r="AD166" i="6"/>
  <c r="Z166" i="6"/>
  <c r="W166" i="6"/>
  <c r="AB166" i="6"/>
  <c r="V166" i="6"/>
  <c r="AA166" i="6"/>
  <c r="Y166" i="6"/>
  <c r="X166" i="6"/>
  <c r="U166" i="6"/>
  <c r="AK167" i="6"/>
  <c r="H178" i="43" l="1"/>
  <c r="I179" i="1" s="1"/>
  <c r="F178" i="43"/>
  <c r="G179" i="1" s="1"/>
  <c r="E178" i="43"/>
  <c r="F179" i="1" s="1"/>
  <c r="Q178" i="43"/>
  <c r="R179" i="1" s="1"/>
  <c r="J178" i="43"/>
  <c r="K179" i="1" s="1"/>
  <c r="A180" i="43"/>
  <c r="AN179" i="43"/>
  <c r="N179" i="43"/>
  <c r="O180" i="1" s="1"/>
  <c r="C179" i="43"/>
  <c r="D180" i="1" s="1"/>
  <c r="D179" i="43"/>
  <c r="E180" i="1" s="1"/>
  <c r="E179" i="43"/>
  <c r="F180" i="1" s="1"/>
  <c r="G179" i="43"/>
  <c r="H180" i="1" s="1"/>
  <c r="Q179" i="43"/>
  <c r="R180" i="1" s="1"/>
  <c r="P179" i="43"/>
  <c r="Q180" i="1" s="1"/>
  <c r="H179" i="43"/>
  <c r="I180" i="1" s="1"/>
  <c r="AF167" i="6"/>
  <c r="AI165" i="1"/>
  <c r="BS165" i="1" s="1"/>
  <c r="AG165" i="1"/>
  <c r="BQ165" i="1" s="1"/>
  <c r="AH165" i="1"/>
  <c r="BR165" i="1" s="1"/>
  <c r="AJ165" i="1"/>
  <c r="BT165" i="1" s="1"/>
  <c r="AF165" i="1"/>
  <c r="BP165" i="1" s="1"/>
  <c r="V165" i="1"/>
  <c r="BF165" i="1" s="1"/>
  <c r="AA165" i="1"/>
  <c r="BK165" i="1" s="1"/>
  <c r="X165" i="1"/>
  <c r="BH165" i="1" s="1"/>
  <c r="AB165" i="1"/>
  <c r="BL165" i="1" s="1"/>
  <c r="AE165" i="1"/>
  <c r="BO165" i="1" s="1"/>
  <c r="AD165" i="1"/>
  <c r="BN165" i="1" s="1"/>
  <c r="AC165" i="1"/>
  <c r="BM165" i="1" s="1"/>
  <c r="W165" i="1"/>
  <c r="BG165" i="1" s="1"/>
  <c r="Y165" i="1"/>
  <c r="BI165" i="1" s="1"/>
  <c r="Z165" i="1"/>
  <c r="BJ165" i="1" s="1"/>
  <c r="U165" i="1"/>
  <c r="BE165" i="1" s="1"/>
  <c r="AK166" i="1"/>
  <c r="AE167" i="6"/>
  <c r="AD167" i="6"/>
  <c r="AC167" i="6"/>
  <c r="X167" i="6"/>
  <c r="AA167" i="6"/>
  <c r="W167" i="6"/>
  <c r="Z167" i="6"/>
  <c r="U167" i="6"/>
  <c r="V167" i="6"/>
  <c r="Y167" i="6"/>
  <c r="AB167" i="6"/>
  <c r="AK168" i="6"/>
  <c r="I179" i="43" l="1"/>
  <c r="J180" i="1" s="1"/>
  <c r="L179" i="43"/>
  <c r="M180" i="1" s="1"/>
  <c r="M179" i="43"/>
  <c r="N180" i="1" s="1"/>
  <c r="O179" i="43"/>
  <c r="P180" i="1" s="1"/>
  <c r="K179" i="43"/>
  <c r="L180" i="1" s="1"/>
  <c r="B179" i="43"/>
  <c r="C180" i="1" s="1"/>
  <c r="F179" i="43"/>
  <c r="G180" i="1" s="1"/>
  <c r="J179" i="43"/>
  <c r="K180" i="1" s="1"/>
  <c r="A181" i="43"/>
  <c r="AN180" i="43"/>
  <c r="D180" i="43"/>
  <c r="E181" i="1" s="1"/>
  <c r="C180" i="43"/>
  <c r="D181" i="1" s="1"/>
  <c r="O180" i="43"/>
  <c r="P181" i="1" s="1"/>
  <c r="P180" i="43"/>
  <c r="Q181" i="1" s="1"/>
  <c r="F180" i="43"/>
  <c r="G181" i="1" s="1"/>
  <c r="G180" i="43"/>
  <c r="H181" i="1" s="1"/>
  <c r="E180" i="43"/>
  <c r="F181" i="1" s="1"/>
  <c r="AF168" i="6"/>
  <c r="AG166" i="1"/>
  <c r="BQ166" i="1" s="1"/>
  <c r="AH166" i="1"/>
  <c r="BR166" i="1" s="1"/>
  <c r="AI166" i="1"/>
  <c r="BS166" i="1" s="1"/>
  <c r="AJ166" i="1"/>
  <c r="BT166" i="1" s="1"/>
  <c r="AF166" i="1"/>
  <c r="BP166" i="1" s="1"/>
  <c r="V166" i="1"/>
  <c r="BF166" i="1" s="1"/>
  <c r="AB166" i="1"/>
  <c r="BL166" i="1" s="1"/>
  <c r="AK167" i="1"/>
  <c r="U166" i="1"/>
  <c r="BE166" i="1" s="1"/>
  <c r="X166" i="1"/>
  <c r="BH166" i="1" s="1"/>
  <c r="AE166" i="1"/>
  <c r="BO166" i="1" s="1"/>
  <c r="AD166" i="1"/>
  <c r="BN166" i="1" s="1"/>
  <c r="AC166" i="1"/>
  <c r="BM166" i="1" s="1"/>
  <c r="AA166" i="1"/>
  <c r="BK166" i="1" s="1"/>
  <c r="W166" i="1"/>
  <c r="BG166" i="1" s="1"/>
  <c r="Z166" i="1"/>
  <c r="BJ166" i="1" s="1"/>
  <c r="Y166" i="1"/>
  <c r="BI166" i="1" s="1"/>
  <c r="AE168" i="6"/>
  <c r="AD168" i="6"/>
  <c r="AC168" i="6"/>
  <c r="AB168" i="6"/>
  <c r="AA168" i="6"/>
  <c r="U168" i="6"/>
  <c r="Y168" i="6"/>
  <c r="X168" i="6"/>
  <c r="V168" i="6"/>
  <c r="W168" i="6"/>
  <c r="Z168" i="6"/>
  <c r="AK169" i="6"/>
  <c r="Q180" i="43" l="1"/>
  <c r="R181" i="1" s="1"/>
  <c r="N180" i="43"/>
  <c r="O181" i="1" s="1"/>
  <c r="K180" i="43"/>
  <c r="L181" i="1" s="1"/>
  <c r="I180" i="43"/>
  <c r="J181" i="1" s="1"/>
  <c r="M180" i="43"/>
  <c r="N181" i="1" s="1"/>
  <c r="B180" i="43"/>
  <c r="C181" i="1" s="1"/>
  <c r="L180" i="43"/>
  <c r="M181" i="1" s="1"/>
  <c r="H180" i="43"/>
  <c r="I181" i="1" s="1"/>
  <c r="J180" i="43"/>
  <c r="K181" i="1" s="1"/>
  <c r="A182" i="43"/>
  <c r="AN181" i="43"/>
  <c r="N181" i="43" s="1"/>
  <c r="O182" i="1" s="1"/>
  <c r="C181" i="43"/>
  <c r="D182" i="1" s="1"/>
  <c r="J181" i="43"/>
  <c r="K182" i="1" s="1"/>
  <c r="L181" i="43"/>
  <c r="M182" i="1" s="1"/>
  <c r="I181" i="43"/>
  <c r="J182" i="1" s="1"/>
  <c r="Q181" i="43"/>
  <c r="R182" i="1" s="1"/>
  <c r="E181" i="43"/>
  <c r="F182" i="1" s="1"/>
  <c r="D181" i="43"/>
  <c r="E182" i="1" s="1"/>
  <c r="O181" i="43"/>
  <c r="P182" i="1" s="1"/>
  <c r="K181" i="43"/>
  <c r="L182" i="1" s="1"/>
  <c r="G181" i="43"/>
  <c r="H182" i="1" s="1"/>
  <c r="F181" i="43"/>
  <c r="G182" i="1" s="1"/>
  <c r="M181" i="43"/>
  <c r="N182" i="1" s="1"/>
  <c r="H181" i="43"/>
  <c r="I182" i="1" s="1"/>
  <c r="P181" i="43"/>
  <c r="Q182" i="1" s="1"/>
  <c r="B181" i="43"/>
  <c r="C182" i="1" s="1"/>
  <c r="AF169" i="6"/>
  <c r="AG167" i="1"/>
  <c r="BQ167" i="1" s="1"/>
  <c r="AH167" i="1"/>
  <c r="BR167" i="1" s="1"/>
  <c r="AI167" i="1"/>
  <c r="BS167" i="1" s="1"/>
  <c r="AJ167" i="1"/>
  <c r="BT167" i="1" s="1"/>
  <c r="AF167" i="1"/>
  <c r="BP167" i="1" s="1"/>
  <c r="X167" i="1"/>
  <c r="BH167" i="1" s="1"/>
  <c r="V167" i="1"/>
  <c r="BF167" i="1" s="1"/>
  <c r="Y167" i="1"/>
  <c r="BI167" i="1" s="1"/>
  <c r="AD167" i="1"/>
  <c r="BN167" i="1" s="1"/>
  <c r="Z167" i="1"/>
  <c r="BJ167" i="1" s="1"/>
  <c r="AA167" i="1"/>
  <c r="BK167" i="1" s="1"/>
  <c r="AE167" i="1"/>
  <c r="BO167" i="1" s="1"/>
  <c r="AB167" i="1"/>
  <c r="BL167" i="1" s="1"/>
  <c r="U167" i="1"/>
  <c r="BE167" i="1" s="1"/>
  <c r="AC167" i="1"/>
  <c r="BM167" i="1" s="1"/>
  <c r="W167" i="1"/>
  <c r="BG167" i="1" s="1"/>
  <c r="AK168" i="1"/>
  <c r="AE169" i="6"/>
  <c r="AC169" i="6"/>
  <c r="AD169" i="6"/>
  <c r="U169" i="6"/>
  <c r="AA169" i="6"/>
  <c r="AB169" i="6"/>
  <c r="V169" i="6"/>
  <c r="X169" i="6"/>
  <c r="W169" i="6"/>
  <c r="Z169" i="6"/>
  <c r="Y169" i="6"/>
  <c r="AK170" i="6"/>
  <c r="A183" i="43" l="1"/>
  <c r="AN182" i="43"/>
  <c r="D182" i="43"/>
  <c r="E183" i="1" s="1"/>
  <c r="O182" i="43"/>
  <c r="P183" i="1" s="1"/>
  <c r="M182" i="43"/>
  <c r="N183" i="1" s="1"/>
  <c r="Q182" i="43"/>
  <c r="R183" i="1" s="1"/>
  <c r="J182" i="43"/>
  <c r="K183" i="1" s="1"/>
  <c r="I182" i="43"/>
  <c r="J183" i="1" s="1"/>
  <c r="N182" i="43"/>
  <c r="O183" i="1" s="1"/>
  <c r="K182" i="43"/>
  <c r="L183" i="1" s="1"/>
  <c r="C182" i="43"/>
  <c r="D183" i="1" s="1"/>
  <c r="F182" i="43"/>
  <c r="G183" i="1" s="1"/>
  <c r="H182" i="43"/>
  <c r="I183" i="1" s="1"/>
  <c r="P182" i="43"/>
  <c r="Q183" i="1" s="1"/>
  <c r="G182" i="43"/>
  <c r="H183" i="1" s="1"/>
  <c r="L182" i="43"/>
  <c r="M183" i="1" s="1"/>
  <c r="E182" i="43"/>
  <c r="F183" i="1" s="1"/>
  <c r="B182" i="43"/>
  <c r="C183" i="1" s="1"/>
  <c r="AF170" i="6"/>
  <c r="AG168" i="1"/>
  <c r="BQ168" i="1" s="1"/>
  <c r="AH168" i="1"/>
  <c r="BR168" i="1" s="1"/>
  <c r="AI168" i="1"/>
  <c r="BS168" i="1" s="1"/>
  <c r="AJ168" i="1"/>
  <c r="BT168" i="1" s="1"/>
  <c r="AF168" i="1"/>
  <c r="BP168" i="1" s="1"/>
  <c r="AE168" i="1"/>
  <c r="BO168" i="1" s="1"/>
  <c r="AD168" i="1"/>
  <c r="BN168" i="1" s="1"/>
  <c r="U168" i="1"/>
  <c r="BE168" i="1" s="1"/>
  <c r="V168" i="1"/>
  <c r="BF168" i="1" s="1"/>
  <c r="AB168" i="1"/>
  <c r="BL168" i="1" s="1"/>
  <c r="X168" i="1"/>
  <c r="BH168" i="1" s="1"/>
  <c r="AC168" i="1"/>
  <c r="BM168" i="1" s="1"/>
  <c r="Y168" i="1"/>
  <c r="BI168" i="1" s="1"/>
  <c r="AK169" i="1"/>
  <c r="AA168" i="1"/>
  <c r="BK168" i="1" s="1"/>
  <c r="Z168" i="1"/>
  <c r="BJ168" i="1" s="1"/>
  <c r="W168" i="1"/>
  <c r="BG168" i="1" s="1"/>
  <c r="AE170" i="6"/>
  <c r="AD170" i="6"/>
  <c r="AC170" i="6"/>
  <c r="Y170" i="6"/>
  <c r="U170" i="6"/>
  <c r="X170" i="6"/>
  <c r="Z170" i="6"/>
  <c r="W170" i="6"/>
  <c r="V170" i="6"/>
  <c r="AB170" i="6"/>
  <c r="AA170" i="6"/>
  <c r="AK171" i="6"/>
  <c r="A184" i="43" l="1"/>
  <c r="AN183" i="43"/>
  <c r="O183" i="43"/>
  <c r="P184" i="1" s="1"/>
  <c r="C183" i="43"/>
  <c r="D184" i="1" s="1"/>
  <c r="N183" i="43"/>
  <c r="O184" i="1" s="1"/>
  <c r="D183" i="43"/>
  <c r="E184" i="1" s="1"/>
  <c r="L183" i="43"/>
  <c r="M184" i="1" s="1"/>
  <c r="J183" i="43"/>
  <c r="K184" i="1" s="1"/>
  <c r="Q183" i="43"/>
  <c r="R184" i="1" s="1"/>
  <c r="K183" i="43"/>
  <c r="L184" i="1" s="1"/>
  <c r="E183" i="43"/>
  <c r="F184" i="1" s="1"/>
  <c r="F183" i="43"/>
  <c r="G184" i="1" s="1"/>
  <c r="I183" i="43"/>
  <c r="J184" i="1" s="1"/>
  <c r="P183" i="43"/>
  <c r="Q184" i="1" s="1"/>
  <c r="H183" i="43"/>
  <c r="I184" i="1" s="1"/>
  <c r="G183" i="43"/>
  <c r="H184" i="1" s="1"/>
  <c r="M183" i="43"/>
  <c r="N184" i="1" s="1"/>
  <c r="B183" i="43"/>
  <c r="C184" i="1" s="1"/>
  <c r="AF171" i="6"/>
  <c r="AG169" i="1"/>
  <c r="BQ169" i="1" s="1"/>
  <c r="AH169" i="1"/>
  <c r="BR169" i="1" s="1"/>
  <c r="AI169" i="1"/>
  <c r="BS169" i="1" s="1"/>
  <c r="AJ169" i="1"/>
  <c r="BT169" i="1" s="1"/>
  <c r="AF169" i="1"/>
  <c r="BP169" i="1" s="1"/>
  <c r="AE169" i="1"/>
  <c r="BO169" i="1" s="1"/>
  <c r="AD169" i="1"/>
  <c r="BN169" i="1" s="1"/>
  <c r="AC169" i="1"/>
  <c r="BM169" i="1" s="1"/>
  <c r="X169" i="1"/>
  <c r="BH169" i="1" s="1"/>
  <c r="AB169" i="1"/>
  <c r="BL169" i="1" s="1"/>
  <c r="Z169" i="1"/>
  <c r="BJ169" i="1" s="1"/>
  <c r="Y169" i="1"/>
  <c r="BI169" i="1" s="1"/>
  <c r="AA169" i="1"/>
  <c r="BK169" i="1" s="1"/>
  <c r="AK170" i="1"/>
  <c r="U169" i="1"/>
  <c r="BE169" i="1" s="1"/>
  <c r="W169" i="1"/>
  <c r="BG169" i="1" s="1"/>
  <c r="V169" i="1"/>
  <c r="BF169" i="1" s="1"/>
  <c r="AE171" i="6"/>
  <c r="AC171" i="6"/>
  <c r="AD171" i="6"/>
  <c r="AB171" i="6"/>
  <c r="Z171" i="6"/>
  <c r="Y171" i="6"/>
  <c r="X171" i="6"/>
  <c r="U171" i="6"/>
  <c r="AA171" i="6"/>
  <c r="W171" i="6"/>
  <c r="V171" i="6"/>
  <c r="AK172" i="6"/>
  <c r="A185" i="43" l="1"/>
  <c r="AN184" i="43"/>
  <c r="K184" i="43"/>
  <c r="L185" i="1" s="1"/>
  <c r="O184" i="43"/>
  <c r="P185" i="1" s="1"/>
  <c r="M184" i="43"/>
  <c r="N185" i="1" s="1"/>
  <c r="I184" i="43"/>
  <c r="J185" i="1" s="1"/>
  <c r="G184" i="43"/>
  <c r="H185" i="1" s="1"/>
  <c r="P184" i="43"/>
  <c r="Q185" i="1" s="1"/>
  <c r="F184" i="43"/>
  <c r="G185" i="1" s="1"/>
  <c r="L184" i="43"/>
  <c r="M185" i="1" s="1"/>
  <c r="H184" i="43"/>
  <c r="I185" i="1" s="1"/>
  <c r="E184" i="43"/>
  <c r="F185" i="1" s="1"/>
  <c r="AF172" i="6"/>
  <c r="AG170" i="1"/>
  <c r="BQ170" i="1" s="1"/>
  <c r="AH170" i="1"/>
  <c r="BR170" i="1" s="1"/>
  <c r="AI170" i="1"/>
  <c r="BS170" i="1" s="1"/>
  <c r="AJ170" i="1"/>
  <c r="BT170" i="1" s="1"/>
  <c r="AF170" i="1"/>
  <c r="BP170" i="1" s="1"/>
  <c r="AE170" i="1"/>
  <c r="BO170" i="1" s="1"/>
  <c r="AC170" i="1"/>
  <c r="BM170" i="1" s="1"/>
  <c r="W170" i="1"/>
  <c r="BG170" i="1" s="1"/>
  <c r="V170" i="1"/>
  <c r="BF170" i="1" s="1"/>
  <c r="U170" i="1"/>
  <c r="BE170" i="1" s="1"/>
  <c r="AD170" i="1"/>
  <c r="BN170" i="1" s="1"/>
  <c r="X170" i="1"/>
  <c r="BH170" i="1" s="1"/>
  <c r="AA170" i="1"/>
  <c r="BK170" i="1" s="1"/>
  <c r="Z170" i="1"/>
  <c r="BJ170" i="1" s="1"/>
  <c r="AK171" i="1"/>
  <c r="AB170" i="1"/>
  <c r="BL170" i="1" s="1"/>
  <c r="Y170" i="1"/>
  <c r="BI170" i="1" s="1"/>
  <c r="AD172" i="6"/>
  <c r="AC172" i="6"/>
  <c r="AE172" i="6"/>
  <c r="V172" i="6"/>
  <c r="Z172" i="6"/>
  <c r="U172" i="6"/>
  <c r="W172" i="6"/>
  <c r="AB172" i="6"/>
  <c r="AA172" i="6"/>
  <c r="X172" i="6"/>
  <c r="Y172" i="6"/>
  <c r="AK173" i="6"/>
  <c r="D184" i="43" l="1"/>
  <c r="E185" i="1" s="1"/>
  <c r="C184" i="43"/>
  <c r="D185" i="1" s="1"/>
  <c r="B184" i="43"/>
  <c r="C185" i="1" s="1"/>
  <c r="J184" i="43"/>
  <c r="K185" i="1" s="1"/>
  <c r="Q184" i="43"/>
  <c r="R185" i="1" s="1"/>
  <c r="N184" i="43"/>
  <c r="O185" i="1" s="1"/>
  <c r="A186" i="43"/>
  <c r="AN185" i="43"/>
  <c r="D185" i="43"/>
  <c r="E186" i="1" s="1"/>
  <c r="I185" i="43"/>
  <c r="J186" i="1" s="1"/>
  <c r="F185" i="43"/>
  <c r="G186" i="1" s="1"/>
  <c r="P185" i="43"/>
  <c r="Q186" i="1" s="1"/>
  <c r="L185" i="43"/>
  <c r="M186" i="1" s="1"/>
  <c r="AF173" i="6"/>
  <c r="AG171" i="1"/>
  <c r="BQ171" i="1" s="1"/>
  <c r="AI171" i="1"/>
  <c r="BS171" i="1" s="1"/>
  <c r="AH171" i="1"/>
  <c r="BR171" i="1" s="1"/>
  <c r="AJ171" i="1"/>
  <c r="BT171" i="1" s="1"/>
  <c r="AF171" i="1"/>
  <c r="BP171" i="1" s="1"/>
  <c r="AD171" i="1"/>
  <c r="BN171" i="1" s="1"/>
  <c r="AC171" i="1"/>
  <c r="BM171" i="1" s="1"/>
  <c r="V171" i="1"/>
  <c r="BF171" i="1" s="1"/>
  <c r="AA171" i="1"/>
  <c r="BK171" i="1" s="1"/>
  <c r="Y171" i="1"/>
  <c r="BI171" i="1" s="1"/>
  <c r="AE171" i="1"/>
  <c r="BO171" i="1" s="1"/>
  <c r="AK172" i="1"/>
  <c r="X171" i="1"/>
  <c r="BH171" i="1" s="1"/>
  <c r="AB171" i="1"/>
  <c r="BL171" i="1" s="1"/>
  <c r="Z171" i="1"/>
  <c r="BJ171" i="1" s="1"/>
  <c r="W171" i="1"/>
  <c r="BG171" i="1" s="1"/>
  <c r="U171" i="1"/>
  <c r="BE171" i="1" s="1"/>
  <c r="AC173" i="6"/>
  <c r="AD173" i="6"/>
  <c r="AE173" i="6"/>
  <c r="U173" i="6"/>
  <c r="Z173" i="6"/>
  <c r="V173" i="6"/>
  <c r="X173" i="6"/>
  <c r="Y173" i="6"/>
  <c r="AB173" i="6"/>
  <c r="W173" i="6"/>
  <c r="AA173" i="6"/>
  <c r="AK174" i="6"/>
  <c r="M185" i="43" l="1"/>
  <c r="N186" i="1" s="1"/>
  <c r="C185" i="43"/>
  <c r="D186" i="1" s="1"/>
  <c r="K185" i="43"/>
  <c r="L186" i="1" s="1"/>
  <c r="G185" i="43"/>
  <c r="H186" i="1" s="1"/>
  <c r="B185" i="43"/>
  <c r="C186" i="1" s="1"/>
  <c r="Q185" i="43"/>
  <c r="R186" i="1" s="1"/>
  <c r="E185" i="43"/>
  <c r="F186" i="1" s="1"/>
  <c r="N185" i="43"/>
  <c r="O186" i="1" s="1"/>
  <c r="J185" i="43"/>
  <c r="K186" i="1" s="1"/>
  <c r="H185" i="43"/>
  <c r="I186" i="1" s="1"/>
  <c r="O185" i="43"/>
  <c r="P186" i="1" s="1"/>
  <c r="AN186" i="43"/>
  <c r="J186" i="43"/>
  <c r="K187" i="1" s="1"/>
  <c r="I186" i="43"/>
  <c r="J187" i="1" s="1"/>
  <c r="H186" i="43"/>
  <c r="I187" i="1" s="1"/>
  <c r="G186" i="43"/>
  <c r="H187" i="1" s="1"/>
  <c r="Q186" i="43"/>
  <c r="R187" i="1" s="1"/>
  <c r="AF174" i="6"/>
  <c r="AG172" i="1"/>
  <c r="BQ172" i="1" s="1"/>
  <c r="AH172" i="1"/>
  <c r="BR172" i="1" s="1"/>
  <c r="AI172" i="1"/>
  <c r="BS172" i="1" s="1"/>
  <c r="AJ172" i="1"/>
  <c r="BT172" i="1" s="1"/>
  <c r="AF172" i="1"/>
  <c r="BP172" i="1" s="1"/>
  <c r="AE172" i="1"/>
  <c r="BO172" i="1" s="1"/>
  <c r="AD172" i="1"/>
  <c r="BN172" i="1" s="1"/>
  <c r="W172" i="1"/>
  <c r="BG172" i="1" s="1"/>
  <c r="AC172" i="1"/>
  <c r="BM172" i="1" s="1"/>
  <c r="U172" i="1"/>
  <c r="BE172" i="1" s="1"/>
  <c r="Y172" i="1"/>
  <c r="BI172" i="1" s="1"/>
  <c r="AB172" i="1"/>
  <c r="BL172" i="1" s="1"/>
  <c r="Z172" i="1"/>
  <c r="BJ172" i="1" s="1"/>
  <c r="AK173" i="1"/>
  <c r="X172" i="1"/>
  <c r="BH172" i="1" s="1"/>
  <c r="AA172" i="1"/>
  <c r="BK172" i="1" s="1"/>
  <c r="V172" i="1"/>
  <c r="BF172" i="1" s="1"/>
  <c r="AC174" i="6"/>
  <c r="AE174" i="6"/>
  <c r="AD174" i="6"/>
  <c r="AA174" i="6"/>
  <c r="AB174" i="6"/>
  <c r="V174" i="6"/>
  <c r="X174" i="6"/>
  <c r="U174" i="6"/>
  <c r="Z174" i="6"/>
  <c r="Y174" i="6"/>
  <c r="W174" i="6"/>
  <c r="AK175" i="6"/>
  <c r="M186" i="43" l="1"/>
  <c r="N187" i="1" s="1"/>
  <c r="B186" i="43"/>
  <c r="C187" i="1" s="1"/>
  <c r="K186" i="43"/>
  <c r="L187" i="1" s="1"/>
  <c r="P186" i="43"/>
  <c r="Q187" i="1" s="1"/>
  <c r="L186" i="43"/>
  <c r="M187" i="1" s="1"/>
  <c r="N186" i="43"/>
  <c r="O187" i="1" s="1"/>
  <c r="F186" i="43"/>
  <c r="G187" i="1" s="1"/>
  <c r="D186" i="43"/>
  <c r="E187" i="1" s="1"/>
  <c r="C186" i="43"/>
  <c r="D187" i="1" s="1"/>
  <c r="O186" i="43"/>
  <c r="P187" i="1" s="1"/>
  <c r="E186" i="43"/>
  <c r="F187" i="1" s="1"/>
  <c r="F187" i="43"/>
  <c r="G20" i="5" s="1"/>
  <c r="P187" i="43"/>
  <c r="Q20" i="5" s="1"/>
  <c r="G187" i="43"/>
  <c r="H20" i="5" s="1"/>
  <c r="K187" i="43"/>
  <c r="L20" i="5" s="1"/>
  <c r="C187" i="43"/>
  <c r="D20" i="5" s="1"/>
  <c r="J187" i="43"/>
  <c r="K20" i="5" s="1"/>
  <c r="E187" i="43"/>
  <c r="F20" i="5" s="1"/>
  <c r="H187" i="43"/>
  <c r="I20" i="5" s="1"/>
  <c r="O187" i="43"/>
  <c r="P20" i="5" s="1"/>
  <c r="D187" i="43"/>
  <c r="E20" i="5" s="1"/>
  <c r="N187" i="43"/>
  <c r="O20" i="5" s="1"/>
  <c r="M187" i="43"/>
  <c r="N20" i="5" s="1"/>
  <c r="B187" i="43"/>
  <c r="C20" i="5" s="1"/>
  <c r="I187" i="43"/>
  <c r="J20" i="5" s="1"/>
  <c r="Q187" i="43"/>
  <c r="R20" i="5" s="1"/>
  <c r="L187" i="43"/>
  <c r="M20" i="5" s="1"/>
  <c r="AF175" i="6"/>
  <c r="AG173" i="1"/>
  <c r="BQ173" i="1" s="1"/>
  <c r="AH173" i="1"/>
  <c r="BR173" i="1" s="1"/>
  <c r="AI173" i="1"/>
  <c r="BS173" i="1" s="1"/>
  <c r="AJ173" i="1"/>
  <c r="BT173" i="1" s="1"/>
  <c r="AF173" i="1"/>
  <c r="BP173" i="1" s="1"/>
  <c r="AE173" i="1"/>
  <c r="BO173" i="1" s="1"/>
  <c r="AD173" i="1"/>
  <c r="BN173" i="1" s="1"/>
  <c r="AC173" i="1"/>
  <c r="BM173" i="1" s="1"/>
  <c r="Y173" i="1"/>
  <c r="BI173" i="1" s="1"/>
  <c r="U173" i="1"/>
  <c r="BE173" i="1" s="1"/>
  <c r="AB173" i="1"/>
  <c r="BL173" i="1" s="1"/>
  <c r="V173" i="1"/>
  <c r="BF173" i="1" s="1"/>
  <c r="X173" i="1"/>
  <c r="BH173" i="1" s="1"/>
  <c r="W173" i="1"/>
  <c r="BG173" i="1" s="1"/>
  <c r="AK174" i="1"/>
  <c r="Z173" i="1"/>
  <c r="BJ173" i="1" s="1"/>
  <c r="AA173" i="1"/>
  <c r="BK173" i="1" s="1"/>
  <c r="AE175" i="6"/>
  <c r="AC175" i="6"/>
  <c r="AD175" i="6"/>
  <c r="AA175" i="6"/>
  <c r="U175" i="6"/>
  <c r="Y175" i="6"/>
  <c r="X175" i="6"/>
  <c r="Z175" i="6"/>
  <c r="W175" i="6"/>
  <c r="AB175" i="6"/>
  <c r="V175" i="6"/>
  <c r="AK176" i="6"/>
  <c r="AF176" i="6" l="1"/>
  <c r="AI174" i="1"/>
  <c r="BS174" i="1" s="1"/>
  <c r="AG174" i="1"/>
  <c r="BQ174" i="1" s="1"/>
  <c r="AH174" i="1"/>
  <c r="BR174" i="1" s="1"/>
  <c r="AJ174" i="1"/>
  <c r="BT174" i="1" s="1"/>
  <c r="AF174" i="1"/>
  <c r="BP174" i="1" s="1"/>
  <c r="AD174" i="1"/>
  <c r="BN174" i="1" s="1"/>
  <c r="X174" i="1"/>
  <c r="BH174" i="1" s="1"/>
  <c r="AA174" i="1"/>
  <c r="BK174" i="1" s="1"/>
  <c r="AE174" i="1"/>
  <c r="BO174" i="1" s="1"/>
  <c r="AC174" i="1"/>
  <c r="BM174" i="1" s="1"/>
  <c r="U174" i="1"/>
  <c r="BE174" i="1" s="1"/>
  <c r="V174" i="1"/>
  <c r="BF174" i="1" s="1"/>
  <c r="Z174" i="1"/>
  <c r="BJ174" i="1" s="1"/>
  <c r="AK175" i="1"/>
  <c r="W174" i="1"/>
  <c r="BG174" i="1" s="1"/>
  <c r="Y174" i="1"/>
  <c r="BI174" i="1" s="1"/>
  <c r="AB174" i="1"/>
  <c r="BL174" i="1" s="1"/>
  <c r="AE176" i="6"/>
  <c r="AD176" i="6"/>
  <c r="AC176" i="6"/>
  <c r="V176" i="6"/>
  <c r="W176" i="6"/>
  <c r="Z176" i="6"/>
  <c r="X176" i="6"/>
  <c r="Y176" i="6"/>
  <c r="AB176" i="6"/>
  <c r="AA176" i="6"/>
  <c r="U176" i="6"/>
  <c r="AK177" i="6"/>
  <c r="AF177" i="6" l="1"/>
  <c r="AG175" i="1"/>
  <c r="BQ175" i="1" s="1"/>
  <c r="AH175" i="1"/>
  <c r="BR175" i="1" s="1"/>
  <c r="AI175" i="1"/>
  <c r="BS175" i="1" s="1"/>
  <c r="AJ175" i="1"/>
  <c r="BT175" i="1" s="1"/>
  <c r="AF175" i="1"/>
  <c r="BP175" i="1" s="1"/>
  <c r="AE175" i="1"/>
  <c r="BO175" i="1" s="1"/>
  <c r="AD175" i="1"/>
  <c r="BN175" i="1" s="1"/>
  <c r="AC175" i="1"/>
  <c r="BM175" i="1" s="1"/>
  <c r="W175" i="1"/>
  <c r="BG175" i="1" s="1"/>
  <c r="Z175" i="1"/>
  <c r="BJ175" i="1" s="1"/>
  <c r="AA175" i="1"/>
  <c r="BK175" i="1" s="1"/>
  <c r="U175" i="1"/>
  <c r="BE175" i="1" s="1"/>
  <c r="Y175" i="1"/>
  <c r="BI175" i="1" s="1"/>
  <c r="V175" i="1"/>
  <c r="BF175" i="1" s="1"/>
  <c r="X175" i="1"/>
  <c r="BH175" i="1" s="1"/>
  <c r="AK176" i="1"/>
  <c r="AB175" i="1"/>
  <c r="BL175" i="1" s="1"/>
  <c r="AC177" i="6"/>
  <c r="AE177" i="6"/>
  <c r="AD177" i="6"/>
  <c r="AA177" i="6"/>
  <c r="AB177" i="6"/>
  <c r="V177" i="6"/>
  <c r="U177" i="6"/>
  <c r="X177" i="6"/>
  <c r="Y177" i="6"/>
  <c r="Z177" i="6"/>
  <c r="W177" i="6"/>
  <c r="AK178" i="6"/>
  <c r="AF178" i="6" l="1"/>
  <c r="AG176" i="1"/>
  <c r="BQ176" i="1" s="1"/>
  <c r="AH176" i="1"/>
  <c r="BR176" i="1" s="1"/>
  <c r="AI176" i="1"/>
  <c r="BS176" i="1" s="1"/>
  <c r="AJ176" i="1"/>
  <c r="BT176" i="1" s="1"/>
  <c r="AF176" i="1"/>
  <c r="BP176" i="1" s="1"/>
  <c r="AC176" i="1"/>
  <c r="BM176" i="1" s="1"/>
  <c r="AE176" i="1"/>
  <c r="BO176" i="1" s="1"/>
  <c r="AK177" i="1"/>
  <c r="V176" i="1"/>
  <c r="BF176" i="1" s="1"/>
  <c r="AD176" i="1"/>
  <c r="BN176" i="1" s="1"/>
  <c r="U176" i="1"/>
  <c r="BE176" i="1" s="1"/>
  <c r="Z176" i="1"/>
  <c r="BJ176" i="1" s="1"/>
  <c r="AB176" i="1"/>
  <c r="BL176" i="1" s="1"/>
  <c r="X176" i="1"/>
  <c r="BH176" i="1" s="1"/>
  <c r="Y176" i="1"/>
  <c r="BI176" i="1" s="1"/>
  <c r="AA176" i="1"/>
  <c r="BK176" i="1" s="1"/>
  <c r="W176" i="1"/>
  <c r="BG176" i="1" s="1"/>
  <c r="AE178" i="6"/>
  <c r="AD178" i="6"/>
  <c r="AC178" i="6"/>
  <c r="Z178" i="6"/>
  <c r="V178" i="6"/>
  <c r="AA178" i="6"/>
  <c r="U178" i="6"/>
  <c r="X178" i="6"/>
  <c r="W178" i="6"/>
  <c r="AB178" i="6"/>
  <c r="Y178" i="6"/>
  <c r="AK179" i="6"/>
  <c r="AF179" i="6" l="1"/>
  <c r="AI177" i="1"/>
  <c r="BS177" i="1" s="1"/>
  <c r="AG177" i="1"/>
  <c r="BQ177" i="1" s="1"/>
  <c r="AH177" i="1"/>
  <c r="BR177" i="1" s="1"/>
  <c r="AJ177" i="1"/>
  <c r="BT177" i="1" s="1"/>
  <c r="AF177" i="1"/>
  <c r="BP177" i="1" s="1"/>
  <c r="AE177" i="1"/>
  <c r="BO177" i="1" s="1"/>
  <c r="AC177" i="1"/>
  <c r="BM177" i="1" s="1"/>
  <c r="AK178" i="1"/>
  <c r="AD177" i="1"/>
  <c r="BN177" i="1" s="1"/>
  <c r="X177" i="1"/>
  <c r="BH177" i="1" s="1"/>
  <c r="V177" i="1"/>
  <c r="BF177" i="1" s="1"/>
  <c r="AB177" i="1"/>
  <c r="BL177" i="1" s="1"/>
  <c r="Y177" i="1"/>
  <c r="BI177" i="1" s="1"/>
  <c r="Z177" i="1"/>
  <c r="BJ177" i="1" s="1"/>
  <c r="W177" i="1"/>
  <c r="BG177" i="1" s="1"/>
  <c r="AA177" i="1"/>
  <c r="BK177" i="1" s="1"/>
  <c r="U177" i="1"/>
  <c r="BE177" i="1" s="1"/>
  <c r="AC179" i="6"/>
  <c r="AD179" i="6"/>
  <c r="AE179" i="6"/>
  <c r="AB179" i="6"/>
  <c r="X179" i="6"/>
  <c r="V179" i="6"/>
  <c r="AA179" i="6"/>
  <c r="Z179" i="6"/>
  <c r="U179" i="6"/>
  <c r="W179" i="6"/>
  <c r="Y179" i="6"/>
  <c r="AK180" i="6"/>
  <c r="AF180" i="6" l="1"/>
  <c r="AG178" i="1"/>
  <c r="BQ178" i="1" s="1"/>
  <c r="AH178" i="1"/>
  <c r="BR178" i="1" s="1"/>
  <c r="AI178" i="1"/>
  <c r="BS178" i="1" s="1"/>
  <c r="AJ178" i="1"/>
  <c r="BT178" i="1" s="1"/>
  <c r="AF178" i="1"/>
  <c r="BP178" i="1" s="1"/>
  <c r="AE178" i="1"/>
  <c r="BO178" i="1" s="1"/>
  <c r="AD178" i="1"/>
  <c r="BN178" i="1" s="1"/>
  <c r="AB178" i="1"/>
  <c r="BL178" i="1" s="1"/>
  <c r="AA178" i="1"/>
  <c r="BK178" i="1" s="1"/>
  <c r="AC178" i="1"/>
  <c r="BM178" i="1" s="1"/>
  <c r="X178" i="1"/>
  <c r="BH178" i="1" s="1"/>
  <c r="AK179" i="1"/>
  <c r="W178" i="1"/>
  <c r="BG178" i="1" s="1"/>
  <c r="V178" i="1"/>
  <c r="BF178" i="1" s="1"/>
  <c r="U178" i="1"/>
  <c r="BE178" i="1" s="1"/>
  <c r="Y178" i="1"/>
  <c r="BI178" i="1" s="1"/>
  <c r="Z178" i="1"/>
  <c r="BJ178" i="1" s="1"/>
  <c r="AC180" i="6"/>
  <c r="AE180" i="6"/>
  <c r="AD180" i="6"/>
  <c r="V180" i="6"/>
  <c r="U180" i="6"/>
  <c r="AB180" i="6"/>
  <c r="Z180" i="6"/>
  <c r="W180" i="6"/>
  <c r="X180" i="6"/>
  <c r="Y180" i="6"/>
  <c r="AA180" i="6"/>
  <c r="AK181" i="6"/>
  <c r="AF181" i="6" l="1"/>
  <c r="AG179" i="1"/>
  <c r="BQ179" i="1" s="1"/>
  <c r="AH179" i="1"/>
  <c r="BR179" i="1" s="1"/>
  <c r="AI179" i="1"/>
  <c r="BS179" i="1" s="1"/>
  <c r="AJ179" i="1"/>
  <c r="BT179" i="1" s="1"/>
  <c r="AF179" i="1"/>
  <c r="BP179" i="1" s="1"/>
  <c r="AE179" i="1"/>
  <c r="BO179" i="1" s="1"/>
  <c r="AC179" i="1"/>
  <c r="BM179" i="1" s="1"/>
  <c r="V179" i="1"/>
  <c r="BF179" i="1" s="1"/>
  <c r="AD179" i="1"/>
  <c r="BN179" i="1" s="1"/>
  <c r="AA179" i="1"/>
  <c r="BK179" i="1" s="1"/>
  <c r="Y179" i="1"/>
  <c r="BI179" i="1" s="1"/>
  <c r="AB179" i="1"/>
  <c r="BL179" i="1" s="1"/>
  <c r="Z179" i="1"/>
  <c r="BJ179" i="1" s="1"/>
  <c r="W179" i="1"/>
  <c r="BG179" i="1" s="1"/>
  <c r="AK180" i="1"/>
  <c r="X179" i="1"/>
  <c r="BH179" i="1" s="1"/>
  <c r="U179" i="1"/>
  <c r="BE179" i="1" s="1"/>
  <c r="AE181" i="6"/>
  <c r="AC181" i="6"/>
  <c r="AD181" i="6"/>
  <c r="X181" i="6"/>
  <c r="AA181" i="6"/>
  <c r="AB181" i="6"/>
  <c r="W181" i="6"/>
  <c r="Y181" i="6"/>
  <c r="U181" i="6"/>
  <c r="Z181" i="6"/>
  <c r="V181" i="6"/>
  <c r="AK182" i="6"/>
  <c r="AF182" i="6" l="1"/>
  <c r="AI180" i="1"/>
  <c r="BS180" i="1" s="1"/>
  <c r="AG180" i="1"/>
  <c r="BQ180" i="1" s="1"/>
  <c r="AH180" i="1"/>
  <c r="BR180" i="1" s="1"/>
  <c r="AJ180" i="1"/>
  <c r="BT180" i="1" s="1"/>
  <c r="AF180" i="1"/>
  <c r="BP180" i="1" s="1"/>
  <c r="AE180" i="1"/>
  <c r="BO180" i="1" s="1"/>
  <c r="AD180" i="1"/>
  <c r="BN180" i="1" s="1"/>
  <c r="AC180" i="1"/>
  <c r="BM180" i="1" s="1"/>
  <c r="Z180" i="1"/>
  <c r="BJ180" i="1" s="1"/>
  <c r="W180" i="1"/>
  <c r="BG180" i="1" s="1"/>
  <c r="AA180" i="1"/>
  <c r="BK180" i="1" s="1"/>
  <c r="Y180" i="1"/>
  <c r="BI180" i="1" s="1"/>
  <c r="U180" i="1"/>
  <c r="BE180" i="1" s="1"/>
  <c r="AB180" i="1"/>
  <c r="BL180" i="1" s="1"/>
  <c r="V180" i="1"/>
  <c r="BF180" i="1" s="1"/>
  <c r="X180" i="1"/>
  <c r="BH180" i="1" s="1"/>
  <c r="AK181" i="1"/>
  <c r="AC182" i="6"/>
  <c r="AD182" i="6"/>
  <c r="AE182" i="6"/>
  <c r="X182" i="6"/>
  <c r="Y182" i="6"/>
  <c r="AA182" i="6"/>
  <c r="Z182" i="6"/>
  <c r="U182" i="6"/>
  <c r="V182" i="6"/>
  <c r="W182" i="6"/>
  <c r="AB182" i="6"/>
  <c r="AK183" i="6"/>
  <c r="AF183" i="6" l="1"/>
  <c r="AG181" i="1"/>
  <c r="BQ181" i="1" s="1"/>
  <c r="AH181" i="1"/>
  <c r="BR181" i="1" s="1"/>
  <c r="AI181" i="1"/>
  <c r="BS181" i="1" s="1"/>
  <c r="AJ181" i="1"/>
  <c r="BT181" i="1" s="1"/>
  <c r="AF181" i="1"/>
  <c r="BP181" i="1" s="1"/>
  <c r="AE181" i="1"/>
  <c r="BO181" i="1" s="1"/>
  <c r="AD181" i="1"/>
  <c r="BN181" i="1" s="1"/>
  <c r="AC181" i="1"/>
  <c r="BM181" i="1" s="1"/>
  <c r="W181" i="1"/>
  <c r="BG181" i="1" s="1"/>
  <c r="Z181" i="1"/>
  <c r="BJ181" i="1" s="1"/>
  <c r="AA181" i="1"/>
  <c r="BK181" i="1" s="1"/>
  <c r="X181" i="1"/>
  <c r="BH181" i="1" s="1"/>
  <c r="AK182" i="1"/>
  <c r="V181" i="1"/>
  <c r="BF181" i="1" s="1"/>
  <c r="AB181" i="1"/>
  <c r="BL181" i="1" s="1"/>
  <c r="U181" i="1"/>
  <c r="BE181" i="1" s="1"/>
  <c r="Y181" i="1"/>
  <c r="BI181" i="1" s="1"/>
  <c r="AD183" i="6"/>
  <c r="AC183" i="6"/>
  <c r="AE183" i="6"/>
  <c r="Y183" i="6"/>
  <c r="AA183" i="6"/>
  <c r="Z183" i="6"/>
  <c r="V183" i="6"/>
  <c r="U183" i="6"/>
  <c r="X183" i="6"/>
  <c r="AB183" i="6"/>
  <c r="W183" i="6"/>
  <c r="AK184" i="6"/>
  <c r="AF184" i="6" l="1"/>
  <c r="AG182" i="1"/>
  <c r="BQ182" i="1" s="1"/>
  <c r="AH182" i="1"/>
  <c r="BR182" i="1" s="1"/>
  <c r="AI182" i="1"/>
  <c r="BS182" i="1" s="1"/>
  <c r="AJ182" i="1"/>
  <c r="BT182" i="1" s="1"/>
  <c r="AF182" i="1"/>
  <c r="BP182" i="1" s="1"/>
  <c r="AE182" i="1"/>
  <c r="BO182" i="1" s="1"/>
  <c r="AC182" i="1"/>
  <c r="BM182" i="1" s="1"/>
  <c r="W182" i="1"/>
  <c r="BG182" i="1" s="1"/>
  <c r="AD182" i="1"/>
  <c r="BN182" i="1" s="1"/>
  <c r="X182" i="1"/>
  <c r="BH182" i="1" s="1"/>
  <c r="AB182" i="1"/>
  <c r="BL182" i="1" s="1"/>
  <c r="Z182" i="1"/>
  <c r="BJ182" i="1" s="1"/>
  <c r="U182" i="1"/>
  <c r="BE182" i="1" s="1"/>
  <c r="AA182" i="1"/>
  <c r="BK182" i="1" s="1"/>
  <c r="Y182" i="1"/>
  <c r="BI182" i="1" s="1"/>
  <c r="V182" i="1"/>
  <c r="BF182" i="1" s="1"/>
  <c r="AK183" i="1"/>
  <c r="AC184" i="6"/>
  <c r="AD184" i="6"/>
  <c r="AE184" i="6"/>
  <c r="Z184" i="6"/>
  <c r="X184" i="6"/>
  <c r="AA184" i="6"/>
  <c r="V184" i="6"/>
  <c r="Y184" i="6"/>
  <c r="AB184" i="6"/>
  <c r="U184" i="6"/>
  <c r="W184" i="6"/>
  <c r="AK185" i="6"/>
  <c r="AF185" i="6" l="1"/>
  <c r="AI183" i="1"/>
  <c r="BS183" i="1" s="1"/>
  <c r="AG183" i="1"/>
  <c r="BQ183" i="1" s="1"/>
  <c r="AH183" i="1"/>
  <c r="BR183" i="1" s="1"/>
  <c r="AJ183" i="1"/>
  <c r="BT183" i="1" s="1"/>
  <c r="AF183" i="1"/>
  <c r="BP183" i="1" s="1"/>
  <c r="AD183" i="1"/>
  <c r="BN183" i="1" s="1"/>
  <c r="AC183" i="1"/>
  <c r="BM183" i="1" s="1"/>
  <c r="X183" i="1"/>
  <c r="BH183" i="1" s="1"/>
  <c r="V183" i="1"/>
  <c r="BF183" i="1" s="1"/>
  <c r="AA183" i="1"/>
  <c r="BK183" i="1" s="1"/>
  <c r="AK184" i="1"/>
  <c r="Z183" i="1"/>
  <c r="BJ183" i="1" s="1"/>
  <c r="W183" i="1"/>
  <c r="BG183" i="1" s="1"/>
  <c r="AB183" i="1"/>
  <c r="BL183" i="1" s="1"/>
  <c r="U183" i="1"/>
  <c r="BE183" i="1" s="1"/>
  <c r="Y183" i="1"/>
  <c r="BI183" i="1" s="1"/>
  <c r="AE183" i="1"/>
  <c r="BO183" i="1" s="1"/>
  <c r="AD185" i="6"/>
  <c r="AE185" i="6"/>
  <c r="AC185" i="6"/>
  <c r="X185" i="6"/>
  <c r="Y185" i="6"/>
  <c r="Z185" i="6"/>
  <c r="AA185" i="6"/>
  <c r="AB185" i="6"/>
  <c r="U185" i="6"/>
  <c r="W185" i="6"/>
  <c r="V185" i="6"/>
  <c r="AK186" i="6"/>
  <c r="AF186" i="6" l="1"/>
  <c r="AG184" i="1"/>
  <c r="BQ184" i="1" s="1"/>
  <c r="AH184" i="1"/>
  <c r="BR184" i="1" s="1"/>
  <c r="AI184" i="1"/>
  <c r="BS184" i="1" s="1"/>
  <c r="AJ184" i="1"/>
  <c r="BT184" i="1" s="1"/>
  <c r="AF184" i="1"/>
  <c r="BP184" i="1" s="1"/>
  <c r="AE184" i="1"/>
  <c r="BO184" i="1" s="1"/>
  <c r="AD184" i="1"/>
  <c r="BN184" i="1" s="1"/>
  <c r="AC184" i="1"/>
  <c r="BM184" i="1" s="1"/>
  <c r="Z184" i="1"/>
  <c r="BJ184" i="1" s="1"/>
  <c r="AA184" i="1"/>
  <c r="BK184" i="1" s="1"/>
  <c r="AK185" i="1"/>
  <c r="AB184" i="1"/>
  <c r="BL184" i="1" s="1"/>
  <c r="X184" i="1"/>
  <c r="BH184" i="1" s="1"/>
  <c r="V184" i="1"/>
  <c r="BF184" i="1" s="1"/>
  <c r="U184" i="1"/>
  <c r="BE184" i="1" s="1"/>
  <c r="Y184" i="1"/>
  <c r="BI184" i="1" s="1"/>
  <c r="W184" i="1"/>
  <c r="BG184" i="1" s="1"/>
  <c r="AD186" i="6"/>
  <c r="AC186" i="6"/>
  <c r="AE186" i="6"/>
  <c r="X186" i="6"/>
  <c r="AB186" i="6"/>
  <c r="V186" i="6"/>
  <c r="U186" i="6"/>
  <c r="AA186" i="6"/>
  <c r="W186" i="6"/>
  <c r="Y186" i="6"/>
  <c r="Z186" i="6"/>
  <c r="AK187" i="6"/>
  <c r="AF187" i="6" l="1"/>
  <c r="AG185" i="1"/>
  <c r="BQ185" i="1" s="1"/>
  <c r="AH185" i="1"/>
  <c r="BR185" i="1" s="1"/>
  <c r="AI185" i="1"/>
  <c r="BS185" i="1" s="1"/>
  <c r="AJ185" i="1"/>
  <c r="BT185" i="1" s="1"/>
  <c r="AF185" i="1"/>
  <c r="BP185" i="1" s="1"/>
  <c r="AE185" i="1"/>
  <c r="BO185" i="1" s="1"/>
  <c r="AD185" i="1"/>
  <c r="BN185" i="1" s="1"/>
  <c r="Y185" i="1"/>
  <c r="BI185" i="1" s="1"/>
  <c r="AC185" i="1"/>
  <c r="BM185" i="1" s="1"/>
  <c r="W185" i="1"/>
  <c r="BG185" i="1" s="1"/>
  <c r="X185" i="1"/>
  <c r="BH185" i="1" s="1"/>
  <c r="V185" i="1"/>
  <c r="BF185" i="1" s="1"/>
  <c r="U185" i="1"/>
  <c r="BE185" i="1" s="1"/>
  <c r="AB185" i="1"/>
  <c r="BL185" i="1" s="1"/>
  <c r="Z185" i="1"/>
  <c r="BJ185" i="1" s="1"/>
  <c r="AA185" i="1"/>
  <c r="BK185" i="1" s="1"/>
  <c r="AK186" i="1"/>
  <c r="AC187" i="6"/>
  <c r="AE187" i="6"/>
  <c r="AD187" i="6"/>
  <c r="X187" i="6"/>
  <c r="AB187" i="6"/>
  <c r="Z187" i="6"/>
  <c r="Y187" i="6"/>
  <c r="U187" i="6"/>
  <c r="W187" i="6"/>
  <c r="V187" i="6"/>
  <c r="AA187" i="6"/>
  <c r="AK188" i="6"/>
  <c r="AF188" i="6" l="1"/>
  <c r="AI186" i="1"/>
  <c r="AG186" i="1"/>
  <c r="AH186" i="1"/>
  <c r="AJ186" i="1"/>
  <c r="AF186" i="1"/>
  <c r="AC186" i="1"/>
  <c r="AE186" i="1"/>
  <c r="AD186" i="1"/>
  <c r="Y186" i="1"/>
  <c r="BI186" i="1" s="1"/>
  <c r="AK187" i="1"/>
  <c r="U186" i="1"/>
  <c r="AA186" i="1"/>
  <c r="W186" i="1"/>
  <c r="BG186" i="1" s="1"/>
  <c r="V186" i="1"/>
  <c r="X186" i="1"/>
  <c r="Z186" i="1"/>
  <c r="AB186" i="1"/>
  <c r="AD188" i="6"/>
  <c r="AC188" i="6"/>
  <c r="AE188" i="6"/>
  <c r="W188" i="6"/>
  <c r="Z188" i="6"/>
  <c r="Y188" i="6"/>
  <c r="U188" i="6"/>
  <c r="AB188" i="6"/>
  <c r="V188" i="6"/>
  <c r="AA188" i="6"/>
  <c r="X188" i="6"/>
  <c r="AK189" i="6"/>
  <c r="BO186" i="1" l="1"/>
  <c r="BT186" i="1"/>
  <c r="BM186" i="1"/>
  <c r="BJ186" i="1"/>
  <c r="BH186" i="1"/>
  <c r="BR186" i="1"/>
  <c r="BL186" i="1"/>
  <c r="BQ186" i="1"/>
  <c r="BN186" i="1"/>
  <c r="BS186" i="1"/>
  <c r="BP186" i="1"/>
  <c r="BF186" i="1"/>
  <c r="BK186" i="1"/>
  <c r="AF189" i="6"/>
  <c r="BE186" i="1"/>
  <c r="AG187" i="1"/>
  <c r="BQ187" i="1" s="1"/>
  <c r="AH187" i="1"/>
  <c r="BR187" i="1" s="1"/>
  <c r="AI187" i="1"/>
  <c r="BS187" i="1" s="1"/>
  <c r="AJ187" i="1"/>
  <c r="BT187" i="1" s="1"/>
  <c r="AF187" i="1"/>
  <c r="BP187" i="1" s="1"/>
  <c r="AE187" i="1"/>
  <c r="BO187" i="1" s="1"/>
  <c r="AC187" i="1"/>
  <c r="BM187" i="1" s="1"/>
  <c r="AD187" i="1"/>
  <c r="BN187" i="1" s="1"/>
  <c r="Z187" i="1"/>
  <c r="BJ187" i="1" s="1"/>
  <c r="AK188" i="1"/>
  <c r="AA187" i="1"/>
  <c r="BK187" i="1" s="1"/>
  <c r="X187" i="1"/>
  <c r="BH187" i="1" s="1"/>
  <c r="V187" i="1"/>
  <c r="BF187" i="1" s="1"/>
  <c r="AB187" i="1"/>
  <c r="BL187" i="1" s="1"/>
  <c r="Y187" i="1"/>
  <c r="BI187" i="1" s="1"/>
  <c r="U187" i="1"/>
  <c r="BE187" i="1" s="1"/>
  <c r="W187" i="1"/>
  <c r="BG187" i="1" s="1"/>
  <c r="AC189" i="6"/>
  <c r="AD189" i="6"/>
  <c r="AE189" i="6"/>
  <c r="Z189" i="6"/>
  <c r="Y189" i="6"/>
  <c r="AA189" i="6"/>
  <c r="V189" i="6"/>
  <c r="U189" i="6"/>
  <c r="X189" i="6"/>
  <c r="W189" i="6"/>
  <c r="AB189" i="6"/>
  <c r="AK190" i="6"/>
  <c r="AF190" i="6" l="1"/>
  <c r="AG188" i="1"/>
  <c r="BQ188" i="1" s="1"/>
  <c r="AH188" i="1"/>
  <c r="BR188" i="1" s="1"/>
  <c r="AI188" i="1"/>
  <c r="BS188" i="1" s="1"/>
  <c r="AJ188" i="1"/>
  <c r="BT188" i="1" s="1"/>
  <c r="AF188" i="1"/>
  <c r="AE188" i="1"/>
  <c r="BO188" i="1" s="1"/>
  <c r="AC188" i="1"/>
  <c r="AK189" i="1"/>
  <c r="AD188" i="1"/>
  <c r="BN188" i="1" s="1"/>
  <c r="V188" i="1"/>
  <c r="BF188" i="1" s="1"/>
  <c r="X188" i="1"/>
  <c r="BH188" i="1" s="1"/>
  <c r="U188" i="1"/>
  <c r="AA188" i="1"/>
  <c r="BK188" i="1" s="1"/>
  <c r="W188" i="1"/>
  <c r="BG188" i="1" s="1"/>
  <c r="Z188" i="1"/>
  <c r="BJ188" i="1" s="1"/>
  <c r="AB188" i="1"/>
  <c r="BL188" i="1" s="1"/>
  <c r="Y188" i="1"/>
  <c r="BI188" i="1" s="1"/>
  <c r="AE190" i="6"/>
  <c r="AC190" i="6"/>
  <c r="AD190" i="6"/>
  <c r="AA190" i="6"/>
  <c r="Z190" i="6"/>
  <c r="U190" i="6"/>
  <c r="V190" i="6"/>
  <c r="X190" i="6"/>
  <c r="Y190" i="6"/>
  <c r="W190" i="6"/>
  <c r="AB190" i="6"/>
  <c r="AK191" i="6"/>
  <c r="BP188" i="1" l="1"/>
  <c r="BE188" i="1"/>
  <c r="BM188" i="1"/>
  <c r="AF191" i="6"/>
  <c r="AI189" i="1"/>
  <c r="BS189" i="1" s="1"/>
  <c r="AG189" i="1"/>
  <c r="AH189" i="1"/>
  <c r="AJ189" i="1"/>
  <c r="AF189" i="1"/>
  <c r="BP189" i="1" s="1"/>
  <c r="AE189" i="1"/>
  <c r="BO189" i="1" s="1"/>
  <c r="V189" i="1"/>
  <c r="AA189" i="1"/>
  <c r="AD189" i="1"/>
  <c r="AK190" i="1"/>
  <c r="AB189" i="1"/>
  <c r="BL189" i="1" s="1"/>
  <c r="Z189" i="1"/>
  <c r="BJ189" i="1" s="1"/>
  <c r="AC189" i="1"/>
  <c r="W189" i="1"/>
  <c r="BG189" i="1" s="1"/>
  <c r="Y189" i="1"/>
  <c r="BI189" i="1" s="1"/>
  <c r="X189" i="1"/>
  <c r="U189" i="1"/>
  <c r="AE191" i="6"/>
  <c r="AC191" i="6"/>
  <c r="AD191" i="6"/>
  <c r="U191" i="6"/>
  <c r="AA191" i="6"/>
  <c r="V191" i="6"/>
  <c r="X191" i="6"/>
  <c r="W191" i="6"/>
  <c r="AB191" i="6"/>
  <c r="Z191" i="6"/>
  <c r="Y191" i="6"/>
  <c r="AK192" i="6"/>
  <c r="BF189" i="1" l="1"/>
  <c r="BN189" i="1"/>
  <c r="BR189" i="1"/>
  <c r="BQ189" i="1"/>
  <c r="BH189" i="1"/>
  <c r="BM189" i="1"/>
  <c r="BE189" i="1"/>
  <c r="BK189" i="1"/>
  <c r="BT189" i="1"/>
  <c r="AF192" i="6"/>
  <c r="AG190" i="1"/>
  <c r="AH190" i="1"/>
  <c r="BR190" i="1" s="1"/>
  <c r="AI190" i="1"/>
  <c r="AJ190" i="1"/>
  <c r="BT190" i="1" s="1"/>
  <c r="AF190" i="1"/>
  <c r="BP190" i="1" s="1"/>
  <c r="AE190" i="1"/>
  <c r="BO190" i="1" s="1"/>
  <c r="AD190" i="1"/>
  <c r="BN190" i="1" s="1"/>
  <c r="AC190" i="1"/>
  <c r="X190" i="1"/>
  <c r="W190" i="1"/>
  <c r="BG190" i="1" s="1"/>
  <c r="AK191" i="1"/>
  <c r="AA190" i="1"/>
  <c r="BK190" i="1" s="1"/>
  <c r="V190" i="1"/>
  <c r="BF190" i="1" s="1"/>
  <c r="U190" i="1"/>
  <c r="BE190" i="1" s="1"/>
  <c r="Y190" i="1"/>
  <c r="BI190" i="1" s="1"/>
  <c r="AB190" i="1"/>
  <c r="BL190" i="1" s="1"/>
  <c r="Z190" i="1"/>
  <c r="AD192" i="6"/>
  <c r="AE192" i="6"/>
  <c r="AC192" i="6"/>
  <c r="AB192" i="6"/>
  <c r="Y192" i="6"/>
  <c r="V192" i="6"/>
  <c r="Z192" i="6"/>
  <c r="AA192" i="6"/>
  <c r="X192" i="6"/>
  <c r="U192" i="6"/>
  <c r="W192" i="6"/>
  <c r="AK193" i="6"/>
  <c r="BQ190" i="1" l="1"/>
  <c r="BS190" i="1"/>
  <c r="BH190" i="1"/>
  <c r="BM190" i="1"/>
  <c r="BJ190" i="1"/>
  <c r="AF193" i="6"/>
  <c r="AG191" i="1"/>
  <c r="BQ191" i="1" s="1"/>
  <c r="AH191" i="1"/>
  <c r="AI191" i="1"/>
  <c r="BS191" i="1" s="1"/>
  <c r="AJ191" i="1"/>
  <c r="BT191" i="1" s="1"/>
  <c r="AF191" i="1"/>
  <c r="AC191" i="1"/>
  <c r="BM191" i="1" s="1"/>
  <c r="AE191" i="1"/>
  <c r="U191" i="1"/>
  <c r="BE191" i="1" s="1"/>
  <c r="AD191" i="1"/>
  <c r="BN191" i="1" s="1"/>
  <c r="AA191" i="1"/>
  <c r="AK192" i="1"/>
  <c r="W191" i="1"/>
  <c r="BG191" i="1" s="1"/>
  <c r="AB191" i="1"/>
  <c r="BL191" i="1" s="1"/>
  <c r="X191" i="1"/>
  <c r="BH191" i="1" s="1"/>
  <c r="V191" i="1"/>
  <c r="Y191" i="1"/>
  <c r="BI191" i="1" s="1"/>
  <c r="Z191" i="1"/>
  <c r="AD193" i="6"/>
  <c r="AE193" i="6"/>
  <c r="AC193" i="6"/>
  <c r="Z193" i="6"/>
  <c r="Y193" i="6"/>
  <c r="U193" i="6"/>
  <c r="W193" i="6"/>
  <c r="AA193" i="6"/>
  <c r="V193" i="6"/>
  <c r="X193" i="6"/>
  <c r="AB193" i="6"/>
  <c r="AK194" i="6"/>
  <c r="BF191" i="1" l="1"/>
  <c r="BR191" i="1"/>
  <c r="BJ191" i="1"/>
  <c r="BP191" i="1"/>
  <c r="BK191" i="1"/>
  <c r="BO191" i="1"/>
  <c r="AF194" i="6"/>
  <c r="AG192" i="1"/>
  <c r="AI192" i="1"/>
  <c r="AH192" i="1"/>
  <c r="AJ192" i="1"/>
  <c r="AF192" i="1"/>
  <c r="BP192" i="1" s="1"/>
  <c r="AD192" i="1"/>
  <c r="X192" i="1"/>
  <c r="W192" i="1"/>
  <c r="BG192" i="1" s="1"/>
  <c r="Y192" i="1"/>
  <c r="AC192" i="1"/>
  <c r="V192" i="1"/>
  <c r="U192" i="1"/>
  <c r="AE192" i="1"/>
  <c r="AB192" i="1"/>
  <c r="AK193" i="1"/>
  <c r="Z192" i="1"/>
  <c r="AA192" i="1"/>
  <c r="AD194" i="6"/>
  <c r="AE194" i="6"/>
  <c r="AC194" i="6"/>
  <c r="Z194" i="6"/>
  <c r="AB194" i="6"/>
  <c r="U194" i="6"/>
  <c r="AA194" i="6"/>
  <c r="V194" i="6"/>
  <c r="X194" i="6"/>
  <c r="W194" i="6"/>
  <c r="Y194" i="6"/>
  <c r="AK195" i="6"/>
  <c r="BT192" i="1" l="1"/>
  <c r="BR192" i="1"/>
  <c r="BS192" i="1"/>
  <c r="BQ192" i="1"/>
  <c r="AF195" i="6"/>
  <c r="AG193" i="1"/>
  <c r="BQ193" i="1" s="1"/>
  <c r="AH193" i="1"/>
  <c r="BR193" i="1" s="1"/>
  <c r="AI193" i="1"/>
  <c r="BS193" i="1" s="1"/>
  <c r="AJ193" i="1"/>
  <c r="BT193" i="1" s="1"/>
  <c r="BM192" i="1"/>
  <c r="BI192" i="1"/>
  <c r="BH192" i="1"/>
  <c r="BN192" i="1"/>
  <c r="BK192" i="1"/>
  <c r="BJ192" i="1"/>
  <c r="AF193" i="1"/>
  <c r="V193" i="1"/>
  <c r="BF193" i="1" s="1"/>
  <c r="X193" i="1"/>
  <c r="Y193" i="1"/>
  <c r="Z193" i="1"/>
  <c r="U193" i="1"/>
  <c r="BE193" i="1" s="1"/>
  <c r="AA193" i="1"/>
  <c r="BK193" i="1" s="1"/>
  <c r="AK194" i="1"/>
  <c r="AE193" i="1"/>
  <c r="BO193" i="1" s="1"/>
  <c r="AD193" i="1"/>
  <c r="AC193" i="1"/>
  <c r="BM193" i="1" s="1"/>
  <c r="AB193" i="1"/>
  <c r="W193" i="1"/>
  <c r="BG193" i="1" s="1"/>
  <c r="BL192" i="1"/>
  <c r="BF192" i="1"/>
  <c r="BO192" i="1"/>
  <c r="BE192" i="1"/>
  <c r="AC195" i="6"/>
  <c r="AE195" i="6"/>
  <c r="AD195" i="6"/>
  <c r="X195" i="6"/>
  <c r="U195" i="6"/>
  <c r="Y195" i="6"/>
  <c r="V195" i="6"/>
  <c r="AA195" i="6"/>
  <c r="AB195" i="6"/>
  <c r="Z195" i="6"/>
  <c r="W195" i="6"/>
  <c r="BH193" i="1" l="1"/>
  <c r="BJ193" i="1"/>
  <c r="BP193" i="1"/>
  <c r="BN193" i="1"/>
  <c r="AG194" i="1"/>
  <c r="AH194" i="1"/>
  <c r="BR194" i="1" s="1"/>
  <c r="AI194" i="1"/>
  <c r="BS194" i="1" s="1"/>
  <c r="AJ194" i="1"/>
  <c r="BT194" i="1" s="1"/>
  <c r="BI193" i="1"/>
  <c r="BL193" i="1"/>
  <c r="AF194" i="1"/>
  <c r="BP194" i="1" s="1"/>
  <c r="AE194" i="1"/>
  <c r="BO194" i="1" s="1"/>
  <c r="AK195" i="1"/>
  <c r="V194" i="1"/>
  <c r="AA194" i="1"/>
  <c r="AD194" i="1"/>
  <c r="BN194" i="1" s="1"/>
  <c r="AC194" i="1"/>
  <c r="BM194" i="1" s="1"/>
  <c r="Y194" i="1"/>
  <c r="X194" i="1"/>
  <c r="AB194" i="1"/>
  <c r="U194" i="1"/>
  <c r="W194" i="1"/>
  <c r="BG194" i="1" s="1"/>
  <c r="Z194" i="1"/>
  <c r="AK26" i="5"/>
  <c r="AL26" i="5"/>
  <c r="AM26" i="5"/>
  <c r="BQ194" i="1" l="1"/>
  <c r="AI195" i="1"/>
  <c r="AG195" i="1"/>
  <c r="AH195" i="1"/>
  <c r="AJ195" i="1"/>
  <c r="AB47" i="8"/>
  <c r="W67" i="8"/>
  <c r="AB46" i="8"/>
  <c r="W66" i="8"/>
  <c r="AB45" i="8"/>
  <c r="W65" i="8"/>
  <c r="BF194" i="1"/>
  <c r="AF195" i="1"/>
  <c r="AD195" i="1"/>
  <c r="AB195" i="1"/>
  <c r="AC195" i="1"/>
  <c r="AE195" i="1"/>
  <c r="X195" i="1"/>
  <c r="AA195" i="1"/>
  <c r="V195" i="1"/>
  <c r="Z195" i="1"/>
  <c r="W195" i="1"/>
  <c r="BG195" i="1" s="1"/>
  <c r="BX4" i="1" s="1"/>
  <c r="E11" i="5" s="1"/>
  <c r="Y195" i="1"/>
  <c r="U195" i="1"/>
  <c r="BJ194" i="1"/>
  <c r="BE194" i="1"/>
  <c r="BL194" i="1"/>
  <c r="BH194" i="1"/>
  <c r="BI194" i="1"/>
  <c r="BK194" i="1"/>
  <c r="G118" i="5" l="1"/>
  <c r="U46" i="8" s="1"/>
  <c r="V214" i="1"/>
  <c r="D47" i="5" s="1"/>
  <c r="V215" i="1"/>
  <c r="D48" i="5" s="1"/>
  <c r="V216" i="1"/>
  <c r="D49" i="5" s="1"/>
  <c r="V213" i="1"/>
  <c r="D46" i="5" s="1"/>
  <c r="Z213" i="1"/>
  <c r="H46" i="5" s="1"/>
  <c r="Z216" i="1"/>
  <c r="H49" i="5" s="1"/>
  <c r="Z214" i="1"/>
  <c r="H47" i="5" s="1"/>
  <c r="Z215" i="1"/>
  <c r="H48" i="5" s="1"/>
  <c r="AA216" i="1"/>
  <c r="I49" i="5" s="1"/>
  <c r="AA215" i="1"/>
  <c r="I48" i="5" s="1"/>
  <c r="AA214" i="1"/>
  <c r="I47" i="5" s="1"/>
  <c r="AA213" i="1"/>
  <c r="I46" i="5" s="1"/>
  <c r="BT195" i="1"/>
  <c r="CK4" i="1" s="1"/>
  <c r="R11" i="5" s="1"/>
  <c r="AJ216" i="1"/>
  <c r="R49" i="5" s="1"/>
  <c r="X216" i="1"/>
  <c r="F49" i="5" s="1"/>
  <c r="X215" i="1"/>
  <c r="F48" i="5" s="1"/>
  <c r="X213" i="1"/>
  <c r="F46" i="5" s="1"/>
  <c r="X214" i="1"/>
  <c r="F47" i="5" s="1"/>
  <c r="BR195" i="1"/>
  <c r="CI4" i="1" s="1"/>
  <c r="P11" i="5" s="1"/>
  <c r="AH216" i="1"/>
  <c r="P49" i="5" s="1"/>
  <c r="AH215" i="1"/>
  <c r="P48" i="5" s="1"/>
  <c r="AH214" i="1"/>
  <c r="P47" i="5" s="1"/>
  <c r="AX6" i="1"/>
  <c r="AX9" i="1" s="1"/>
  <c r="M26" i="5" s="1"/>
  <c r="J126" i="5" s="1"/>
  <c r="Y54" i="8" s="1"/>
  <c r="AE216" i="1"/>
  <c r="M49" i="5" s="1"/>
  <c r="AE214" i="1"/>
  <c r="M47" i="5" s="1"/>
  <c r="AE213" i="1"/>
  <c r="M46" i="5" s="1"/>
  <c r="AE215" i="1"/>
  <c r="M48" i="5" s="1"/>
  <c r="BQ195" i="1"/>
  <c r="CH4" i="1" s="1"/>
  <c r="O11" i="5" s="1"/>
  <c r="AG215" i="1"/>
  <c r="O48" i="5" s="1"/>
  <c r="AG216" i="1"/>
  <c r="O49" i="5" s="1"/>
  <c r="AG214" i="1"/>
  <c r="O47" i="5" s="1"/>
  <c r="BS195" i="1"/>
  <c r="CJ4" i="1" s="1"/>
  <c r="Q11" i="5" s="1"/>
  <c r="AI215" i="1"/>
  <c r="Q48" i="5" s="1"/>
  <c r="AI216" i="1"/>
  <c r="Q49" i="5" s="1"/>
  <c r="W213" i="1"/>
  <c r="E46" i="5" s="1"/>
  <c r="W215" i="1"/>
  <c r="E48" i="5" s="1"/>
  <c r="W214" i="1"/>
  <c r="E47" i="5" s="1"/>
  <c r="AB210" i="1"/>
  <c r="J43" i="5" s="1"/>
  <c r="AB216" i="1"/>
  <c r="J49" i="5" s="1"/>
  <c r="AB213" i="1"/>
  <c r="J46" i="5" s="1"/>
  <c r="AB214" i="1"/>
  <c r="J47" i="5" s="1"/>
  <c r="AB215" i="1"/>
  <c r="J48" i="5" s="1"/>
  <c r="AG213" i="1"/>
  <c r="O46" i="5" s="1"/>
  <c r="AV6" i="1"/>
  <c r="AV9" i="1" s="1"/>
  <c r="K26" i="5" s="1"/>
  <c r="J124" i="5" s="1"/>
  <c r="Y52" i="8" s="1"/>
  <c r="AC216" i="1"/>
  <c r="K49" i="5" s="1"/>
  <c r="AC213" i="1"/>
  <c r="K46" i="5" s="1"/>
  <c r="AC214" i="1"/>
  <c r="K47" i="5" s="1"/>
  <c r="AC215" i="1"/>
  <c r="K48" i="5" s="1"/>
  <c r="AD215" i="1"/>
  <c r="L48" i="5" s="1"/>
  <c r="AD214" i="1"/>
  <c r="L47" i="5" s="1"/>
  <c r="AD213" i="1"/>
  <c r="L46" i="5" s="1"/>
  <c r="AD216" i="1"/>
  <c r="L49" i="5" s="1"/>
  <c r="W216" i="1"/>
  <c r="E49" i="5" s="1"/>
  <c r="BP195" i="1"/>
  <c r="CG4" i="1" s="1"/>
  <c r="N11" i="5" s="1"/>
  <c r="AF213" i="1"/>
  <c r="N46" i="5" s="1"/>
  <c r="AF215" i="1"/>
  <c r="N48" i="5" s="1"/>
  <c r="AF214" i="1"/>
  <c r="N47" i="5" s="1"/>
  <c r="AF216" i="1"/>
  <c r="N49" i="5" s="1"/>
  <c r="U213" i="1"/>
  <c r="C46" i="5" s="1"/>
  <c r="U216" i="1"/>
  <c r="C49" i="5" s="1"/>
  <c r="U215" i="1"/>
  <c r="C48" i="5" s="1"/>
  <c r="U214" i="1"/>
  <c r="C47" i="5" s="1"/>
  <c r="AR6" i="1"/>
  <c r="AR9" i="1" s="1"/>
  <c r="G26" i="5" s="1"/>
  <c r="J120" i="5" s="1"/>
  <c r="Y48" i="8" s="1"/>
  <c r="Y216" i="1"/>
  <c r="G49" i="5" s="1"/>
  <c r="Y214" i="1"/>
  <c r="G47" i="5" s="1"/>
  <c r="Y215" i="1"/>
  <c r="G48" i="5" s="1"/>
  <c r="Y213" i="1"/>
  <c r="G46" i="5" s="1"/>
  <c r="BC6" i="1"/>
  <c r="BC9" i="1" s="1"/>
  <c r="R26" i="5" s="1"/>
  <c r="J131" i="5" s="1"/>
  <c r="BA6" i="1"/>
  <c r="BA9" i="1" s="1"/>
  <c r="P26" i="5" s="1"/>
  <c r="J129" i="5" s="1"/>
  <c r="Y57" i="8" s="1"/>
  <c r="AZ6" i="1"/>
  <c r="AZ9" i="1" s="1"/>
  <c r="O26" i="5" s="1"/>
  <c r="J128" i="5" s="1"/>
  <c r="Y56" i="8" s="1"/>
  <c r="BB6" i="1"/>
  <c r="BB9" i="1" s="1"/>
  <c r="Q26" i="5" s="1"/>
  <c r="J130" i="5" s="1"/>
  <c r="AA209" i="1"/>
  <c r="X208" i="1"/>
  <c r="U208" i="1"/>
  <c r="AB209" i="1"/>
  <c r="Y206" i="1"/>
  <c r="U209" i="1"/>
  <c r="V205" i="1"/>
  <c r="AQ6" i="1"/>
  <c r="AQ9" i="1" s="1"/>
  <c r="F26" i="5" s="1"/>
  <c r="J119" i="5" s="1"/>
  <c r="Y47" i="8" s="1"/>
  <c r="X205" i="1"/>
  <c r="X209" i="1"/>
  <c r="Z209" i="1"/>
  <c r="AB211" i="1"/>
  <c r="Y208" i="1"/>
  <c r="Y209" i="1"/>
  <c r="W207" i="1"/>
  <c r="AT6" i="1"/>
  <c r="AT9" i="1" s="1"/>
  <c r="I26" i="5" s="1"/>
  <c r="J122" i="5" s="1"/>
  <c r="Y50" i="8" s="1"/>
  <c r="W211" i="1"/>
  <c r="X207" i="1"/>
  <c r="U207" i="1"/>
  <c r="AA208" i="1"/>
  <c r="U202" i="1"/>
  <c r="AO6" i="1"/>
  <c r="AO9" i="1" s="1"/>
  <c r="D26" i="5" s="1"/>
  <c r="J117" i="5" s="1"/>
  <c r="Y45" i="8" s="1"/>
  <c r="V206" i="1"/>
  <c r="V207" i="1"/>
  <c r="AU6" i="1"/>
  <c r="AU9" i="1" s="1"/>
  <c r="J26" i="5" s="1"/>
  <c r="J123" i="5" s="1"/>
  <c r="Y51" i="8" s="1"/>
  <c r="V209" i="1"/>
  <c r="V211" i="1"/>
  <c r="W205" i="1"/>
  <c r="AD212" i="1"/>
  <c r="BN195" i="1"/>
  <c r="AW6" i="1"/>
  <c r="AW9" i="1" s="1"/>
  <c r="V212" i="1"/>
  <c r="AF212" i="1"/>
  <c r="AY6" i="1"/>
  <c r="AY9" i="1" s="1"/>
  <c r="N26" i="5" s="1"/>
  <c r="J127" i="5" s="1"/>
  <c r="Y55" i="8" s="1"/>
  <c r="U212" i="1"/>
  <c r="BE195" i="1"/>
  <c r="AA210" i="1"/>
  <c r="W204" i="1"/>
  <c r="Y212" i="1"/>
  <c r="BI195" i="1"/>
  <c r="Y211" i="1"/>
  <c r="AD211" i="1"/>
  <c r="Z212" i="1"/>
  <c r="BJ195" i="1"/>
  <c r="AS6" i="1"/>
  <c r="AS9" i="1" s="1"/>
  <c r="H26" i="5" s="1"/>
  <c r="Z208" i="1"/>
  <c r="W212" i="1"/>
  <c r="AP6" i="1"/>
  <c r="AP9" i="1" s="1"/>
  <c r="E26" i="5" s="1"/>
  <c r="BF195" i="1"/>
  <c r="BW4" i="1" s="1"/>
  <c r="V204" i="1"/>
  <c r="V203" i="1"/>
  <c r="W209" i="1"/>
  <c r="X206" i="1"/>
  <c r="U210" i="1"/>
  <c r="Z207" i="1"/>
  <c r="AA212" i="1"/>
  <c r="BK195" i="1"/>
  <c r="W206" i="1"/>
  <c r="AN6" i="1"/>
  <c r="AN9" i="1" s="1"/>
  <c r="C26" i="5" s="1"/>
  <c r="J116" i="5" s="1"/>
  <c r="Y44" i="8" s="1"/>
  <c r="U211" i="1"/>
  <c r="X212" i="1"/>
  <c r="BH195" i="1"/>
  <c r="X210" i="1"/>
  <c r="U203" i="1"/>
  <c r="Z210" i="1"/>
  <c r="Z211" i="1"/>
  <c r="W210" i="1"/>
  <c r="U204" i="1"/>
  <c r="V210" i="1"/>
  <c r="AE212" i="1"/>
  <c r="BO195" i="1"/>
  <c r="AA211" i="1"/>
  <c r="AC210" i="1"/>
  <c r="U205" i="1"/>
  <c r="V208" i="1"/>
  <c r="AC212" i="1"/>
  <c r="BM195" i="1"/>
  <c r="AC211" i="1"/>
  <c r="X211" i="1"/>
  <c r="Y210" i="1"/>
  <c r="U206" i="1"/>
  <c r="W208" i="1"/>
  <c r="AB212" i="1"/>
  <c r="BL195" i="1"/>
  <c r="Y207" i="1"/>
  <c r="F16" i="8" l="1"/>
  <c r="J118" i="5"/>
  <c r="Y46" i="8" s="1"/>
  <c r="Y66" i="8" s="1"/>
  <c r="I16" i="8"/>
  <c r="J121" i="5"/>
  <c r="Y49" i="8" s="1"/>
  <c r="Y69" i="8" s="1"/>
  <c r="D16" i="8"/>
  <c r="G130" i="5"/>
  <c r="G129" i="5"/>
  <c r="U57" i="8" s="1"/>
  <c r="G127" i="5"/>
  <c r="U55" i="8" s="1"/>
  <c r="U75" i="8" s="1"/>
  <c r="G128" i="5"/>
  <c r="U56" i="8" s="1"/>
  <c r="G131" i="5"/>
  <c r="AA86" i="7"/>
  <c r="O9" i="8"/>
  <c r="P9" i="8"/>
  <c r="AB86" i="7"/>
  <c r="S16" i="8"/>
  <c r="AY25" i="5"/>
  <c r="R16" i="8"/>
  <c r="AX25" i="5"/>
  <c r="P16" i="8"/>
  <c r="AV25" i="5"/>
  <c r="AV36" i="5" s="1"/>
  <c r="Q16" i="8"/>
  <c r="AW25" i="5"/>
  <c r="AW33" i="5" s="1"/>
  <c r="Z86" i="7"/>
  <c r="Q9" i="8"/>
  <c r="Y86" i="7"/>
  <c r="AD35" i="7"/>
  <c r="O16" i="8"/>
  <c r="X86" i="7"/>
  <c r="AD20" i="7"/>
  <c r="Y74" i="8"/>
  <c r="N16" i="8"/>
  <c r="Y65" i="8"/>
  <c r="E16" i="8"/>
  <c r="AM25" i="5"/>
  <c r="AM33" i="5" s="1"/>
  <c r="G16" i="8"/>
  <c r="Y72" i="8"/>
  <c r="L16" i="8"/>
  <c r="AP25" i="5"/>
  <c r="AP33" i="5" s="1"/>
  <c r="J16" i="8"/>
  <c r="Y68" i="8"/>
  <c r="H16" i="8"/>
  <c r="Y71" i="8"/>
  <c r="K16" i="8"/>
  <c r="AR25" i="5"/>
  <c r="AR33" i="5" s="1"/>
  <c r="K44" i="5"/>
  <c r="L44" i="5"/>
  <c r="K43" i="5"/>
  <c r="D40" i="5"/>
  <c r="N45" i="5"/>
  <c r="I45" i="5"/>
  <c r="F42" i="5"/>
  <c r="D45" i="5"/>
  <c r="I41" i="5"/>
  <c r="I43" i="5"/>
  <c r="E43" i="5"/>
  <c r="F43" i="5"/>
  <c r="D36" i="5"/>
  <c r="F40" i="5"/>
  <c r="F44" i="5"/>
  <c r="K45" i="5"/>
  <c r="E44" i="5"/>
  <c r="E41" i="5"/>
  <c r="D43" i="5"/>
  <c r="D41" i="5"/>
  <c r="J42" i="5"/>
  <c r="M45" i="5"/>
  <c r="F45" i="5"/>
  <c r="E40" i="5"/>
  <c r="E45" i="5"/>
  <c r="I42" i="5"/>
  <c r="J44" i="5"/>
  <c r="E42" i="5"/>
  <c r="D37" i="5"/>
  <c r="L45" i="5"/>
  <c r="I44" i="5"/>
  <c r="D44" i="5"/>
  <c r="J45" i="5"/>
  <c r="E37" i="5"/>
  <c r="D42" i="5"/>
  <c r="F41" i="5"/>
  <c r="G40" i="5"/>
  <c r="D38" i="5"/>
  <c r="G45" i="5"/>
  <c r="G42" i="5"/>
  <c r="G44" i="5"/>
  <c r="G41" i="5"/>
  <c r="G43" i="5"/>
  <c r="E38" i="5"/>
  <c r="F38" i="5"/>
  <c r="C36" i="5"/>
  <c r="C42" i="5"/>
  <c r="C40" i="5"/>
  <c r="C38" i="5"/>
  <c r="C41" i="5"/>
  <c r="C44" i="5"/>
  <c r="C37" i="5"/>
  <c r="C45" i="5"/>
  <c r="C43" i="5"/>
  <c r="C35" i="5"/>
  <c r="D39" i="5"/>
  <c r="H44" i="5"/>
  <c r="H43" i="5"/>
  <c r="C39" i="5"/>
  <c r="G39" i="5"/>
  <c r="F39" i="5"/>
  <c r="E39" i="5"/>
  <c r="H41" i="5"/>
  <c r="H42" i="5"/>
  <c r="H40" i="5"/>
  <c r="H45" i="5"/>
  <c r="AN25" i="5"/>
  <c r="AN33" i="5" s="1"/>
  <c r="AT25" i="5"/>
  <c r="AT36" i="5" s="1"/>
  <c r="Y67" i="8"/>
  <c r="AK25" i="5"/>
  <c r="AK33" i="5" s="1"/>
  <c r="CB4" i="1"/>
  <c r="I11" i="5" s="1"/>
  <c r="CA4" i="1"/>
  <c r="H11" i="5" s="1"/>
  <c r="BV4" i="1"/>
  <c r="C11" i="5" s="1"/>
  <c r="CD4" i="1"/>
  <c r="K11" i="5" s="1"/>
  <c r="CC4" i="1"/>
  <c r="J11" i="5" s="1"/>
  <c r="BY4" i="1"/>
  <c r="F11" i="5" s="1"/>
  <c r="D11" i="5"/>
  <c r="BZ4" i="1"/>
  <c r="G11" i="5" s="1"/>
  <c r="L26" i="5"/>
  <c r="J125" i="5" s="1"/>
  <c r="Y53" i="8" s="1"/>
  <c r="AK17" i="5"/>
  <c r="CF4" i="1"/>
  <c r="M11" i="5" s="1"/>
  <c r="F9" i="8"/>
  <c r="CE4" i="1"/>
  <c r="L11" i="5" s="1"/>
  <c r="Y70" i="8"/>
  <c r="AQ25" i="5"/>
  <c r="AQ33" i="5" s="1"/>
  <c r="Y75" i="8"/>
  <c r="AU25" i="5"/>
  <c r="AU36" i="5" s="1"/>
  <c r="Y64" i="8"/>
  <c r="AJ25" i="5"/>
  <c r="AJ33" i="5" s="1"/>
  <c r="AL25" i="5"/>
  <c r="AL33" i="5" s="1"/>
  <c r="AO25" i="5"/>
  <c r="AO33" i="5" s="1"/>
  <c r="G122" i="5" l="1"/>
  <c r="U50" i="8" s="1"/>
  <c r="U70" i="8" s="1"/>
  <c r="G116" i="5"/>
  <c r="U44" i="8" s="1"/>
  <c r="U64" i="8" s="1"/>
  <c r="G126" i="5"/>
  <c r="U54" i="8" s="1"/>
  <c r="U74" i="8" s="1"/>
  <c r="G121" i="5"/>
  <c r="U49" i="8" s="1"/>
  <c r="U69" i="8" s="1"/>
  <c r="G125" i="5"/>
  <c r="U53" i="8" s="1"/>
  <c r="U73" i="8" s="1"/>
  <c r="G120" i="5"/>
  <c r="U48" i="8" s="1"/>
  <c r="U68" i="8" s="1"/>
  <c r="G117" i="5"/>
  <c r="U45" i="8" s="1"/>
  <c r="U65" i="8" s="1"/>
  <c r="G119" i="5"/>
  <c r="U47" i="8" s="1"/>
  <c r="U67" i="8" s="1"/>
  <c r="G123" i="5"/>
  <c r="U51" i="8" s="1"/>
  <c r="U71" i="8" s="1"/>
  <c r="G124" i="5"/>
  <c r="U52" i="8" s="1"/>
  <c r="U72" i="8" s="1"/>
  <c r="H9" i="8"/>
  <c r="K9" i="8"/>
  <c r="M9" i="8"/>
  <c r="N86" i="7"/>
  <c r="E9" i="8"/>
  <c r="S86" i="7"/>
  <c r="J9" i="8"/>
  <c r="U86" i="7"/>
  <c r="L9" i="8"/>
  <c r="W86" i="7"/>
  <c r="N9" i="8"/>
  <c r="M86" i="7"/>
  <c r="D9" i="8"/>
  <c r="R86" i="7"/>
  <c r="I9" i="8"/>
  <c r="P86" i="7"/>
  <c r="G9" i="8"/>
  <c r="F34" i="7"/>
  <c r="Q86" i="7"/>
  <c r="X4" i="7"/>
  <c r="T86" i="7"/>
  <c r="X39" i="7"/>
  <c r="V86" i="7"/>
  <c r="L19" i="7"/>
  <c r="O86" i="7"/>
  <c r="AD4" i="7"/>
  <c r="X24" i="7"/>
  <c r="R4" i="7"/>
  <c r="F42" i="7"/>
  <c r="F25" i="7"/>
  <c r="L4" i="7"/>
  <c r="F4" i="7"/>
  <c r="Y73" i="8"/>
  <c r="M16" i="8"/>
  <c r="U66" i="8"/>
  <c r="AS25" i="5"/>
  <c r="AS33" i="5" s="1"/>
  <c r="AJ19" i="5"/>
  <c r="AL19" i="5"/>
  <c r="AS19" i="5"/>
  <c r="AP19" i="5"/>
  <c r="AQ19" i="5"/>
  <c r="AI19" i="5"/>
  <c r="AN19" i="5"/>
  <c r="AO19" i="5"/>
  <c r="AR19" i="5"/>
  <c r="AK19" i="5"/>
  <c r="AM19" i="5"/>
  <c r="AN17" i="5"/>
  <c r="AQ17" i="5"/>
  <c r="AS17" i="5"/>
  <c r="AP17" i="5"/>
  <c r="AM17" i="5"/>
  <c r="AR17" i="5"/>
  <c r="AL17" i="5"/>
  <c r="AO17" i="5"/>
  <c r="O98" i="7" l="1"/>
  <c r="O101" i="7" s="1"/>
  <c r="W99" i="7"/>
  <c r="N98" i="7"/>
  <c r="N101" i="7" s="1"/>
  <c r="R99" i="7"/>
  <c r="Q98" i="7"/>
  <c r="Q101" i="7" s="1"/>
  <c r="L127" i="13" l="1"/>
  <c r="L136" i="13"/>
  <c r="L125" i="13"/>
  <c r="L188" i="13"/>
  <c r="N188" i="13" s="1"/>
  <c r="R188" i="13" s="1"/>
  <c r="BG178" i="43" s="1"/>
  <c r="W178" i="43" s="1"/>
  <c r="C179" i="6" s="1"/>
  <c r="L189" i="13"/>
  <c r="L151" i="13"/>
  <c r="N151" i="13" s="1"/>
  <c r="R151" i="13" s="1"/>
  <c r="BG141" i="43" s="1"/>
  <c r="W141" i="43" s="1"/>
  <c r="C142" i="6" s="1"/>
  <c r="L170" i="13"/>
  <c r="L155" i="13"/>
  <c r="L146" i="13"/>
  <c r="L185" i="13"/>
  <c r="N185" i="13" s="1"/>
  <c r="R185" i="13" s="1"/>
  <c r="BG175" i="43" s="1"/>
  <c r="W175" i="43" s="1"/>
  <c r="C176" i="6" s="1"/>
  <c r="L164" i="13"/>
  <c r="L69" i="13"/>
  <c r="L33" i="13"/>
  <c r="N33" i="13" s="1"/>
  <c r="R33" i="13" s="1"/>
  <c r="BG23" i="43" s="1"/>
  <c r="W23" i="43" s="1"/>
  <c r="C24" i="6" s="1"/>
  <c r="U24" i="6" s="1"/>
  <c r="L122" i="13"/>
  <c r="L118" i="13"/>
  <c r="L156" i="13"/>
  <c r="L182" i="13"/>
  <c r="N182" i="13" s="1"/>
  <c r="R182" i="13" s="1"/>
  <c r="BG172" i="43" s="1"/>
  <c r="W172" i="43" s="1"/>
  <c r="C173" i="6" s="1"/>
  <c r="L166" i="13"/>
  <c r="L157" i="13"/>
  <c r="N157" i="13" s="1"/>
  <c r="R157" i="13" s="1"/>
  <c r="BG147" i="43" s="1"/>
  <c r="W147" i="43" s="1"/>
  <c r="C148" i="6" s="1"/>
  <c r="BG11" i="43"/>
  <c r="W11" i="43" s="1"/>
  <c r="C12" i="6" s="1"/>
  <c r="U12" i="6" s="1"/>
  <c r="L21" i="13"/>
  <c r="N21" i="13" s="1"/>
  <c r="R21" i="13" s="1"/>
  <c r="L180" i="13"/>
  <c r="N180" i="13" s="1"/>
  <c r="R180" i="13" s="1"/>
  <c r="BG170" i="43" s="1"/>
  <c r="W170" i="43" s="1"/>
  <c r="C171" i="6" s="1"/>
  <c r="L161" i="13"/>
  <c r="N161" i="13" s="1"/>
  <c r="R161" i="13" s="1"/>
  <c r="BG151" i="43" s="1"/>
  <c r="W151" i="43" s="1"/>
  <c r="C152" i="6" s="1"/>
  <c r="L57" i="13"/>
  <c r="L86" i="13"/>
  <c r="N86" i="13" s="1"/>
  <c r="R86" i="13" s="1"/>
  <c r="BG76" i="43"/>
  <c r="W76" i="43" s="1"/>
  <c r="C77" i="6" s="1"/>
  <c r="U77" i="6" s="1"/>
  <c r="L193" i="13"/>
  <c r="N193" i="13" s="1"/>
  <c r="R193" i="13" s="1"/>
  <c r="BG183" i="43" s="1"/>
  <c r="W183" i="43" s="1"/>
  <c r="C184" i="6" s="1"/>
  <c r="L92" i="13"/>
  <c r="L24" i="13"/>
  <c r="N24" i="13" s="1"/>
  <c r="R24" i="13" s="1"/>
  <c r="BG14" i="43" s="1"/>
  <c r="W14" i="43" s="1"/>
  <c r="C15" i="6" s="1"/>
  <c r="U15" i="6" s="1"/>
  <c r="L154" i="13"/>
  <c r="L148" i="13"/>
  <c r="N148" i="13" s="1"/>
  <c r="R148" i="13" s="1"/>
  <c r="BG138" i="43" s="1"/>
  <c r="W138" i="43" s="1"/>
  <c r="C139" i="6" s="1"/>
  <c r="L45" i="13"/>
  <c r="N45" i="13" s="1"/>
  <c r="R45" i="13" s="1"/>
  <c r="BG35" i="43" s="1"/>
  <c r="W35" i="43" s="1"/>
  <c r="C36" i="6" s="1"/>
  <c r="U36" i="6" s="1"/>
  <c r="L74" i="13"/>
  <c r="N74" i="13" s="1"/>
  <c r="R74" i="13" s="1"/>
  <c r="BG64" i="43"/>
  <c r="W64" i="43" s="1"/>
  <c r="C65" i="6" s="1"/>
  <c r="U65" i="6" s="1"/>
  <c r="L91" i="13"/>
  <c r="N91" i="13" s="1"/>
  <c r="R91" i="13" s="1"/>
  <c r="BG81" i="43"/>
  <c r="W81" i="43" s="1"/>
  <c r="C82" i="6" s="1"/>
  <c r="U82" i="6" s="1"/>
  <c r="L62" i="13"/>
  <c r="N62" i="13" s="1"/>
  <c r="R62" i="13" s="1"/>
  <c r="BG52" i="43"/>
  <c r="W52" i="43" s="1"/>
  <c r="C53" i="6" s="1"/>
  <c r="U53" i="6" s="1"/>
  <c r="L178" i="13"/>
  <c r="L186" i="13"/>
  <c r="L143" i="13"/>
  <c r="N143" i="13" s="1"/>
  <c r="R143" i="13" s="1"/>
  <c r="BG133" i="43" s="1"/>
  <c r="W133" i="43" s="1"/>
  <c r="C134" i="6" s="1"/>
  <c r="L179" i="13"/>
  <c r="N179" i="13" s="1"/>
  <c r="R179" i="13" s="1"/>
  <c r="BG169" i="43" s="1"/>
  <c r="W169" i="43" s="1"/>
  <c r="C170" i="6" s="1"/>
  <c r="L184" i="13"/>
  <c r="N184" i="13" s="1"/>
  <c r="R184" i="13" s="1"/>
  <c r="BG174" i="43" s="1"/>
  <c r="W174" i="43" s="1"/>
  <c r="C175" i="6" s="1"/>
  <c r="L142" i="13"/>
  <c r="L20" i="13"/>
  <c r="L38" i="13"/>
  <c r="N38" i="13" s="1"/>
  <c r="R38" i="13" s="1"/>
  <c r="BG28" i="43" s="1"/>
  <c r="W28" i="43" s="1"/>
  <c r="C29" i="6" s="1"/>
  <c r="U29" i="6" s="1"/>
  <c r="L75" i="13"/>
  <c r="L98" i="13"/>
  <c r="N98" i="13" s="1"/>
  <c r="R98" i="13" s="1"/>
  <c r="BG88" i="43" s="1"/>
  <c r="W88" i="43" s="1"/>
  <c r="C89" i="6" s="1"/>
  <c r="U89" i="6" s="1"/>
  <c r="L123" i="13"/>
  <c r="N123" i="13" s="1"/>
  <c r="R123" i="13" s="1"/>
  <c r="BG113" i="43" s="1"/>
  <c r="W113" i="43" s="1"/>
  <c r="C114" i="6" s="1"/>
  <c r="L174" i="13"/>
  <c r="N174" i="13" s="1"/>
  <c r="R174" i="13" s="1"/>
  <c r="BG164" i="43" s="1"/>
  <c r="W164" i="43" s="1"/>
  <c r="C165" i="6" s="1"/>
  <c r="L195" i="13"/>
  <c r="N195" i="13" s="1"/>
  <c r="R195" i="13" s="1"/>
  <c r="BG185" i="43" s="1"/>
  <c r="W185" i="43" s="1"/>
  <c r="C186" i="6" s="1"/>
  <c r="BG161" i="43"/>
  <c r="W161" i="43" s="1"/>
  <c r="C162" i="6" s="1"/>
  <c r="L171" i="13"/>
  <c r="N171" i="13" s="1"/>
  <c r="R171" i="13" s="1"/>
  <c r="BG177" i="43"/>
  <c r="W177" i="43" s="1"/>
  <c r="C178" i="6" s="1"/>
  <c r="L187" i="13"/>
  <c r="N187" i="13" s="1"/>
  <c r="R187" i="13" s="1"/>
  <c r="L139" i="13"/>
  <c r="N139" i="13" s="1"/>
  <c r="R139" i="13" s="1"/>
  <c r="BG129" i="43" s="1"/>
  <c r="W129" i="43" s="1"/>
  <c r="C130" i="6" s="1"/>
  <c r="L163" i="13"/>
  <c r="N163" i="13" s="1"/>
  <c r="R163" i="13" s="1"/>
  <c r="BG153" i="43" s="1"/>
  <c r="W153" i="43" s="1"/>
  <c r="C154" i="6" s="1"/>
  <c r="L145" i="13"/>
  <c r="N145" i="13" s="1"/>
  <c r="R145" i="13" s="1"/>
  <c r="BG135" i="43" s="1"/>
  <c r="W135" i="43" s="1"/>
  <c r="C136" i="6" s="1"/>
  <c r="L196" i="13"/>
  <c r="N196" i="13" s="1"/>
  <c r="R196" i="13" s="1"/>
  <c r="BG186" i="43" s="1"/>
  <c r="W186" i="43" s="1"/>
  <c r="C187" i="6" s="1"/>
  <c r="BG16" i="43"/>
  <c r="W16" i="43" s="1"/>
  <c r="C17" i="6" s="1"/>
  <c r="U17" i="6" s="1"/>
  <c r="L26" i="13"/>
  <c r="N26" i="13" s="1"/>
  <c r="R26" i="13" s="1"/>
  <c r="L55" i="13"/>
  <c r="N55" i="13" s="1"/>
  <c r="R55" i="13" s="1"/>
  <c r="BG45" i="43" s="1"/>
  <c r="W45" i="43" s="1"/>
  <c r="C46" i="6" s="1"/>
  <c r="U46" i="6" s="1"/>
  <c r="L63" i="13"/>
  <c r="N63" i="13" s="1"/>
  <c r="R63" i="13" s="1"/>
  <c r="BG53" i="43" s="1"/>
  <c r="W53" i="43" s="1"/>
  <c r="C54" i="6" s="1"/>
  <c r="U54" i="6" s="1"/>
  <c r="L134" i="13"/>
  <c r="L115" i="13"/>
  <c r="N115" i="13" s="1"/>
  <c r="R115" i="13" s="1"/>
  <c r="BG105" i="43" s="1"/>
  <c r="W105" i="43" s="1"/>
  <c r="C106" i="6" s="1"/>
  <c r="L121" i="13"/>
  <c r="L79" i="13"/>
  <c r="N79" i="13" s="1"/>
  <c r="R79" i="13" s="1"/>
  <c r="BG69" i="43"/>
  <c r="W69" i="43" s="1"/>
  <c r="C70" i="6" s="1"/>
  <c r="U70" i="6" s="1"/>
  <c r="L132" i="13"/>
  <c r="N132" i="13" s="1"/>
  <c r="R132" i="13" s="1"/>
  <c r="BG122" i="43" s="1"/>
  <c r="W122" i="43" s="1"/>
  <c r="C123" i="6" s="1"/>
  <c r="L18" i="13"/>
  <c r="L43" i="13"/>
  <c r="L51" i="13"/>
  <c r="N51" i="13" s="1"/>
  <c r="R51" i="13" s="1"/>
  <c r="BG41" i="43"/>
  <c r="W41" i="43" s="1"/>
  <c r="C42" i="6" s="1"/>
  <c r="U42" i="6" s="1"/>
  <c r="L80" i="13"/>
  <c r="N80" i="13" s="1"/>
  <c r="R80" i="13" s="1"/>
  <c r="BG70" i="43" s="1"/>
  <c r="W70" i="43" s="1"/>
  <c r="C71" i="6" s="1"/>
  <c r="U71" i="6" s="1"/>
  <c r="L110" i="13"/>
  <c r="L144" i="13"/>
  <c r="N144" i="13" s="1"/>
  <c r="R144" i="13" s="1"/>
  <c r="BG134" i="43"/>
  <c r="W134" i="43" s="1"/>
  <c r="C135" i="6" s="1"/>
  <c r="L129" i="13"/>
  <c r="N129" i="13" s="1"/>
  <c r="R129" i="13" s="1"/>
  <c r="BG119" i="43"/>
  <c r="W119" i="43" s="1"/>
  <c r="C120" i="6" s="1"/>
  <c r="L172" i="13"/>
  <c r="N172" i="13" s="1"/>
  <c r="R172" i="13" s="1"/>
  <c r="BG162" i="43"/>
  <c r="W162" i="43" s="1"/>
  <c r="C163" i="6" s="1"/>
  <c r="L117" i="13"/>
  <c r="L130" i="13"/>
  <c r="N130" i="13" s="1"/>
  <c r="R130" i="13" s="1"/>
  <c r="BG120" i="43"/>
  <c r="W120" i="43" s="1"/>
  <c r="C121" i="6" s="1"/>
  <c r="L67" i="13"/>
  <c r="N67" i="13" s="1"/>
  <c r="R67" i="13" s="1"/>
  <c r="BG57" i="43" s="1"/>
  <c r="W57" i="43" s="1"/>
  <c r="C58" i="6" s="1"/>
  <c r="U58" i="6" s="1"/>
  <c r="L152" i="13"/>
  <c r="L119" i="13"/>
  <c r="L16" i="13"/>
  <c r="N16" i="13" s="1"/>
  <c r="R16" i="13" s="1"/>
  <c r="BG6" i="43" s="1"/>
  <c r="W6" i="43" s="1"/>
  <c r="C7" i="6" s="1"/>
  <c r="U7" i="6" s="1"/>
  <c r="L31" i="13"/>
  <c r="L39" i="13"/>
  <c r="N39" i="13" s="1"/>
  <c r="R39" i="13" s="1"/>
  <c r="BG29" i="43"/>
  <c r="W29" i="43" s="1"/>
  <c r="C30" i="6" s="1"/>
  <c r="U30" i="6" s="1"/>
  <c r="L68" i="13"/>
  <c r="L120" i="13"/>
  <c r="N120" i="13" s="1"/>
  <c r="R120" i="13" s="1"/>
  <c r="BG110" i="43"/>
  <c r="W110" i="43" s="1"/>
  <c r="C111" i="6" s="1"/>
  <c r="L87" i="13"/>
  <c r="N87" i="13" s="1"/>
  <c r="R87" i="13" s="1"/>
  <c r="BG77" i="43" s="1"/>
  <c r="W77" i="43" s="1"/>
  <c r="C78" i="6" s="1"/>
  <c r="U78" i="6" s="1"/>
  <c r="L147" i="13"/>
  <c r="N147" i="13" s="1"/>
  <c r="R147" i="13" s="1"/>
  <c r="BG137" i="43" s="1"/>
  <c r="W137" i="43" s="1"/>
  <c r="C138" i="6" s="1"/>
  <c r="L181" i="13"/>
  <c r="L177" i="13"/>
  <c r="L169" i="13"/>
  <c r="L192" i="13"/>
  <c r="N192" i="13" s="1"/>
  <c r="R192" i="13" s="1"/>
  <c r="BG182" i="43"/>
  <c r="W182" i="43" s="1"/>
  <c r="C183" i="6" s="1"/>
  <c r="L126" i="13"/>
  <c r="L168" i="13"/>
  <c r="N168" i="13" s="1"/>
  <c r="R168" i="13" s="1"/>
  <c r="BG158" i="43"/>
  <c r="W158" i="43" s="1"/>
  <c r="C159" i="6" s="1"/>
  <c r="L27" i="13"/>
  <c r="L56" i="13"/>
  <c r="N56" i="13" s="1"/>
  <c r="R56" i="13" s="1"/>
  <c r="BG46" i="43" s="1"/>
  <c r="W46" i="43" s="1"/>
  <c r="C47" i="6" s="1"/>
  <c r="U47" i="6" s="1"/>
  <c r="L44" i="13"/>
  <c r="N44" i="13" s="1"/>
  <c r="R44" i="13" s="1"/>
  <c r="BG34" i="43"/>
  <c r="W34" i="43" s="1"/>
  <c r="C35" i="6" s="1"/>
  <c r="U35" i="6" s="1"/>
  <c r="L103" i="13"/>
  <c r="N103" i="13" s="1"/>
  <c r="R103" i="13" s="1"/>
  <c r="BG93" i="43" s="1"/>
  <c r="W93" i="43" s="1"/>
  <c r="C94" i="6" s="1"/>
  <c r="U94" i="6" s="1"/>
  <c r="L160" i="13"/>
  <c r="L15" i="13"/>
  <c r="L138" i="13"/>
  <c r="N138" i="13" s="1"/>
  <c r="R138" i="13" s="1"/>
  <c r="BG128" i="43" s="1"/>
  <c r="W128" i="43" s="1"/>
  <c r="C129" i="6" s="1"/>
  <c r="L50" i="13"/>
  <c r="N50" i="13" s="1"/>
  <c r="R50" i="13" s="1"/>
  <c r="BG40" i="43"/>
  <c r="W40" i="43" s="1"/>
  <c r="C41" i="6" s="1"/>
  <c r="U41" i="6" s="1"/>
  <c r="L191" i="13"/>
  <c r="N191" i="13" s="1"/>
  <c r="R191" i="13" s="1"/>
  <c r="BG181" i="43" s="1"/>
  <c r="W181" i="43" s="1"/>
  <c r="C182" i="6" s="1"/>
  <c r="L183" i="13"/>
  <c r="N183" i="13" s="1"/>
  <c r="R183" i="13" s="1"/>
  <c r="BG173" i="43" s="1"/>
  <c r="W173" i="43" s="1"/>
  <c r="C174" i="6" s="1"/>
  <c r="L150" i="13"/>
  <c r="N150" i="13" s="1"/>
  <c r="R150" i="13" s="1"/>
  <c r="BG140" i="43"/>
  <c r="W140" i="43" s="1"/>
  <c r="C141" i="6" s="1"/>
  <c r="L140" i="13"/>
  <c r="L128" i="13"/>
  <c r="L19" i="13"/>
  <c r="N19" i="13" s="1"/>
  <c r="R19" i="13" s="1"/>
  <c r="BG9" i="43" s="1"/>
  <c r="W9" i="43" s="1"/>
  <c r="C10" i="6" s="1"/>
  <c r="U10" i="6" s="1"/>
  <c r="L32" i="13"/>
  <c r="N32" i="13" s="1"/>
  <c r="R32" i="13" s="1"/>
  <c r="BG22" i="43" s="1"/>
  <c r="W22" i="43" s="1"/>
  <c r="C23" i="6" s="1"/>
  <c r="U23" i="6" s="1"/>
  <c r="L81" i="13"/>
  <c r="L22" i="13"/>
  <c r="N22" i="13" s="1"/>
  <c r="R22" i="13" s="1"/>
  <c r="BG12" i="43" s="1"/>
  <c r="W12" i="43" s="1"/>
  <c r="C13" i="6" s="1"/>
  <c r="U13" i="6" s="1"/>
  <c r="L34" i="13"/>
  <c r="L46" i="13"/>
  <c r="N46" i="13" s="1"/>
  <c r="R46" i="13" s="1"/>
  <c r="BG36" i="43" s="1"/>
  <c r="W36" i="43" s="1"/>
  <c r="C37" i="6" s="1"/>
  <c r="U37" i="6" s="1"/>
  <c r="L58" i="13"/>
  <c r="L70" i="13"/>
  <c r="N70" i="13" s="1"/>
  <c r="R70" i="13" s="1"/>
  <c r="BG60" i="43" s="1"/>
  <c r="W60" i="43" s="1"/>
  <c r="C61" i="6" s="1"/>
  <c r="U61" i="6" s="1"/>
  <c r="L82" i="13"/>
  <c r="L94" i="13"/>
  <c r="L106" i="13"/>
  <c r="N106" i="13" s="1"/>
  <c r="R106" i="13" s="1"/>
  <c r="BG96" i="43" s="1"/>
  <c r="W96" i="43" s="1"/>
  <c r="C97" i="6" s="1"/>
  <c r="U97" i="6" s="1"/>
  <c r="L133" i="13"/>
  <c r="N133" i="13" s="1"/>
  <c r="R133" i="13" s="1"/>
  <c r="BG123" i="43"/>
  <c r="W123" i="43" s="1"/>
  <c r="C124" i="6" s="1"/>
  <c r="L159" i="13"/>
  <c r="N159" i="13" s="1"/>
  <c r="R159" i="13" s="1"/>
  <c r="BG149" i="43" s="1"/>
  <c r="W149" i="43" s="1"/>
  <c r="C150" i="6" s="1"/>
  <c r="L124" i="13"/>
  <c r="N124" i="13" s="1"/>
  <c r="R124" i="13" s="1"/>
  <c r="BG114" i="43" s="1"/>
  <c r="W114" i="43" s="1"/>
  <c r="C115" i="6" s="1"/>
  <c r="L114" i="13"/>
  <c r="N114" i="13" s="1"/>
  <c r="R114" i="13" s="1"/>
  <c r="BG104" i="43" s="1"/>
  <c r="W104" i="43" s="1"/>
  <c r="C105" i="6" s="1"/>
  <c r="L190" i="13"/>
  <c r="N190" i="13" s="1"/>
  <c r="R190" i="13" s="1"/>
  <c r="BG180" i="43"/>
  <c r="W180" i="43" s="1"/>
  <c r="C181" i="6" s="1"/>
  <c r="L135" i="13"/>
  <c r="N135" i="13" s="1"/>
  <c r="R135" i="13" s="1"/>
  <c r="BG125" i="43"/>
  <c r="W125" i="43" s="1"/>
  <c r="C126" i="6" s="1"/>
  <c r="L153" i="13"/>
  <c r="N153" i="13" s="1"/>
  <c r="R153" i="13" s="1"/>
  <c r="BG143" i="43"/>
  <c r="W143" i="43" s="1"/>
  <c r="C144" i="6" s="1"/>
  <c r="L158" i="13"/>
  <c r="N158" i="13" s="1"/>
  <c r="R158" i="13" s="1"/>
  <c r="BG148" i="43"/>
  <c r="W148" i="43" s="1"/>
  <c r="C149" i="6" s="1"/>
  <c r="L167" i="13"/>
  <c r="N167" i="13" s="1"/>
  <c r="R167" i="13" s="1"/>
  <c r="BG157" i="43" s="1"/>
  <c r="W157" i="43" s="1"/>
  <c r="C158" i="6" s="1"/>
  <c r="L175" i="13"/>
  <c r="N175" i="13" s="1"/>
  <c r="R175" i="13" s="1"/>
  <c r="BG165" i="43" s="1"/>
  <c r="W165" i="43" s="1"/>
  <c r="C166" i="6" s="1"/>
  <c r="L141" i="13"/>
  <c r="N141" i="13" s="1"/>
  <c r="R141" i="13" s="1"/>
  <c r="BG131" i="43" s="1"/>
  <c r="W131" i="43" s="1"/>
  <c r="C132" i="6" s="1"/>
  <c r="L131" i="13"/>
  <c r="N131" i="13" s="1"/>
  <c r="R131" i="13" s="1"/>
  <c r="BG121" i="43"/>
  <c r="W121" i="43" s="1"/>
  <c r="C122" i="6" s="1"/>
  <c r="L194" i="13"/>
  <c r="N194" i="13" s="1"/>
  <c r="R194" i="13" s="1"/>
  <c r="BG184" i="43"/>
  <c r="W184" i="43" s="1"/>
  <c r="C185" i="6" s="1"/>
  <c r="L176" i="13"/>
  <c r="N176" i="13" s="1"/>
  <c r="R176" i="13" s="1"/>
  <c r="BG166" i="43"/>
  <c r="W166" i="43" s="1"/>
  <c r="C167" i="6" s="1"/>
  <c r="L165" i="13"/>
  <c r="N165" i="13" s="1"/>
  <c r="R165" i="13" s="1"/>
  <c r="BG155" i="43" s="1"/>
  <c r="W155" i="43" s="1"/>
  <c r="C156" i="6" s="1"/>
  <c r="L137" i="13"/>
  <c r="N137" i="13" s="1"/>
  <c r="R137" i="13" s="1"/>
  <c r="BG127" i="43" s="1"/>
  <c r="W127" i="43" s="1"/>
  <c r="C128" i="6" s="1"/>
  <c r="L173" i="13"/>
  <c r="N173" i="13" s="1"/>
  <c r="R173" i="13" s="1"/>
  <c r="BG163" i="43" s="1"/>
  <c r="W163" i="43" s="1"/>
  <c r="C164" i="6" s="1"/>
  <c r="L162" i="13"/>
  <c r="N162" i="13" s="1"/>
  <c r="R162" i="13" s="1"/>
  <c r="BG152" i="43" s="1"/>
  <c r="W152" i="43" s="1"/>
  <c r="C153" i="6" s="1"/>
  <c r="L149" i="13"/>
  <c r="N149" i="13" s="1"/>
  <c r="R149" i="13" s="1"/>
  <c r="BG139" i="43"/>
  <c r="W139" i="43" s="1"/>
  <c r="C140" i="6" s="1"/>
  <c r="L116" i="13"/>
  <c r="N116" i="13" s="1"/>
  <c r="R116" i="13" s="1"/>
  <c r="BG106" i="43"/>
  <c r="W106" i="43" s="1"/>
  <c r="C107" i="6" s="1"/>
  <c r="L17" i="13"/>
  <c r="N17" i="13" s="1"/>
  <c r="R17" i="13" s="1"/>
  <c r="BG7" i="43" s="1"/>
  <c r="W7" i="43" s="1"/>
  <c r="C8" i="6" s="1"/>
  <c r="U8" i="6" s="1"/>
  <c r="L29" i="13"/>
  <c r="L41" i="13"/>
  <c r="N41" i="13" s="1"/>
  <c r="R41" i="13" s="1"/>
  <c r="BG31" i="43" s="1"/>
  <c r="W31" i="43" s="1"/>
  <c r="C32" i="6" s="1"/>
  <c r="U32" i="6" s="1"/>
  <c r="L53" i="13"/>
  <c r="N53" i="13" s="1"/>
  <c r="R53" i="13" s="1"/>
  <c r="BG43" i="43"/>
  <c r="W43" i="43" s="1"/>
  <c r="C44" i="6" s="1"/>
  <c r="U44" i="6" s="1"/>
  <c r="L65" i="13"/>
  <c r="N65" i="13" s="1"/>
  <c r="R65" i="13" s="1"/>
  <c r="BG55" i="43" s="1"/>
  <c r="W55" i="43" s="1"/>
  <c r="C56" i="6" s="1"/>
  <c r="U56" i="6" s="1"/>
  <c r="L77" i="13"/>
  <c r="L89" i="13"/>
  <c r="N89" i="13" s="1"/>
  <c r="R89" i="13" s="1"/>
  <c r="BG79" i="43"/>
  <c r="W79" i="43"/>
  <c r="C80" i="6" s="1"/>
  <c r="U80" i="6" s="1"/>
  <c r="L101" i="13"/>
  <c r="L113" i="13"/>
  <c r="N113" i="13" s="1"/>
  <c r="R113" i="13" s="1"/>
  <c r="BG103" i="43" s="1"/>
  <c r="W103" i="43" s="1"/>
  <c r="C104" i="6" s="1"/>
  <c r="U104" i="6" s="1"/>
  <c r="L36" i="13"/>
  <c r="N36" i="13" s="1"/>
  <c r="R36" i="13" s="1"/>
  <c r="BG26" i="43" s="1"/>
  <c r="W26" i="43" s="1"/>
  <c r="C27" i="6" s="1"/>
  <c r="U27" i="6" s="1"/>
  <c r="L48" i="13"/>
  <c r="L60" i="13"/>
  <c r="N60" i="13" s="1"/>
  <c r="R60" i="13" s="1"/>
  <c r="BG50" i="43" s="1"/>
  <c r="W50" i="43" s="1"/>
  <c r="C51" i="6" s="1"/>
  <c r="U51" i="6" s="1"/>
  <c r="L72" i="13"/>
  <c r="L84" i="13"/>
  <c r="N84" i="13" s="1"/>
  <c r="R84" i="13" s="1"/>
  <c r="BG74" i="43" s="1"/>
  <c r="W74" i="43" s="1"/>
  <c r="C75" i="6" s="1"/>
  <c r="U75" i="6" s="1"/>
  <c r="L96" i="13"/>
  <c r="L108" i="13"/>
  <c r="N108" i="13" s="1"/>
  <c r="R108" i="13" s="1"/>
  <c r="BG98" i="43"/>
  <c r="W98" i="43" s="1"/>
  <c r="C99" i="6" s="1"/>
  <c r="U99" i="6" s="1"/>
  <c r="L93" i="13"/>
  <c r="N93" i="13" s="1"/>
  <c r="R93" i="13" s="1"/>
  <c r="BG83" i="43"/>
  <c r="W83" i="43" s="1"/>
  <c r="C84" i="6" s="1"/>
  <c r="U84" i="6" s="1"/>
  <c r="L105" i="13"/>
  <c r="N105" i="13" s="1"/>
  <c r="R105" i="13" s="1"/>
  <c r="BG95" i="43"/>
  <c r="W95" i="43" s="1"/>
  <c r="C96" i="6" s="1"/>
  <c r="U96" i="6" s="1"/>
  <c r="L28" i="13"/>
  <c r="N28" i="13" s="1"/>
  <c r="R28" i="13" s="1"/>
  <c r="BG18" i="43" s="1"/>
  <c r="W18" i="43" s="1"/>
  <c r="C19" i="6" s="1"/>
  <c r="U19" i="6" s="1"/>
  <c r="L40" i="13"/>
  <c r="N40" i="13" s="1"/>
  <c r="R40" i="13" s="1"/>
  <c r="BG30" i="43" s="1"/>
  <c r="W30" i="43" s="1"/>
  <c r="C31" i="6" s="1"/>
  <c r="U31" i="6" s="1"/>
  <c r="L52" i="13"/>
  <c r="L64" i="13"/>
  <c r="N64" i="13" s="1"/>
  <c r="R64" i="13" s="1"/>
  <c r="BG54" i="43" s="1"/>
  <c r="W54" i="43" s="1"/>
  <c r="C55" i="6" s="1"/>
  <c r="U55" i="6" s="1"/>
  <c r="L76" i="13"/>
  <c r="L88" i="13"/>
  <c r="N88" i="13" s="1"/>
  <c r="R88" i="13" s="1"/>
  <c r="BG78" i="43"/>
  <c r="W78" i="43" s="1"/>
  <c r="C79" i="6" s="1"/>
  <c r="U79" i="6" s="1"/>
  <c r="L100" i="13"/>
  <c r="L112" i="13"/>
  <c r="N112" i="13" s="1"/>
  <c r="R112" i="13" s="1"/>
  <c r="BG102" i="43"/>
  <c r="W102" i="43" s="1"/>
  <c r="C103" i="6" s="1"/>
  <c r="U103" i="6" s="1"/>
  <c r="L23" i="13"/>
  <c r="L35" i="13"/>
  <c r="N35" i="13" s="1"/>
  <c r="R35" i="13" s="1"/>
  <c r="BG25" i="43" s="1"/>
  <c r="W25" i="43" s="1"/>
  <c r="C26" i="6" s="1"/>
  <c r="U26" i="6" s="1"/>
  <c r="L47" i="13"/>
  <c r="N47" i="13" s="1"/>
  <c r="R47" i="13" s="1"/>
  <c r="BG37" i="43" s="1"/>
  <c r="W37" i="43" s="1"/>
  <c r="C38" i="6" s="1"/>
  <c r="U38" i="6" s="1"/>
  <c r="L59" i="13"/>
  <c r="L71" i="13"/>
  <c r="N71" i="13" s="1"/>
  <c r="R71" i="13" s="1"/>
  <c r="BG61" i="43" s="1"/>
  <c r="W61" i="43" s="1"/>
  <c r="C62" i="6" s="1"/>
  <c r="U62" i="6" s="1"/>
  <c r="L83" i="13"/>
  <c r="N83" i="13" s="1"/>
  <c r="R83" i="13" s="1"/>
  <c r="BG73" i="43"/>
  <c r="W73" i="43" s="1"/>
  <c r="C74" i="6" s="1"/>
  <c r="U74" i="6" s="1"/>
  <c r="L95" i="13"/>
  <c r="L107" i="13"/>
  <c r="N107" i="13" s="1"/>
  <c r="R107" i="13" s="1"/>
  <c r="BG97" i="43"/>
  <c r="W97" i="43" s="1"/>
  <c r="C98" i="6" s="1"/>
  <c r="U98" i="6" s="1"/>
  <c r="L30" i="13"/>
  <c r="N30" i="13" s="1"/>
  <c r="R30" i="13" s="1"/>
  <c r="BG20" i="43" s="1"/>
  <c r="W20" i="43" s="1"/>
  <c r="C21" i="6" s="1"/>
  <c r="U21" i="6" s="1"/>
  <c r="L42" i="13"/>
  <c r="N42" i="13" s="1"/>
  <c r="R42" i="13" s="1"/>
  <c r="BG32" i="43" s="1"/>
  <c r="W32" i="43" s="1"/>
  <c r="C33" i="6" s="1"/>
  <c r="U33" i="6" s="1"/>
  <c r="L54" i="13"/>
  <c r="N54" i="13" s="1"/>
  <c r="R54" i="13" s="1"/>
  <c r="BG44" i="43"/>
  <c r="W44" i="43" s="1"/>
  <c r="C45" i="6" s="1"/>
  <c r="U45" i="6" s="1"/>
  <c r="L66" i="13"/>
  <c r="N66" i="13" s="1"/>
  <c r="R66" i="13" s="1"/>
  <c r="BG56" i="43"/>
  <c r="W56" i="43" s="1"/>
  <c r="C57" i="6" s="1"/>
  <c r="U57" i="6" s="1"/>
  <c r="L78" i="13"/>
  <c r="N78" i="13" s="1"/>
  <c r="R78" i="13" s="1"/>
  <c r="BG68" i="43"/>
  <c r="W68" i="43" s="1"/>
  <c r="C69" i="6" s="1"/>
  <c r="U69" i="6" s="1"/>
  <c r="L90" i="13"/>
  <c r="N90" i="13" s="1"/>
  <c r="R90" i="13" s="1"/>
  <c r="BG80" i="43"/>
  <c r="W80" i="43" s="1"/>
  <c r="C81" i="6" s="1"/>
  <c r="U81" i="6" s="1"/>
  <c r="L102" i="13"/>
  <c r="N102" i="13" s="1"/>
  <c r="R102" i="13" s="1"/>
  <c r="BG92" i="43" s="1"/>
  <c r="W92" i="43" s="1"/>
  <c r="C93" i="6" s="1"/>
  <c r="U93" i="6" s="1"/>
  <c r="L25" i="13"/>
  <c r="N25" i="13" s="1"/>
  <c r="R25" i="13" s="1"/>
  <c r="BG15" i="43" s="1"/>
  <c r="W15" i="43" s="1"/>
  <c r="C16" i="6" s="1"/>
  <c r="U16" i="6" s="1"/>
  <c r="L37" i="13"/>
  <c r="L49" i="13"/>
  <c r="N49" i="13" s="1"/>
  <c r="R49" i="13" s="1"/>
  <c r="BG39" i="43" s="1"/>
  <c r="W39" i="43" s="1"/>
  <c r="C40" i="6" s="1"/>
  <c r="U40" i="6" s="1"/>
  <c r="L61" i="13"/>
  <c r="N61" i="13" s="1"/>
  <c r="R61" i="13" s="1"/>
  <c r="BG51" i="43"/>
  <c r="W51" i="43" s="1"/>
  <c r="C52" i="6" s="1"/>
  <c r="U52" i="6" s="1"/>
  <c r="L73" i="13"/>
  <c r="L85" i="13"/>
  <c r="N85" i="13" s="1"/>
  <c r="R85" i="13" s="1"/>
  <c r="BG75" i="43" s="1"/>
  <c r="W75" i="43" s="1"/>
  <c r="C76" i="6" s="1"/>
  <c r="U76" i="6" s="1"/>
  <c r="L97" i="13"/>
  <c r="L109" i="13"/>
  <c r="L104" i="13"/>
  <c r="L99" i="13"/>
  <c r="L111" i="13"/>
  <c r="N111" i="13" s="1"/>
  <c r="R111" i="13" s="1"/>
  <c r="BG101" i="43" s="1"/>
  <c r="W101" i="43" s="1"/>
  <c r="C102" i="6" s="1"/>
  <c r="U102" i="6" s="1"/>
  <c r="AO188" i="43"/>
  <c r="B188" i="43"/>
  <c r="C21" i="5" s="1"/>
  <c r="L14" i="13"/>
  <c r="N14" i="13" s="1"/>
  <c r="R14" i="13" s="1"/>
  <c r="BG4" i="43"/>
  <c r="W4" i="43" s="1"/>
  <c r="C5" i="6" s="1"/>
  <c r="U5" i="6" s="1"/>
  <c r="N104" i="13" l="1"/>
  <c r="R104" i="13" s="1"/>
  <c r="BG94" i="43" s="1"/>
  <c r="W94" i="43" s="1"/>
  <c r="C95" i="6" s="1"/>
  <c r="U95" i="6" s="1"/>
  <c r="N166" i="13"/>
  <c r="R166" i="13" s="1"/>
  <c r="BG156" i="43" s="1"/>
  <c r="W156" i="43" s="1"/>
  <c r="C157" i="6" s="1"/>
  <c r="N109" i="13"/>
  <c r="R109" i="13" s="1"/>
  <c r="BG99" i="43" s="1"/>
  <c r="W99" i="43" s="1"/>
  <c r="C100" i="6" s="1"/>
  <c r="U100" i="6" s="1"/>
  <c r="N23" i="13"/>
  <c r="R23" i="13" s="1"/>
  <c r="BG13" i="43" s="1"/>
  <c r="W13" i="43" s="1"/>
  <c r="C14" i="6" s="1"/>
  <c r="U14" i="6" s="1"/>
  <c r="N118" i="13"/>
  <c r="R118" i="13" s="1"/>
  <c r="BG108" i="43" s="1"/>
  <c r="W108" i="43" s="1"/>
  <c r="C109" i="6" s="1"/>
  <c r="N48" i="13"/>
  <c r="R48" i="13" s="1"/>
  <c r="BG38" i="43" s="1"/>
  <c r="W38" i="43" s="1"/>
  <c r="C39" i="6" s="1"/>
  <c r="U39" i="6" s="1"/>
  <c r="N100" i="13"/>
  <c r="R100" i="13" s="1"/>
  <c r="BG90" i="43" s="1"/>
  <c r="W90" i="43" s="1"/>
  <c r="C91" i="6" s="1"/>
  <c r="U91" i="6" s="1"/>
  <c r="N94" i="13"/>
  <c r="R94" i="13" s="1"/>
  <c r="BG84" i="43" s="1"/>
  <c r="W84" i="43" s="1"/>
  <c r="C85" i="6" s="1"/>
  <c r="U85" i="6" s="1"/>
  <c r="N20" i="13"/>
  <c r="R20" i="13" s="1"/>
  <c r="BG10" i="43" s="1"/>
  <c r="W10" i="43" s="1"/>
  <c r="C11" i="6" s="1"/>
  <c r="U11" i="6" s="1"/>
  <c r="N155" i="13"/>
  <c r="R155" i="13" s="1"/>
  <c r="BG145" i="43" s="1"/>
  <c r="W145" i="43" s="1"/>
  <c r="C146" i="6" s="1"/>
  <c r="N97" i="13"/>
  <c r="R97" i="13" s="1"/>
  <c r="BG87" i="43" s="1"/>
  <c r="W87" i="43" s="1"/>
  <c r="C88" i="6" s="1"/>
  <c r="U88" i="6" s="1"/>
  <c r="N72" i="13"/>
  <c r="R72" i="13" s="1"/>
  <c r="BG62" i="43" s="1"/>
  <c r="W62" i="43" s="1"/>
  <c r="C63" i="6" s="1"/>
  <c r="U63" i="6" s="1"/>
  <c r="N77" i="13"/>
  <c r="R77" i="13" s="1"/>
  <c r="BG67" i="43" s="1"/>
  <c r="W67" i="43" s="1"/>
  <c r="C68" i="6" s="1"/>
  <c r="U68" i="6" s="1"/>
  <c r="N121" i="13"/>
  <c r="R121" i="13" s="1"/>
  <c r="BG111" i="43" s="1"/>
  <c r="W111" i="43" s="1"/>
  <c r="C112" i="6" s="1"/>
  <c r="N73" i="13"/>
  <c r="R73" i="13" s="1"/>
  <c r="BG63" i="43" s="1"/>
  <c r="W63" i="43" s="1"/>
  <c r="C64" i="6" s="1"/>
  <c r="U64" i="6" s="1"/>
  <c r="N134" i="13"/>
  <c r="R134" i="13" s="1"/>
  <c r="BG124" i="43" s="1"/>
  <c r="W124" i="43" s="1"/>
  <c r="C125" i="6" s="1"/>
  <c r="N122" i="13"/>
  <c r="R122" i="13" s="1"/>
  <c r="BG112" i="43" s="1"/>
  <c r="W112" i="43" s="1"/>
  <c r="C113" i="6" s="1"/>
  <c r="N82" i="13"/>
  <c r="R82" i="13" s="1"/>
  <c r="BG72" i="43" s="1"/>
  <c r="W72" i="43" s="1"/>
  <c r="C73" i="6" s="1"/>
  <c r="U73" i="6" s="1"/>
  <c r="N186" i="13"/>
  <c r="R186" i="13" s="1"/>
  <c r="BG176" i="43" s="1"/>
  <c r="W176" i="43" s="1"/>
  <c r="C177" i="6" s="1"/>
  <c r="N154" i="13"/>
  <c r="R154" i="13" s="1"/>
  <c r="BG144" i="43" s="1"/>
  <c r="W144" i="43" s="1"/>
  <c r="C145" i="6" s="1"/>
  <c r="N142" i="13"/>
  <c r="R142" i="13" s="1"/>
  <c r="BG132" i="43" s="1"/>
  <c r="W132" i="43" s="1"/>
  <c r="C133" i="6" s="1"/>
  <c r="N152" i="13"/>
  <c r="R152" i="13" s="1"/>
  <c r="BG142" i="43" s="1"/>
  <c r="W142" i="43" s="1"/>
  <c r="C143" i="6" s="1"/>
  <c r="N57" i="13"/>
  <c r="R57" i="13" s="1"/>
  <c r="BG47" i="43" s="1"/>
  <c r="W47" i="43" s="1"/>
  <c r="C48" i="6" s="1"/>
  <c r="U48" i="6" s="1"/>
  <c r="N81" i="13"/>
  <c r="R81" i="13" s="1"/>
  <c r="BG71" i="43" s="1"/>
  <c r="W71" i="43" s="1"/>
  <c r="C72" i="6" s="1"/>
  <c r="U72" i="6" s="1"/>
  <c r="N95" i="13"/>
  <c r="R95" i="13" s="1"/>
  <c r="BG85" i="43" s="1"/>
  <c r="W85" i="43" s="1"/>
  <c r="C86" i="6" s="1"/>
  <c r="U86" i="6" s="1"/>
  <c r="N189" i="13"/>
  <c r="R189" i="13" s="1"/>
  <c r="BG179" i="43" s="1"/>
  <c r="W179" i="43" s="1"/>
  <c r="C180" i="6" s="1"/>
  <c r="N126" i="13"/>
  <c r="R126" i="13" s="1"/>
  <c r="BG116" i="43" s="1"/>
  <c r="W116" i="43" s="1"/>
  <c r="C117" i="6" s="1"/>
  <c r="N68" i="13"/>
  <c r="R68" i="13" s="1"/>
  <c r="BG58" i="43" s="1"/>
  <c r="W58" i="43" s="1"/>
  <c r="C59" i="6" s="1"/>
  <c r="U59" i="6" s="1"/>
  <c r="N117" i="13"/>
  <c r="R117" i="13" s="1"/>
  <c r="BG107" i="43" s="1"/>
  <c r="W107" i="43" s="1"/>
  <c r="C108" i="6" s="1"/>
  <c r="N43" i="13"/>
  <c r="R43" i="13" s="1"/>
  <c r="BG33" i="43" s="1"/>
  <c r="W33" i="43" s="1"/>
  <c r="C34" i="6" s="1"/>
  <c r="U34" i="6" s="1"/>
  <c r="N75" i="13"/>
  <c r="R75" i="13" s="1"/>
  <c r="BG65" i="43" s="1"/>
  <c r="W65" i="43" s="1"/>
  <c r="C66" i="6" s="1"/>
  <c r="U66" i="6" s="1"/>
  <c r="N178" i="13"/>
  <c r="R178" i="13" s="1"/>
  <c r="BG168" i="43" s="1"/>
  <c r="W168" i="43" s="1"/>
  <c r="C169" i="6" s="1"/>
  <c r="N69" i="13"/>
  <c r="R69" i="13" s="1"/>
  <c r="BG59" i="43" s="1"/>
  <c r="W59" i="43" s="1"/>
  <c r="C60" i="6" s="1"/>
  <c r="U60" i="6" s="1"/>
  <c r="N125" i="13"/>
  <c r="R125" i="13" s="1"/>
  <c r="BG115" i="43" s="1"/>
  <c r="W115" i="43" s="1"/>
  <c r="C116" i="6" s="1"/>
  <c r="N99" i="13"/>
  <c r="R99" i="13" s="1"/>
  <c r="BG89" i="43" s="1"/>
  <c r="W89" i="43" s="1"/>
  <c r="C90" i="6" s="1"/>
  <c r="U90" i="6" s="1"/>
  <c r="N52" i="13"/>
  <c r="R52" i="13" s="1"/>
  <c r="BG42" i="43" s="1"/>
  <c r="W42" i="43" s="1"/>
  <c r="C43" i="6" s="1"/>
  <c r="U43" i="6" s="1"/>
  <c r="N177" i="13"/>
  <c r="R177" i="13" s="1"/>
  <c r="BG167" i="43" s="1"/>
  <c r="W167" i="43" s="1"/>
  <c r="C168" i="6" s="1"/>
  <c r="N181" i="13"/>
  <c r="R181" i="13" s="1"/>
  <c r="BG171" i="43" s="1"/>
  <c r="W171" i="43" s="1"/>
  <c r="C172" i="6" s="1"/>
  <c r="N110" i="13"/>
  <c r="R110" i="13" s="1"/>
  <c r="BG100" i="43" s="1"/>
  <c r="W100" i="43" s="1"/>
  <c r="C101" i="6" s="1"/>
  <c r="U101" i="6" s="1"/>
  <c r="N156" i="13"/>
  <c r="R156" i="13" s="1"/>
  <c r="BG146" i="43" s="1"/>
  <c r="W146" i="43" s="1"/>
  <c r="C147" i="6" s="1"/>
  <c r="N29" i="13"/>
  <c r="R29" i="13" s="1"/>
  <c r="BG19" i="43" s="1"/>
  <c r="W19" i="43" s="1"/>
  <c r="C20" i="6" s="1"/>
  <c r="U20" i="6" s="1"/>
  <c r="N128" i="13"/>
  <c r="R128" i="13" s="1"/>
  <c r="BG118" i="43" s="1"/>
  <c r="W118" i="43" s="1"/>
  <c r="C119" i="6" s="1"/>
  <c r="N15" i="13"/>
  <c r="R15" i="13" s="1"/>
  <c r="BG5" i="43" s="1"/>
  <c r="W5" i="43" s="1"/>
  <c r="C6" i="6" s="1"/>
  <c r="U6" i="6" s="1"/>
  <c r="N164" i="13"/>
  <c r="R164" i="13" s="1"/>
  <c r="BG154" i="43" s="1"/>
  <c r="W154" i="43" s="1"/>
  <c r="C155" i="6" s="1"/>
  <c r="N136" i="13"/>
  <c r="R136" i="13" s="1"/>
  <c r="BG126" i="43" s="1"/>
  <c r="W126" i="43" s="1"/>
  <c r="C127" i="6" s="1"/>
  <c r="N96" i="13"/>
  <c r="R96" i="13" s="1"/>
  <c r="BG86" i="43" s="1"/>
  <c r="W86" i="43" s="1"/>
  <c r="C87" i="6" s="1"/>
  <c r="U87" i="6" s="1"/>
  <c r="N169" i="13"/>
  <c r="R169" i="13" s="1"/>
  <c r="BG159" i="43" s="1"/>
  <c r="W159" i="43" s="1"/>
  <c r="C160" i="6" s="1"/>
  <c r="N31" i="13"/>
  <c r="R31" i="13" s="1"/>
  <c r="BG21" i="43" s="1"/>
  <c r="W21" i="43" s="1"/>
  <c r="C22" i="6" s="1"/>
  <c r="U22" i="6" s="1"/>
  <c r="N146" i="13"/>
  <c r="R146" i="13" s="1"/>
  <c r="BG136" i="43" s="1"/>
  <c r="W136" i="43" s="1"/>
  <c r="C137" i="6" s="1"/>
  <c r="N34" i="13"/>
  <c r="R34" i="13" s="1"/>
  <c r="BG24" i="43" s="1"/>
  <c r="W24" i="43" s="1"/>
  <c r="C25" i="6" s="1"/>
  <c r="U25" i="6" s="1"/>
  <c r="N119" i="13"/>
  <c r="R119" i="13" s="1"/>
  <c r="BG109" i="43" s="1"/>
  <c r="W109" i="43" s="1"/>
  <c r="C110" i="6" s="1"/>
  <c r="N170" i="13"/>
  <c r="R170" i="13" s="1"/>
  <c r="BG160" i="43" s="1"/>
  <c r="W160" i="43" s="1"/>
  <c r="C161" i="6" s="1"/>
  <c r="N27" i="13"/>
  <c r="R27" i="13" s="1"/>
  <c r="BG17" i="43" s="1"/>
  <c r="W17" i="43" s="1"/>
  <c r="C18" i="6" s="1"/>
  <c r="U18" i="6" s="1"/>
  <c r="N76" i="13"/>
  <c r="R76" i="13" s="1"/>
  <c r="BG66" i="43" s="1"/>
  <c r="W66" i="43" s="1"/>
  <c r="C67" i="6" s="1"/>
  <c r="U67" i="6" s="1"/>
  <c r="N18" i="13"/>
  <c r="R18" i="13" s="1"/>
  <c r="BG8" i="43" s="1"/>
  <c r="W8" i="43" s="1"/>
  <c r="C9" i="6" s="1"/>
  <c r="U9" i="6" s="1"/>
  <c r="N37" i="13"/>
  <c r="R37" i="13" s="1"/>
  <c r="BG27" i="43" s="1"/>
  <c r="W27" i="43" s="1"/>
  <c r="C28" i="6" s="1"/>
  <c r="U28" i="6" s="1"/>
  <c r="N59" i="13"/>
  <c r="R59" i="13" s="1"/>
  <c r="BG49" i="43" s="1"/>
  <c r="W49" i="43" s="1"/>
  <c r="C50" i="6" s="1"/>
  <c r="U50" i="6" s="1"/>
  <c r="N101" i="13"/>
  <c r="R101" i="13" s="1"/>
  <c r="BG91" i="43" s="1"/>
  <c r="W91" i="43" s="1"/>
  <c r="C92" i="6" s="1"/>
  <c r="U92" i="6" s="1"/>
  <c r="N58" i="13"/>
  <c r="R58" i="13" s="1"/>
  <c r="BG48" i="43" s="1"/>
  <c r="W48" i="43" s="1"/>
  <c r="C49" i="6" s="1"/>
  <c r="U49" i="6" s="1"/>
  <c r="N140" i="13"/>
  <c r="R140" i="13" s="1"/>
  <c r="BG130" i="43" s="1"/>
  <c r="W130" i="43" s="1"/>
  <c r="C131" i="6" s="1"/>
  <c r="N160" i="13"/>
  <c r="R160" i="13" s="1"/>
  <c r="BG150" i="43" s="1"/>
  <c r="W150" i="43" s="1"/>
  <c r="C151" i="6" s="1"/>
  <c r="N92" i="13"/>
  <c r="R92" i="13" s="1"/>
  <c r="BG82" i="43" s="1"/>
  <c r="W82" i="43" s="1"/>
  <c r="C83" i="6" s="1"/>
  <c r="U83" i="6" s="1"/>
  <c r="N127" i="13"/>
  <c r="R127" i="13" s="1"/>
  <c r="BG117" i="43" s="1"/>
  <c r="W117" i="43" s="1"/>
  <c r="C118" i="6" s="1"/>
  <c r="AN6" i="6" l="1"/>
  <c r="AN9" i="6" s="1"/>
  <c r="C27" i="5" s="1"/>
  <c r="D116" i="5" s="1"/>
  <c r="N10" i="13"/>
  <c r="O10" i="13" s="1"/>
  <c r="Z44" i="8" l="1"/>
  <c r="Z64" i="8" s="1"/>
  <c r="AJ24" i="5"/>
  <c r="AJ32" i="5" s="1"/>
  <c r="D17" i="8"/>
  <c r="L41" i="52"/>
  <c r="N41" i="52" s="1"/>
  <c r="L78" i="52"/>
  <c r="L103" i="52"/>
  <c r="N103" i="52" s="1"/>
  <c r="L21" i="52"/>
  <c r="L130" i="52"/>
  <c r="L39" i="52"/>
  <c r="N39" i="52" s="1"/>
  <c r="L62" i="52"/>
  <c r="N62" i="52" s="1"/>
  <c r="L141" i="52"/>
  <c r="N141" i="52" s="1"/>
  <c r="L139" i="52"/>
  <c r="L34" i="52"/>
  <c r="L44" i="52"/>
  <c r="L163" i="52"/>
  <c r="N163" i="52" s="1"/>
  <c r="L96" i="52"/>
  <c r="N96" i="52" s="1"/>
  <c r="L154" i="52"/>
  <c r="L55" i="52"/>
  <c r="N55" i="52" s="1"/>
  <c r="L84" i="52"/>
  <c r="L181" i="52"/>
  <c r="N181" i="52" s="1"/>
  <c r="L15" i="52"/>
  <c r="L184" i="52"/>
  <c r="L183" i="52"/>
  <c r="L132" i="52"/>
  <c r="L33" i="52"/>
  <c r="N33" i="52" s="1"/>
  <c r="L120" i="52"/>
  <c r="L22" i="52"/>
  <c r="L50" i="52"/>
  <c r="L167" i="52"/>
  <c r="L161" i="52"/>
  <c r="L38" i="52"/>
  <c r="L92" i="52"/>
  <c r="L188" i="52"/>
  <c r="N188" i="52" s="1"/>
  <c r="L164" i="52"/>
  <c r="L36" i="52"/>
  <c r="L143" i="52"/>
  <c r="L138" i="52"/>
  <c r="L69" i="52"/>
  <c r="L67" i="52"/>
  <c r="L124" i="52"/>
  <c r="N124" i="52" s="1"/>
  <c r="L180" i="52"/>
  <c r="N180" i="52" s="1"/>
  <c r="L140" i="52"/>
  <c r="L16" i="52"/>
  <c r="L68" i="52"/>
  <c r="N68" i="52" s="1"/>
  <c r="L95" i="52"/>
  <c r="L191" i="52"/>
  <c r="L153" i="52"/>
  <c r="L60" i="52"/>
  <c r="L97" i="52"/>
  <c r="N97" i="52" s="1"/>
  <c r="L71" i="52"/>
  <c r="L195" i="52"/>
  <c r="N195" i="52" s="1"/>
  <c r="L148" i="52"/>
  <c r="N148" i="52" s="1"/>
  <c r="L49" i="52"/>
  <c r="L177" i="52"/>
  <c r="L76" i="52"/>
  <c r="L125" i="52"/>
  <c r="L190" i="52"/>
  <c r="L101" i="52"/>
  <c r="N101" i="52" s="1"/>
  <c r="L94" i="52"/>
  <c r="N94" i="52" s="1"/>
  <c r="L159" i="52"/>
  <c r="L147" i="52"/>
  <c r="N147" i="52" s="1"/>
  <c r="L81" i="52"/>
  <c r="N81" i="52" s="1"/>
  <c r="L144" i="52"/>
  <c r="L133" i="52"/>
  <c r="N133" i="52" s="1"/>
  <c r="L136" i="52"/>
  <c r="L122" i="52"/>
  <c r="N122" i="52" s="1"/>
  <c r="L20" i="52"/>
  <c r="L117" i="52"/>
  <c r="L66" i="52"/>
  <c r="N66" i="52" s="1"/>
  <c r="L46" i="52"/>
  <c r="L123" i="52"/>
  <c r="L162" i="52"/>
  <c r="N162" i="52" s="1"/>
  <c r="L80" i="52"/>
  <c r="N80" i="52" s="1"/>
  <c r="L74" i="52"/>
  <c r="L126" i="52"/>
  <c r="N126" i="52" s="1"/>
  <c r="L186" i="52"/>
  <c r="L43" i="52"/>
  <c r="N43" i="52" s="1"/>
  <c r="L196" i="52"/>
  <c r="N196" i="52" s="1"/>
  <c r="L107" i="52"/>
  <c r="N107" i="52" s="1"/>
  <c r="L172" i="52"/>
  <c r="N172" i="52" s="1"/>
  <c r="L121" i="52"/>
  <c r="N121" i="52" s="1"/>
  <c r="L170" i="52"/>
  <c r="L193" i="52"/>
  <c r="N193" i="52" s="1"/>
  <c r="L77" i="52"/>
  <c r="N77" i="52" s="1"/>
  <c r="L90" i="52"/>
  <c r="L72" i="52"/>
  <c r="N72" i="52" s="1"/>
  <c r="L100" i="52"/>
  <c r="N100" i="52" s="1"/>
  <c r="L155" i="52"/>
  <c r="L173" i="52"/>
  <c r="L28" i="52"/>
  <c r="L70" i="52"/>
  <c r="L118" i="52"/>
  <c r="L37" i="52"/>
  <c r="L73" i="52"/>
  <c r="N73" i="52" s="1"/>
  <c r="L26" i="52"/>
  <c r="L30" i="52"/>
  <c r="L145" i="52"/>
  <c r="N145" i="52" s="1"/>
  <c r="L17" i="52"/>
  <c r="L24" i="52"/>
  <c r="N24" i="52" s="1"/>
  <c r="L82" i="52"/>
  <c r="L192" i="52"/>
  <c r="L174" i="52"/>
  <c r="N174" i="52" s="1"/>
  <c r="L115" i="52"/>
  <c r="L165" i="52"/>
  <c r="N165" i="52" s="1"/>
  <c r="L87" i="52"/>
  <c r="N87" i="52" s="1"/>
  <c r="L156" i="52"/>
  <c r="N156" i="52" s="1"/>
  <c r="L79" i="52"/>
  <c r="L104" i="52"/>
  <c r="L54" i="52"/>
  <c r="N54" i="52" s="1"/>
  <c r="L160" i="52"/>
  <c r="L179" i="52"/>
  <c r="N179" i="52" s="1"/>
  <c r="L23" i="52"/>
  <c r="L129" i="52"/>
  <c r="N129" i="52" s="1"/>
  <c r="L182" i="52"/>
  <c r="L29" i="52"/>
  <c r="L86" i="52"/>
  <c r="L158" i="52"/>
  <c r="N158" i="52" s="1"/>
  <c r="L93" i="52"/>
  <c r="N93" i="52" s="1"/>
  <c r="L176" i="52"/>
  <c r="N176" i="52" s="1"/>
  <c r="L116" i="52"/>
  <c r="L175" i="52"/>
  <c r="N175" i="52" s="1"/>
  <c r="L152" i="52"/>
  <c r="L48" i="52"/>
  <c r="L53" i="52"/>
  <c r="L169" i="52"/>
  <c r="L51" i="52"/>
  <c r="L110" i="52"/>
  <c r="L27" i="52"/>
  <c r="L56" i="52"/>
  <c r="L88" i="52"/>
  <c r="L25" i="52"/>
  <c r="N25" i="52" s="1"/>
  <c r="L113" i="52"/>
  <c r="L61" i="52"/>
  <c r="L114" i="52"/>
  <c r="L47" i="52"/>
  <c r="L57" i="52"/>
  <c r="L42" i="52"/>
  <c r="N42" i="52" s="1"/>
  <c r="L102" i="52"/>
  <c r="L146" i="52"/>
  <c r="N146" i="52" s="1"/>
  <c r="L106" i="52"/>
  <c r="N106" i="52" s="1"/>
  <c r="L40" i="52"/>
  <c r="L137" i="52"/>
  <c r="L64" i="52"/>
  <c r="L35" i="52"/>
  <c r="L18" i="52"/>
  <c r="L128" i="52"/>
  <c r="N128" i="52" s="1"/>
  <c r="L178" i="52"/>
  <c r="L89" i="52"/>
  <c r="L112" i="52"/>
  <c r="L105" i="52"/>
  <c r="N105" i="52" s="1"/>
  <c r="L185" i="52"/>
  <c r="L31" i="52"/>
  <c r="N31" i="52" s="1"/>
  <c r="L59" i="52"/>
  <c r="N59" i="52" s="1"/>
  <c r="L109" i="52"/>
  <c r="N109" i="52" s="1"/>
  <c r="L32" i="52"/>
  <c r="N32" i="52" s="1"/>
  <c r="L127" i="52"/>
  <c r="L91" i="52"/>
  <c r="L194" i="52"/>
  <c r="L98" i="52"/>
  <c r="N98" i="52" s="1"/>
  <c r="L142" i="52"/>
  <c r="N142" i="52" s="1"/>
  <c r="L119" i="52"/>
  <c r="N119" i="52" s="1"/>
  <c r="L187" i="52"/>
  <c r="L157" i="52"/>
  <c r="L166" i="52"/>
  <c r="L108" i="52"/>
  <c r="L135" i="52"/>
  <c r="N135" i="52" s="1"/>
  <c r="L63" i="52"/>
  <c r="L19" i="52"/>
  <c r="N19" i="52" s="1"/>
  <c r="L58" i="52"/>
  <c r="L99" i="52"/>
  <c r="N99" i="52" s="1"/>
  <c r="L189" i="52"/>
  <c r="L45" i="52"/>
  <c r="L111" i="52"/>
  <c r="L75" i="52"/>
  <c r="L150" i="52"/>
  <c r="L151" i="52"/>
  <c r="N151" i="52" s="1"/>
  <c r="L131" i="52"/>
  <c r="L65" i="52"/>
  <c r="N65" i="52" s="1"/>
  <c r="L134" i="52"/>
  <c r="N134" i="52" s="1"/>
  <c r="L83" i="52"/>
  <c r="N83" i="52" s="1"/>
  <c r="L52" i="52"/>
  <c r="L149" i="52"/>
  <c r="N149" i="52" s="1"/>
  <c r="L171" i="52"/>
  <c r="N171" i="52" s="1"/>
  <c r="L85" i="52"/>
  <c r="N85" i="52" s="1"/>
  <c r="L168" i="52"/>
  <c r="L14" i="52"/>
  <c r="AP188" i="43"/>
  <c r="AB345" i="23" l="1"/>
  <c r="N23" i="52"/>
  <c r="R23" i="52" s="1"/>
  <c r="BH13" i="43" s="1"/>
  <c r="N95" i="52"/>
  <c r="R95" i="52" s="1"/>
  <c r="BH85" i="43" s="1"/>
  <c r="N184" i="52"/>
  <c r="R184" i="52" s="1"/>
  <c r="BH174" i="43" s="1"/>
  <c r="N14" i="52"/>
  <c r="R14" i="52" s="1"/>
  <c r="BH4" i="43" s="1"/>
  <c r="R75" i="52"/>
  <c r="BH65" i="43" s="1"/>
  <c r="N75" i="52"/>
  <c r="R108" i="52"/>
  <c r="BH98" i="43" s="1"/>
  <c r="N108" i="52"/>
  <c r="N35" i="52"/>
  <c r="R35" i="52" s="1"/>
  <c r="BH25" i="43" s="1"/>
  <c r="N113" i="52"/>
  <c r="R113" i="52" s="1"/>
  <c r="BH103" i="43" s="1"/>
  <c r="N152" i="52"/>
  <c r="R152" i="52" s="1"/>
  <c r="BH142" i="43" s="1"/>
  <c r="N82" i="52"/>
  <c r="R82" i="52" s="1"/>
  <c r="BH72" i="43" s="1"/>
  <c r="R173" i="52"/>
  <c r="BH163" i="43" s="1"/>
  <c r="N173" i="52"/>
  <c r="R20" i="52"/>
  <c r="BH10" i="43" s="1"/>
  <c r="N20" i="52"/>
  <c r="N125" i="52"/>
  <c r="R125" i="52" s="1"/>
  <c r="BH115" i="43" s="1"/>
  <c r="N92" i="52"/>
  <c r="R92" i="52" s="1"/>
  <c r="BH82" i="43" s="1"/>
  <c r="N15" i="52"/>
  <c r="R15" i="52" s="1"/>
  <c r="BH5" i="43" s="1"/>
  <c r="N192" i="52"/>
  <c r="R192" i="52" s="1"/>
  <c r="BH182" i="43" s="1"/>
  <c r="R166" i="52"/>
  <c r="BH156" i="43" s="1"/>
  <c r="N166" i="52"/>
  <c r="R160" i="52"/>
  <c r="BH150" i="43" s="1"/>
  <c r="N160" i="52"/>
  <c r="N155" i="52"/>
  <c r="R155" i="52" s="1"/>
  <c r="BH145" i="43" s="1"/>
  <c r="N76" i="52"/>
  <c r="R76" i="52" s="1"/>
  <c r="BH66" i="43" s="1"/>
  <c r="N16" i="52"/>
  <c r="R16" i="52" s="1"/>
  <c r="BH6" i="43" s="1"/>
  <c r="N38" i="52"/>
  <c r="R38" i="52" s="1"/>
  <c r="BH28" i="43" s="1"/>
  <c r="R130" i="52"/>
  <c r="BH120" i="43" s="1"/>
  <c r="N130" i="52"/>
  <c r="R168" i="52"/>
  <c r="BH158" i="43" s="1"/>
  <c r="N168" i="52"/>
  <c r="N64" i="52"/>
  <c r="R64" i="52" s="1"/>
  <c r="BH54" i="43" s="1"/>
  <c r="N157" i="52"/>
  <c r="R157" i="52" s="1"/>
  <c r="BH147" i="43" s="1"/>
  <c r="N137" i="52"/>
  <c r="R137" i="52" s="1"/>
  <c r="BH127" i="43" s="1"/>
  <c r="N136" i="52"/>
  <c r="R136" i="52" s="1"/>
  <c r="BH126" i="43" s="1"/>
  <c r="R84" i="52"/>
  <c r="BH74" i="43" s="1"/>
  <c r="N84" i="52"/>
  <c r="R17" i="52"/>
  <c r="BH7" i="43" s="1"/>
  <c r="N17" i="52"/>
  <c r="N167" i="52"/>
  <c r="R167" i="52" s="1"/>
  <c r="BH157" i="43" s="1"/>
  <c r="N189" i="52"/>
  <c r="R189" i="52" s="1"/>
  <c r="BH179" i="43" s="1"/>
  <c r="N27" i="52"/>
  <c r="R27" i="52" s="1"/>
  <c r="BH17" i="43" s="1"/>
  <c r="N79" i="52"/>
  <c r="R79" i="52" s="1"/>
  <c r="BH69" i="43" s="1"/>
  <c r="R144" i="52"/>
  <c r="BH134" i="43" s="1"/>
  <c r="N144" i="52"/>
  <c r="R78" i="52"/>
  <c r="BH68" i="43" s="1"/>
  <c r="N78" i="52"/>
  <c r="N52" i="52"/>
  <c r="R52" i="52" s="1"/>
  <c r="BH42" i="43" s="1"/>
  <c r="N112" i="52"/>
  <c r="R112" i="52" s="1"/>
  <c r="BH102" i="43" s="1"/>
  <c r="N110" i="52"/>
  <c r="R110" i="52" s="1"/>
  <c r="BH100" i="43" s="1"/>
  <c r="N30" i="52"/>
  <c r="R30" i="52" s="1"/>
  <c r="BH20" i="43" s="1"/>
  <c r="R67" i="52"/>
  <c r="BH57" i="43" s="1"/>
  <c r="N67" i="52"/>
  <c r="R58" i="52"/>
  <c r="BH48" i="43" s="1"/>
  <c r="N58" i="52"/>
  <c r="N89" i="52"/>
  <c r="R89" i="52" s="1"/>
  <c r="BH79" i="43" s="1"/>
  <c r="N102" i="52"/>
  <c r="R102" i="52" s="1"/>
  <c r="BH92" i="43" s="1"/>
  <c r="N51" i="52"/>
  <c r="R51" i="52" s="1"/>
  <c r="BH41" i="43" s="1"/>
  <c r="N86" i="52"/>
  <c r="R86" i="52" s="1"/>
  <c r="BH76" i="43" s="1"/>
  <c r="R26" i="52"/>
  <c r="BH16" i="43" s="1"/>
  <c r="N26" i="52"/>
  <c r="R71" i="52"/>
  <c r="BH61" i="43" s="1"/>
  <c r="N71" i="52"/>
  <c r="N69" i="52"/>
  <c r="R69" i="52" s="1"/>
  <c r="BH59" i="43" s="1"/>
  <c r="N22" i="52"/>
  <c r="R22" i="52" s="1"/>
  <c r="BH12" i="43" s="1"/>
  <c r="N61" i="52"/>
  <c r="R61" i="52" s="1"/>
  <c r="BH51" i="43" s="1"/>
  <c r="N28" i="52"/>
  <c r="R28" i="52" s="1"/>
  <c r="BH18" i="43" s="1"/>
  <c r="R111" i="52"/>
  <c r="BH101" i="43" s="1"/>
  <c r="N111" i="52"/>
  <c r="R161" i="52"/>
  <c r="BH151" i="43" s="1"/>
  <c r="N161" i="52"/>
  <c r="N185" i="52"/>
  <c r="R185" i="52" s="1"/>
  <c r="BH175" i="43" s="1"/>
  <c r="N169" i="52"/>
  <c r="R169" i="52" s="1"/>
  <c r="BH159" i="43" s="1"/>
  <c r="N170" i="52"/>
  <c r="R170" i="52" s="1"/>
  <c r="BH160" i="43" s="1"/>
  <c r="N123" i="52"/>
  <c r="R123" i="52" s="1"/>
  <c r="BH113" i="43" s="1"/>
  <c r="R159" i="52"/>
  <c r="BH149" i="43" s="1"/>
  <c r="N159" i="52"/>
  <c r="R138" i="52"/>
  <c r="BH128" i="43" s="1"/>
  <c r="N138" i="52"/>
  <c r="N120" i="52"/>
  <c r="R120" i="52" s="1"/>
  <c r="BH110" i="43" s="1"/>
  <c r="N44" i="52"/>
  <c r="R44" i="52" s="1"/>
  <c r="BH34" i="43" s="1"/>
  <c r="N88" i="52"/>
  <c r="R88" i="52" s="1"/>
  <c r="BH78" i="43" s="1"/>
  <c r="N177" i="52"/>
  <c r="R177" i="52" s="1"/>
  <c r="BH167" i="43" s="1"/>
  <c r="R45" i="52"/>
  <c r="BH35" i="43" s="1"/>
  <c r="N45" i="52"/>
  <c r="R49" i="52"/>
  <c r="BH39" i="43" s="1"/>
  <c r="N49" i="52"/>
  <c r="N37" i="52"/>
  <c r="R37" i="52" s="1"/>
  <c r="BH27" i="43" s="1"/>
  <c r="N46" i="52"/>
  <c r="R46" i="52" s="1"/>
  <c r="BH36" i="43" s="1"/>
  <c r="N60" i="52"/>
  <c r="R60" i="52" s="1"/>
  <c r="BH50" i="43" s="1"/>
  <c r="N143" i="52"/>
  <c r="R143" i="52" s="1"/>
  <c r="BH133" i="43" s="1"/>
  <c r="R34" i="52"/>
  <c r="BH24" i="43" s="1"/>
  <c r="N34" i="52"/>
  <c r="R150" i="52"/>
  <c r="BH140" i="43" s="1"/>
  <c r="N150" i="52"/>
  <c r="N117" i="52"/>
  <c r="R117" i="52" s="1"/>
  <c r="BH107" i="43" s="1"/>
  <c r="N140" i="52"/>
  <c r="R140" i="52" s="1"/>
  <c r="BH130" i="43" s="1"/>
  <c r="N90" i="52"/>
  <c r="R90" i="52" s="1"/>
  <c r="BH80" i="43" s="1"/>
  <c r="N154" i="52"/>
  <c r="R154" i="52" s="1"/>
  <c r="BH144" i="43" s="1"/>
  <c r="R194" i="52"/>
  <c r="BH184" i="43" s="1"/>
  <c r="N194" i="52"/>
  <c r="R57" i="52"/>
  <c r="BH47" i="43" s="1"/>
  <c r="N57" i="52"/>
  <c r="N63" i="52"/>
  <c r="R63" i="52" s="1"/>
  <c r="BH53" i="43" s="1"/>
  <c r="N53" i="52"/>
  <c r="R53" i="52" s="1"/>
  <c r="BH43" i="43" s="1"/>
  <c r="N115" i="52"/>
  <c r="R115" i="52" s="1"/>
  <c r="BH105" i="43" s="1"/>
  <c r="N118" i="52"/>
  <c r="R118" i="52" s="1"/>
  <c r="BH108" i="43" s="1"/>
  <c r="R153" i="52"/>
  <c r="BH143" i="43" s="1"/>
  <c r="N153" i="52"/>
  <c r="R36" i="52"/>
  <c r="BH26" i="43" s="1"/>
  <c r="N36" i="52"/>
  <c r="N132" i="52"/>
  <c r="R132" i="52" s="1"/>
  <c r="BH122" i="43" s="1"/>
  <c r="N139" i="52"/>
  <c r="R139" i="52" s="1"/>
  <c r="BH129" i="43" s="1"/>
  <c r="N48" i="52"/>
  <c r="R48" i="52" s="1"/>
  <c r="BH38" i="43" s="1"/>
  <c r="N116" i="52"/>
  <c r="R116" i="52" s="1"/>
  <c r="BH106" i="43" s="1"/>
  <c r="R186" i="52"/>
  <c r="BH176" i="43" s="1"/>
  <c r="N186" i="52"/>
  <c r="R21" i="52"/>
  <c r="BH11" i="43" s="1"/>
  <c r="N21" i="52"/>
  <c r="N187" i="52"/>
  <c r="R187" i="52" s="1"/>
  <c r="BH177" i="43" s="1"/>
  <c r="N40" i="52"/>
  <c r="R40" i="52" s="1"/>
  <c r="BH30" i="43" s="1"/>
  <c r="N56" i="52"/>
  <c r="R56" i="52" s="1"/>
  <c r="BH46" i="43" s="1"/>
  <c r="N104" i="52"/>
  <c r="R104" i="52" s="1"/>
  <c r="BH94" i="43" s="1"/>
  <c r="R74" i="52"/>
  <c r="BH64" i="43" s="1"/>
  <c r="N74" i="52"/>
  <c r="R50" i="52"/>
  <c r="BH40" i="43" s="1"/>
  <c r="N50" i="52"/>
  <c r="N178" i="52"/>
  <c r="R178" i="52" s="1"/>
  <c r="BH168" i="43" s="1"/>
  <c r="N29" i="52"/>
  <c r="R29" i="52" s="1"/>
  <c r="BH19" i="43" s="1"/>
  <c r="N131" i="52"/>
  <c r="R131" i="52" s="1"/>
  <c r="BH121" i="43" s="1"/>
  <c r="N91" i="52"/>
  <c r="R91" i="52" s="1"/>
  <c r="BH81" i="43" s="1"/>
  <c r="R47" i="52"/>
  <c r="BH37" i="43" s="1"/>
  <c r="N47" i="52"/>
  <c r="R182" i="52"/>
  <c r="BH172" i="43" s="1"/>
  <c r="N182" i="52"/>
  <c r="N127" i="52"/>
  <c r="R127" i="52" s="1"/>
  <c r="BH117" i="43" s="1"/>
  <c r="N18" i="52"/>
  <c r="R18" i="52" s="1"/>
  <c r="BH8" i="43" s="1"/>
  <c r="N114" i="52"/>
  <c r="R114" i="52" s="1"/>
  <c r="BH104" i="43" s="1"/>
  <c r="N70" i="52"/>
  <c r="R70" i="52" s="1"/>
  <c r="BH60" i="43" s="1"/>
  <c r="R190" i="52"/>
  <c r="BH180" i="43" s="1"/>
  <c r="N190" i="52"/>
  <c r="R191" i="52"/>
  <c r="BH181" i="43" s="1"/>
  <c r="N191" i="52"/>
  <c r="N164" i="52"/>
  <c r="R164" i="52" s="1"/>
  <c r="BH154" i="43" s="1"/>
  <c r="N183" i="52"/>
  <c r="R183" i="52" s="1"/>
  <c r="BH173" i="43" s="1"/>
  <c r="R156" i="52"/>
  <c r="BH146" i="43" s="1"/>
  <c r="R99" i="52"/>
  <c r="BH89" i="43" s="1"/>
  <c r="R151" i="52"/>
  <c r="BH141" i="43" s="1"/>
  <c r="R109" i="52"/>
  <c r="BH99" i="43" s="1"/>
  <c r="R128" i="52"/>
  <c r="BH118" i="43" s="1"/>
  <c r="R146" i="52"/>
  <c r="BH136" i="43" s="1"/>
  <c r="R165" i="52"/>
  <c r="BH155" i="43" s="1"/>
  <c r="R193" i="52"/>
  <c r="BH183" i="43" s="1"/>
  <c r="R101" i="52"/>
  <c r="BH91" i="43" s="1"/>
  <c r="R195" i="52"/>
  <c r="BH185" i="43" s="1"/>
  <c r="R68" i="52"/>
  <c r="BH58" i="43" s="1"/>
  <c r="R32" i="52"/>
  <c r="BH22" i="43" s="1"/>
  <c r="R59" i="52"/>
  <c r="BH49" i="43" s="1"/>
  <c r="R122" i="52"/>
  <c r="BH112" i="43" s="1"/>
  <c r="R96" i="52"/>
  <c r="BH86" i="43" s="1"/>
  <c r="R65" i="52"/>
  <c r="BH55" i="43" s="1"/>
  <c r="R106" i="52"/>
  <c r="BH96" i="43" s="1"/>
  <c r="R176" i="52"/>
  <c r="BH166" i="43" s="1"/>
  <c r="R179" i="52"/>
  <c r="BH169" i="43" s="1"/>
  <c r="R85" i="52"/>
  <c r="BH75" i="43" s="1"/>
  <c r="R19" i="52"/>
  <c r="BH9" i="43" s="1"/>
  <c r="R119" i="52"/>
  <c r="BH109" i="43" s="1"/>
  <c r="R31" i="52"/>
  <c r="BH21" i="43" s="1"/>
  <c r="R25" i="52"/>
  <c r="BH15" i="43" s="1"/>
  <c r="R93" i="52"/>
  <c r="BH83" i="43" s="1"/>
  <c r="R80" i="52"/>
  <c r="BH70" i="43" s="1"/>
  <c r="R163" i="52"/>
  <c r="BH153" i="43" s="1"/>
  <c r="R142" i="52"/>
  <c r="BH132" i="43" s="1"/>
  <c r="R174" i="52"/>
  <c r="BH164" i="43" s="1"/>
  <c r="R121" i="52"/>
  <c r="BH111" i="43" s="1"/>
  <c r="R133" i="52"/>
  <c r="BH123" i="43" s="1"/>
  <c r="R103" i="52"/>
  <c r="BH93" i="43" s="1"/>
  <c r="R158" i="52"/>
  <c r="BH148" i="43" s="1"/>
  <c r="R54" i="52"/>
  <c r="BH44" i="43" s="1"/>
  <c r="R73" i="52"/>
  <c r="BH63" i="43" s="1"/>
  <c r="R135" i="52"/>
  <c r="BH125" i="43" s="1"/>
  <c r="R105" i="52"/>
  <c r="BH95" i="43" s="1"/>
  <c r="R172" i="52"/>
  <c r="BH162" i="43" s="1"/>
  <c r="R180" i="52"/>
  <c r="BH170" i="43" s="1"/>
  <c r="R42" i="52"/>
  <c r="BH32" i="43" s="1"/>
  <c r="R162" i="52"/>
  <c r="BH152" i="43" s="1"/>
  <c r="R97" i="52"/>
  <c r="BH87" i="43" s="1"/>
  <c r="R124" i="52"/>
  <c r="BH114" i="43" s="1"/>
  <c r="R98" i="52"/>
  <c r="BH88" i="43" s="1"/>
  <c r="R72" i="52"/>
  <c r="BH62" i="43" s="1"/>
  <c r="R196" i="52"/>
  <c r="BH186" i="43" s="1"/>
  <c r="R81" i="52"/>
  <c r="BH71" i="43" s="1"/>
  <c r="R188" i="52"/>
  <c r="BH178" i="43" s="1"/>
  <c r="R181" i="52"/>
  <c r="BH171" i="43" s="1"/>
  <c r="R41" i="52"/>
  <c r="BH31" i="43" s="1"/>
  <c r="R171" i="52"/>
  <c r="BH161" i="43" s="1"/>
  <c r="R149" i="52"/>
  <c r="BH139" i="43" s="1"/>
  <c r="R100" i="52"/>
  <c r="BH90" i="43" s="1"/>
  <c r="R107" i="52"/>
  <c r="BH97" i="43" s="1"/>
  <c r="R83" i="52"/>
  <c r="BH73" i="43" s="1"/>
  <c r="R134" i="52"/>
  <c r="BH124" i="43" s="1"/>
  <c r="R24" i="52"/>
  <c r="BH14" i="43" s="1"/>
  <c r="R43" i="52"/>
  <c r="BH33" i="43" s="1"/>
  <c r="R66" i="52"/>
  <c r="BH56" i="43" s="1"/>
  <c r="R147" i="52"/>
  <c r="BH137" i="43" s="1"/>
  <c r="R141" i="52"/>
  <c r="BH131" i="43" s="1"/>
  <c r="R175" i="52"/>
  <c r="BH165" i="43" s="1"/>
  <c r="R129" i="52"/>
  <c r="BH119" i="43" s="1"/>
  <c r="R87" i="52"/>
  <c r="BH77" i="43" s="1"/>
  <c r="R33" i="52"/>
  <c r="BH23" i="43" s="1"/>
  <c r="R55" i="52"/>
  <c r="BH45" i="43" s="1"/>
  <c r="R62" i="52"/>
  <c r="BH52" i="43" s="1"/>
  <c r="R145" i="52"/>
  <c r="BH135" i="43" s="1"/>
  <c r="R77" i="52"/>
  <c r="BH67" i="43" s="1"/>
  <c r="R126" i="52"/>
  <c r="BH116" i="43" s="1"/>
  <c r="R94" i="52"/>
  <c r="BH84" i="43" s="1"/>
  <c r="R148" i="52"/>
  <c r="BH138" i="43" s="1"/>
  <c r="R39" i="52"/>
  <c r="BH29" i="43" s="1"/>
  <c r="L190" i="53"/>
  <c r="BI180" i="43" s="1"/>
  <c r="L153" i="53"/>
  <c r="L118" i="53"/>
  <c r="L189" i="53"/>
  <c r="BI179" i="43" s="1"/>
  <c r="L131" i="53"/>
  <c r="L123" i="53"/>
  <c r="L105" i="53"/>
  <c r="L172" i="53"/>
  <c r="BI162" i="43" s="1"/>
  <c r="L159" i="53"/>
  <c r="L137" i="53"/>
  <c r="L196" i="53"/>
  <c r="BI186" i="43" s="1"/>
  <c r="L95" i="53"/>
  <c r="L63" i="53"/>
  <c r="L125" i="53"/>
  <c r="L128" i="53"/>
  <c r="L134" i="53"/>
  <c r="L90" i="53"/>
  <c r="L188" i="53"/>
  <c r="BI178" i="43" s="1"/>
  <c r="L181" i="53"/>
  <c r="BI171" i="43" s="1"/>
  <c r="L126" i="53"/>
  <c r="L160" i="53"/>
  <c r="L33" i="53"/>
  <c r="L99" i="53"/>
  <c r="L191" i="53"/>
  <c r="BI181" i="43" s="1"/>
  <c r="L79" i="53"/>
  <c r="L169" i="53"/>
  <c r="L71" i="53"/>
  <c r="L111" i="53"/>
  <c r="L40" i="53"/>
  <c r="L176" i="53"/>
  <c r="BI166" i="43" s="1"/>
  <c r="L19" i="53"/>
  <c r="L143" i="53"/>
  <c r="L82" i="53"/>
  <c r="L186" i="53"/>
  <c r="BI176" i="43" s="1"/>
  <c r="L16" i="53"/>
  <c r="L177" i="53"/>
  <c r="BI167" i="43" s="1"/>
  <c r="L89" i="53"/>
  <c r="L110" i="53"/>
  <c r="L29" i="53"/>
  <c r="L60" i="53"/>
  <c r="L100" i="53"/>
  <c r="L109" i="53"/>
  <c r="L65" i="53"/>
  <c r="L35" i="53"/>
  <c r="L104" i="53"/>
  <c r="L156" i="53"/>
  <c r="L36" i="53"/>
  <c r="L136" i="53"/>
  <c r="L145" i="53"/>
  <c r="L37" i="53"/>
  <c r="L58" i="53"/>
  <c r="L194" i="53"/>
  <c r="BI184" i="43" s="1"/>
  <c r="L179" i="53"/>
  <c r="BI169" i="43" s="1"/>
  <c r="L74" i="53"/>
  <c r="L39" i="53"/>
  <c r="L150" i="53"/>
  <c r="L48" i="53"/>
  <c r="L167" i="53"/>
  <c r="L132" i="53"/>
  <c r="L98" i="53"/>
  <c r="L154" i="53"/>
  <c r="L92" i="53"/>
  <c r="L28" i="53"/>
  <c r="L164" i="53"/>
  <c r="L85" i="53"/>
  <c r="L175" i="53"/>
  <c r="BI165" i="43" s="1"/>
  <c r="L124" i="53"/>
  <c r="L38" i="53"/>
  <c r="L155" i="53"/>
  <c r="L102" i="53"/>
  <c r="L113" i="53"/>
  <c r="L108" i="53"/>
  <c r="L168" i="53"/>
  <c r="L193" i="53"/>
  <c r="BI183" i="43" s="1"/>
  <c r="L59" i="53"/>
  <c r="L129" i="53"/>
  <c r="L50" i="53"/>
  <c r="L135" i="53"/>
  <c r="L147" i="53"/>
  <c r="L192" i="53"/>
  <c r="BI182" i="43" s="1"/>
  <c r="L185" i="53"/>
  <c r="BI175" i="43" s="1"/>
  <c r="L88" i="53"/>
  <c r="L75" i="53"/>
  <c r="L86" i="53"/>
  <c r="L68" i="53"/>
  <c r="L73" i="53"/>
  <c r="L64" i="53"/>
  <c r="L140" i="53"/>
  <c r="L165" i="53"/>
  <c r="L138" i="53"/>
  <c r="L80" i="53"/>
  <c r="L72" i="53"/>
  <c r="L21" i="53"/>
  <c r="L61" i="53"/>
  <c r="L112" i="53"/>
  <c r="L81" i="53"/>
  <c r="L96" i="53"/>
  <c r="L163" i="53"/>
  <c r="L25" i="53"/>
  <c r="L117" i="53"/>
  <c r="L139" i="53"/>
  <c r="L116" i="53"/>
  <c r="L171" i="53"/>
  <c r="BI161" i="43" s="1"/>
  <c r="L78" i="53"/>
  <c r="L170" i="53"/>
  <c r="L83" i="53"/>
  <c r="L44" i="53"/>
  <c r="L77" i="53"/>
  <c r="L55" i="53"/>
  <c r="L107" i="53"/>
  <c r="L103" i="53"/>
  <c r="L174" i="53"/>
  <c r="BI164" i="43" s="1"/>
  <c r="L18" i="53"/>
  <c r="L173" i="53"/>
  <c r="BI163" i="43" s="1"/>
  <c r="L84" i="53"/>
  <c r="L20" i="53"/>
  <c r="L183" i="53"/>
  <c r="BI173" i="43" s="1"/>
  <c r="L121" i="53"/>
  <c r="L166" i="53"/>
  <c r="L162" i="53"/>
  <c r="L120" i="53"/>
  <c r="L52" i="53"/>
  <c r="L76" i="53"/>
  <c r="L32" i="53"/>
  <c r="L141" i="53"/>
  <c r="L69" i="53"/>
  <c r="L144" i="53"/>
  <c r="L187" i="53"/>
  <c r="BI177" i="43" s="1"/>
  <c r="L45" i="53"/>
  <c r="L51" i="53"/>
  <c r="L62" i="53"/>
  <c r="L148" i="53"/>
  <c r="L87" i="53"/>
  <c r="L178" i="53"/>
  <c r="BI168" i="43" s="1"/>
  <c r="L114" i="53"/>
  <c r="L30" i="53"/>
  <c r="L56" i="53"/>
  <c r="L49" i="53"/>
  <c r="L161" i="53"/>
  <c r="L184" i="53"/>
  <c r="BI174" i="43" s="1"/>
  <c r="L106" i="53"/>
  <c r="L46" i="53"/>
  <c r="L54" i="53"/>
  <c r="L182" i="53"/>
  <c r="BI172" i="43" s="1"/>
  <c r="L31" i="53"/>
  <c r="L42" i="53"/>
  <c r="L15" i="53"/>
  <c r="L151" i="53"/>
  <c r="L91" i="53"/>
  <c r="L97" i="53"/>
  <c r="L47" i="53"/>
  <c r="L130" i="53"/>
  <c r="L158" i="53"/>
  <c r="L149" i="53"/>
  <c r="L70" i="53"/>
  <c r="L67" i="53"/>
  <c r="L180" i="53"/>
  <c r="BI170" i="43" s="1"/>
  <c r="L133" i="53"/>
  <c r="L94" i="53"/>
  <c r="L66" i="53"/>
  <c r="L34" i="53"/>
  <c r="L142" i="53"/>
  <c r="L57" i="53"/>
  <c r="L152" i="53"/>
  <c r="L195" i="53"/>
  <c r="BI185" i="43" s="1"/>
  <c r="L23" i="53"/>
  <c r="L27" i="53"/>
  <c r="L101" i="53"/>
  <c r="L93" i="53"/>
  <c r="L157" i="53"/>
  <c r="L43" i="53"/>
  <c r="L22" i="53"/>
  <c r="L122" i="53"/>
  <c r="L24" i="53"/>
  <c r="L146" i="53"/>
  <c r="L41" i="53"/>
  <c r="L53" i="53"/>
  <c r="L26" i="53"/>
  <c r="L127" i="53"/>
  <c r="L17" i="53"/>
  <c r="L119" i="53"/>
  <c r="L115" i="53"/>
  <c r="L14" i="53"/>
  <c r="R14" i="53" s="1"/>
  <c r="AQ188" i="43"/>
  <c r="N10" i="52" l="1"/>
  <c r="O10" i="52" s="1"/>
  <c r="R33" i="53"/>
  <c r="BI23" i="43" s="1"/>
  <c r="R137" i="53"/>
  <c r="BI127" i="43" s="1"/>
  <c r="R148" i="53"/>
  <c r="BI138" i="43" s="1"/>
  <c r="R96" i="53"/>
  <c r="BI86" i="43" s="1"/>
  <c r="R89" i="53"/>
  <c r="BI79" i="43" s="1"/>
  <c r="R23" i="53"/>
  <c r="BI13" i="43" s="1"/>
  <c r="R88" i="53"/>
  <c r="BI78" i="43" s="1"/>
  <c r="R102" i="53"/>
  <c r="BI92" i="43" s="1"/>
  <c r="R167" i="53"/>
  <c r="BI157" i="43" s="1"/>
  <c r="R156" i="53"/>
  <c r="BI146" i="43" s="1"/>
  <c r="R146" i="53"/>
  <c r="BI136" i="43" s="1"/>
  <c r="R57" i="53"/>
  <c r="BI47" i="43" s="1"/>
  <c r="R47" i="53"/>
  <c r="BI37" i="43" s="1"/>
  <c r="R161" i="53"/>
  <c r="BI151" i="43" s="1"/>
  <c r="BI10" i="43"/>
  <c r="R20" i="53"/>
  <c r="R170" i="53"/>
  <c r="BI160" i="43" s="1"/>
  <c r="R21" i="53"/>
  <c r="BI11" i="43" s="1"/>
  <c r="R155" i="53"/>
  <c r="BI145" i="43" s="1"/>
  <c r="R48" i="53"/>
  <c r="BI38" i="43" s="1"/>
  <c r="R104" i="53"/>
  <c r="BI94" i="43" s="1"/>
  <c r="R82" i="53"/>
  <c r="BI72" i="43" s="1"/>
  <c r="R160" i="53"/>
  <c r="BI150" i="43" s="1"/>
  <c r="R159" i="53"/>
  <c r="BI149" i="43" s="1"/>
  <c r="R51" i="53"/>
  <c r="BI41" i="43" s="1"/>
  <c r="R121" i="53"/>
  <c r="BI111" i="43" s="1"/>
  <c r="R112" i="53"/>
  <c r="BI102" i="43" s="1"/>
  <c r="R113" i="53"/>
  <c r="BI103" i="43" s="1"/>
  <c r="R132" i="53"/>
  <c r="BI122" i="43" s="1"/>
  <c r="R36" i="53"/>
  <c r="BI26" i="43" s="1"/>
  <c r="R99" i="53"/>
  <c r="BI89" i="43" s="1"/>
  <c r="R41" i="53"/>
  <c r="BI31" i="43" s="1"/>
  <c r="R130" i="53"/>
  <c r="BI120" i="43" s="1"/>
  <c r="R49" i="53"/>
  <c r="BI39" i="43" s="1"/>
  <c r="R72" i="53"/>
  <c r="BI62" i="43" s="1"/>
  <c r="R54" i="53"/>
  <c r="BI44" i="43" s="1"/>
  <c r="R84" i="53"/>
  <c r="BI74" i="43" s="1"/>
  <c r="R38" i="53"/>
  <c r="BI28" i="43" s="1"/>
  <c r="R150" i="53"/>
  <c r="BI140" i="43" s="1"/>
  <c r="R35" i="53"/>
  <c r="BI25" i="43" s="1"/>
  <c r="R143" i="53"/>
  <c r="BI133" i="43" s="1"/>
  <c r="R126" i="53"/>
  <c r="BI116" i="43" s="1"/>
  <c r="R122" i="53"/>
  <c r="BI112" i="43" s="1"/>
  <c r="R34" i="53"/>
  <c r="BI24" i="43" s="1"/>
  <c r="R91" i="53"/>
  <c r="BI81" i="43" s="1"/>
  <c r="R56" i="53"/>
  <c r="BI46" i="43" s="1"/>
  <c r="R69" i="53"/>
  <c r="BI59" i="43" s="1"/>
  <c r="R80" i="53"/>
  <c r="BI70" i="43" s="1"/>
  <c r="R147" i="53"/>
  <c r="BI137" i="43" s="1"/>
  <c r="R124" i="53"/>
  <c r="BI114" i="43" s="1"/>
  <c r="R39" i="53"/>
  <c r="BI29" i="43" s="1"/>
  <c r="R65" i="53"/>
  <c r="BI55" i="43" s="1"/>
  <c r="R19" i="53"/>
  <c r="BI9" i="43" s="1"/>
  <c r="R105" i="53"/>
  <c r="BI95" i="43" s="1"/>
  <c r="R123" i="53"/>
  <c r="BI113" i="43" s="1"/>
  <c r="R27" i="53"/>
  <c r="BI17" i="43" s="1"/>
  <c r="R77" i="53"/>
  <c r="BI67" i="43" s="1"/>
  <c r="R145" i="53"/>
  <c r="BI135" i="43" s="1"/>
  <c r="R83" i="53"/>
  <c r="BI73" i="43" s="1"/>
  <c r="R45" i="53"/>
  <c r="BI35" i="43" s="1"/>
  <c r="R142" i="53"/>
  <c r="BI132" i="43" s="1"/>
  <c r="R144" i="53"/>
  <c r="BI134" i="43" s="1"/>
  <c r="R22" i="53"/>
  <c r="BI12" i="43" s="1"/>
  <c r="R151" i="53"/>
  <c r="BI141" i="43" s="1"/>
  <c r="R116" i="53"/>
  <c r="BI106" i="43" s="1"/>
  <c r="R94" i="53"/>
  <c r="BI84" i="43" s="1"/>
  <c r="R32" i="53"/>
  <c r="BI22" i="43" s="1"/>
  <c r="R131" i="53"/>
  <c r="BI121" i="43" s="1"/>
  <c r="R109" i="53"/>
  <c r="BI99" i="43" s="1"/>
  <c r="R43" i="53"/>
  <c r="BI33" i="43" s="1"/>
  <c r="R15" i="53"/>
  <c r="BI5" i="43" s="1"/>
  <c r="R30" i="53"/>
  <c r="BI20" i="43" s="1"/>
  <c r="R90" i="53"/>
  <c r="BI80" i="43" s="1"/>
  <c r="R157" i="53"/>
  <c r="BI147" i="43" s="1"/>
  <c r="R117" i="53"/>
  <c r="BI107" i="43" s="1"/>
  <c r="R164" i="53"/>
  <c r="BI154" i="43" s="1"/>
  <c r="R60" i="53"/>
  <c r="BI50" i="43" s="1"/>
  <c r="R111" i="53"/>
  <c r="BI101" i="43" s="1"/>
  <c r="R134" i="53"/>
  <c r="BI124" i="43" s="1"/>
  <c r="R162" i="53"/>
  <c r="BI152" i="43" s="1"/>
  <c r="R168" i="53"/>
  <c r="BI158" i="43" s="1"/>
  <c r="R79" i="53"/>
  <c r="BI69" i="43" s="1"/>
  <c r="R26" i="53"/>
  <c r="BI16" i="43" s="1"/>
  <c r="R46" i="53"/>
  <c r="BI36" i="43" s="1"/>
  <c r="R53" i="53"/>
  <c r="BI43" i="43" s="1"/>
  <c r="R158" i="53"/>
  <c r="BI148" i="43" s="1"/>
  <c r="R75" i="53"/>
  <c r="BI65" i="43" s="1"/>
  <c r="R16" i="53"/>
  <c r="BI6" i="43" s="1"/>
  <c r="R152" i="53"/>
  <c r="BI142" i="43" s="1"/>
  <c r="R61" i="53"/>
  <c r="BI51" i="43" s="1"/>
  <c r="R135" i="53"/>
  <c r="BI125" i="43" s="1"/>
  <c r="R139" i="53"/>
  <c r="BI129" i="43" s="1"/>
  <c r="R165" i="53"/>
  <c r="BI155" i="43" s="1"/>
  <c r="R50" i="53"/>
  <c r="BI40" i="43" s="1"/>
  <c r="R85" i="53"/>
  <c r="BI75" i="43" s="1"/>
  <c r="R100" i="53"/>
  <c r="BI90" i="43" s="1"/>
  <c r="R115" i="53"/>
  <c r="BI105" i="43" s="1"/>
  <c r="R42" i="53"/>
  <c r="BI32" i="43" s="1"/>
  <c r="R76" i="53"/>
  <c r="BI66" i="43" s="1"/>
  <c r="R93" i="53"/>
  <c r="BI83" i="43" s="1"/>
  <c r="R31" i="53"/>
  <c r="BI21" i="43" s="1"/>
  <c r="R52" i="53"/>
  <c r="BI42" i="43" s="1"/>
  <c r="R107" i="53"/>
  <c r="BI97" i="43" s="1"/>
  <c r="R25" i="53"/>
  <c r="BI15" i="43" s="1"/>
  <c r="R64" i="53"/>
  <c r="BI54" i="43" s="1"/>
  <c r="R59" i="53"/>
  <c r="BI49" i="43" s="1"/>
  <c r="R28" i="53"/>
  <c r="BI18" i="43" s="1"/>
  <c r="R58" i="53"/>
  <c r="BI48" i="43" s="1"/>
  <c r="R29" i="53"/>
  <c r="BI19" i="43" s="1"/>
  <c r="R71" i="53"/>
  <c r="BI61" i="43" s="1"/>
  <c r="R128" i="53"/>
  <c r="BI118" i="43" s="1"/>
  <c r="R118" i="53"/>
  <c r="BI108" i="43" s="1"/>
  <c r="R106" i="53"/>
  <c r="BI96" i="43" s="1"/>
  <c r="R24" i="53"/>
  <c r="BI14" i="43" s="1"/>
  <c r="R97" i="53"/>
  <c r="BI87" i="43" s="1"/>
  <c r="R78" i="53"/>
  <c r="BI68" i="43" s="1"/>
  <c r="R66" i="53"/>
  <c r="BI56" i="43" s="1"/>
  <c r="R141" i="53"/>
  <c r="BI131" i="43" s="1"/>
  <c r="R18" i="53"/>
  <c r="BI8" i="43" s="1"/>
  <c r="R138" i="53"/>
  <c r="BI128" i="43" s="1"/>
  <c r="R74" i="53"/>
  <c r="BI64" i="43" s="1"/>
  <c r="R40" i="53"/>
  <c r="BI30" i="43" s="1"/>
  <c r="R133" i="53"/>
  <c r="BI123" i="43" s="1"/>
  <c r="R114" i="53"/>
  <c r="BI104" i="43" s="1"/>
  <c r="R103" i="53"/>
  <c r="BI93" i="43" s="1"/>
  <c r="R140" i="53"/>
  <c r="BI130" i="43" s="1"/>
  <c r="R129" i="53"/>
  <c r="BI119" i="43" s="1"/>
  <c r="R119" i="53"/>
  <c r="BI109" i="43" s="1"/>
  <c r="R17" i="53"/>
  <c r="BI7" i="43" s="1"/>
  <c r="R101" i="53"/>
  <c r="BI91" i="43" s="1"/>
  <c r="R67" i="53"/>
  <c r="BI57" i="43" s="1"/>
  <c r="R87" i="53"/>
  <c r="BI77" i="43" s="1"/>
  <c r="R120" i="53"/>
  <c r="BI110" i="43" s="1"/>
  <c r="R55" i="53"/>
  <c r="BI45" i="43" s="1"/>
  <c r="R163" i="53"/>
  <c r="BI153" i="43" s="1"/>
  <c r="BI63" i="43"/>
  <c r="R73" i="53"/>
  <c r="R92" i="53"/>
  <c r="BI82" i="43" s="1"/>
  <c r="R37" i="53"/>
  <c r="BI27" i="43" s="1"/>
  <c r="R110" i="53"/>
  <c r="BI100" i="43" s="1"/>
  <c r="R169" i="53"/>
  <c r="BI159" i="43" s="1"/>
  <c r="R125" i="53"/>
  <c r="BI115" i="43" s="1"/>
  <c r="R153" i="53"/>
  <c r="BI143" i="43" s="1"/>
  <c r="R127" i="53"/>
  <c r="BI117" i="43" s="1"/>
  <c r="R154" i="53"/>
  <c r="BI144" i="43" s="1"/>
  <c r="R70" i="53"/>
  <c r="BI60" i="43" s="1"/>
  <c r="R68" i="53"/>
  <c r="BI58" i="43" s="1"/>
  <c r="R63" i="53"/>
  <c r="BI53" i="43" s="1"/>
  <c r="R149" i="53"/>
  <c r="BI139" i="43" s="1"/>
  <c r="R62" i="53"/>
  <c r="BI52" i="43" s="1"/>
  <c r="R166" i="53"/>
  <c r="BI156" i="43" s="1"/>
  <c r="R44" i="53"/>
  <c r="BI34" i="43" s="1"/>
  <c r="R81" i="53"/>
  <c r="BI71" i="43" s="1"/>
  <c r="R86" i="53"/>
  <c r="BI76" i="43" s="1"/>
  <c r="R108" i="53"/>
  <c r="BI98" i="43" s="1"/>
  <c r="R98" i="53"/>
  <c r="BI88" i="43" s="1"/>
  <c r="R136" i="53"/>
  <c r="BI126" i="43" s="1"/>
  <c r="R95" i="53"/>
  <c r="BI85" i="43" s="1"/>
  <c r="L69" i="54"/>
  <c r="L55" i="54"/>
  <c r="L44" i="54"/>
  <c r="L101" i="54"/>
  <c r="L50" i="54"/>
  <c r="L67" i="54"/>
  <c r="L80" i="54"/>
  <c r="L71" i="54"/>
  <c r="L195" i="54"/>
  <c r="L141" i="54"/>
  <c r="L64" i="54"/>
  <c r="L90" i="54"/>
  <c r="L140" i="54"/>
  <c r="L164" i="54"/>
  <c r="L97" i="54"/>
  <c r="L180" i="54"/>
  <c r="L125" i="54"/>
  <c r="L173" i="54"/>
  <c r="L119" i="54"/>
  <c r="L92" i="54"/>
  <c r="L161" i="54"/>
  <c r="L33" i="54"/>
  <c r="L16" i="54"/>
  <c r="L84" i="54"/>
  <c r="L15" i="54"/>
  <c r="L17" i="54"/>
  <c r="L93" i="54"/>
  <c r="L178" i="54"/>
  <c r="L20" i="54"/>
  <c r="L72" i="54"/>
  <c r="L18" i="54"/>
  <c r="L54" i="54"/>
  <c r="L49" i="54"/>
  <c r="L95" i="54"/>
  <c r="L136" i="54"/>
  <c r="L190" i="54"/>
  <c r="L162" i="54"/>
  <c r="L120" i="54"/>
  <c r="L129" i="54"/>
  <c r="L29" i="54"/>
  <c r="L66" i="54"/>
  <c r="L142" i="54"/>
  <c r="L132" i="54"/>
  <c r="L100" i="54"/>
  <c r="L39" i="54"/>
  <c r="L138" i="54"/>
  <c r="L177" i="54"/>
  <c r="L86" i="54"/>
  <c r="L115" i="54"/>
  <c r="L121" i="54"/>
  <c r="L31" i="54"/>
  <c r="L188" i="54"/>
  <c r="L131" i="54"/>
  <c r="L21" i="54"/>
  <c r="L102" i="54"/>
  <c r="L139" i="54"/>
  <c r="L73" i="54"/>
  <c r="L41" i="54"/>
  <c r="L38" i="54"/>
  <c r="L163" i="54"/>
  <c r="L103" i="54"/>
  <c r="L167" i="54"/>
  <c r="L22" i="54"/>
  <c r="L28" i="54"/>
  <c r="L184" i="54"/>
  <c r="L113" i="54"/>
  <c r="L175" i="54"/>
  <c r="L62" i="54"/>
  <c r="L158" i="54"/>
  <c r="L116" i="54"/>
  <c r="L176" i="54"/>
  <c r="L34" i="54"/>
  <c r="L134" i="54"/>
  <c r="L36" i="54"/>
  <c r="L181" i="54"/>
  <c r="L68" i="54"/>
  <c r="L37" i="54"/>
  <c r="L43" i="54"/>
  <c r="L23" i="54"/>
  <c r="L25" i="54"/>
  <c r="L124" i="54"/>
  <c r="L186" i="54"/>
  <c r="L145" i="54"/>
  <c r="L153" i="54"/>
  <c r="L26" i="54"/>
  <c r="L182" i="54"/>
  <c r="L160" i="54"/>
  <c r="L191" i="54"/>
  <c r="L114" i="54"/>
  <c r="L105" i="54"/>
  <c r="L127" i="54"/>
  <c r="L165" i="54"/>
  <c r="L32" i="54"/>
  <c r="L118" i="54"/>
  <c r="L196" i="54"/>
  <c r="L112" i="54"/>
  <c r="L46" i="54"/>
  <c r="L77" i="54"/>
  <c r="L126" i="54"/>
  <c r="L123" i="54"/>
  <c r="L155" i="54"/>
  <c r="L78" i="54"/>
  <c r="L166" i="54"/>
  <c r="L169" i="54"/>
  <c r="L110" i="54"/>
  <c r="L35" i="54"/>
  <c r="L133" i="54"/>
  <c r="L170" i="54"/>
  <c r="L82" i="54"/>
  <c r="L94" i="54"/>
  <c r="L51" i="54"/>
  <c r="L183" i="54"/>
  <c r="L130" i="54"/>
  <c r="L148" i="54"/>
  <c r="L107" i="54"/>
  <c r="L159" i="54"/>
  <c r="L143" i="54"/>
  <c r="L96" i="54"/>
  <c r="L122" i="54"/>
  <c r="L154" i="54"/>
  <c r="L74" i="54"/>
  <c r="L185" i="54"/>
  <c r="L91" i="54"/>
  <c r="L60" i="54"/>
  <c r="L76" i="54"/>
  <c r="L157" i="54"/>
  <c r="L65" i="54"/>
  <c r="L147" i="54"/>
  <c r="L146" i="54"/>
  <c r="L109" i="54"/>
  <c r="L45" i="54"/>
  <c r="L192" i="54"/>
  <c r="L40" i="54"/>
  <c r="L135" i="54"/>
  <c r="L42" i="54"/>
  <c r="L24" i="54"/>
  <c r="L174" i="54"/>
  <c r="L81" i="54"/>
  <c r="L168" i="54"/>
  <c r="L14" i="54"/>
  <c r="N14" i="54" s="1"/>
  <c r="R14" i="54" s="1"/>
  <c r="AR188" i="43"/>
  <c r="E188" i="43" s="1"/>
  <c r="F21" i="5" s="1"/>
  <c r="L189" i="54"/>
  <c r="L187" i="54"/>
  <c r="L83" i="54"/>
  <c r="L61" i="54"/>
  <c r="L149" i="54"/>
  <c r="L59" i="54"/>
  <c r="L88" i="54"/>
  <c r="L194" i="54"/>
  <c r="L156" i="54"/>
  <c r="L152" i="54"/>
  <c r="L144" i="54"/>
  <c r="L179" i="54"/>
  <c r="L104" i="54"/>
  <c r="L111" i="54"/>
  <c r="L108" i="54"/>
  <c r="L106" i="54"/>
  <c r="L57" i="54"/>
  <c r="L30" i="54"/>
  <c r="L56" i="54"/>
  <c r="L63" i="54"/>
  <c r="L85" i="54"/>
  <c r="L117" i="54"/>
  <c r="L75" i="54"/>
  <c r="L47" i="54"/>
  <c r="L19" i="54"/>
  <c r="L87" i="54"/>
  <c r="L193" i="54"/>
  <c r="L52" i="54"/>
  <c r="L58" i="54"/>
  <c r="L128" i="54"/>
  <c r="L48" i="54"/>
  <c r="L53" i="54"/>
  <c r="L79" i="54"/>
  <c r="L172" i="54"/>
  <c r="L70" i="54"/>
  <c r="L27" i="54"/>
  <c r="L150" i="54"/>
  <c r="L99" i="54"/>
  <c r="L151" i="54"/>
  <c r="L137" i="54"/>
  <c r="L89" i="54"/>
  <c r="L171" i="54"/>
  <c r="L98" i="54"/>
  <c r="BI4" i="43"/>
  <c r="N165" i="54" l="1"/>
  <c r="R165" i="54" s="1"/>
  <c r="BJ155" i="43" s="1"/>
  <c r="Z155" i="43" s="1"/>
  <c r="F156" i="6" s="1"/>
  <c r="N65" i="54"/>
  <c r="R65" i="54" s="1"/>
  <c r="BJ55" i="43" s="1"/>
  <c r="Z55" i="43" s="1"/>
  <c r="F56" i="6" s="1"/>
  <c r="X56" i="6" s="1"/>
  <c r="N107" i="54"/>
  <c r="R107" i="54" s="1"/>
  <c r="BJ97" i="43" s="1"/>
  <c r="Z97" i="43" s="1"/>
  <c r="F98" i="6" s="1"/>
  <c r="X98" i="6" s="1"/>
  <c r="BJ156" i="43"/>
  <c r="N166" i="54"/>
  <c r="R166" i="54" s="1"/>
  <c r="BJ117" i="43"/>
  <c r="N127" i="54"/>
  <c r="R127" i="54" s="1"/>
  <c r="N23" i="54"/>
  <c r="R23" i="54" s="1"/>
  <c r="BJ13" i="43" s="1"/>
  <c r="Z13" i="43" s="1"/>
  <c r="F14" i="6" s="1"/>
  <c r="X14" i="6" s="1"/>
  <c r="N175" i="54"/>
  <c r="R175" i="54" s="1"/>
  <c r="BJ165" i="43" s="1"/>
  <c r="Z165" i="43" s="1"/>
  <c r="F166" i="6" s="1"/>
  <c r="N102" i="54"/>
  <c r="R102" i="54" s="1"/>
  <c r="BJ92" i="43" s="1"/>
  <c r="Z92" i="43" s="1"/>
  <c r="F93" i="6" s="1"/>
  <c r="X93" i="6" s="1"/>
  <c r="N132" i="54"/>
  <c r="R132" i="54" s="1"/>
  <c r="BJ122" i="43" s="1"/>
  <c r="Z122" i="43" s="1"/>
  <c r="F123" i="6" s="1"/>
  <c r="BJ8" i="43"/>
  <c r="N18" i="54"/>
  <c r="R18" i="54" s="1"/>
  <c r="BJ109" i="43"/>
  <c r="N119" i="54"/>
  <c r="R119" i="54" s="1"/>
  <c r="N80" i="54"/>
  <c r="R80" i="54" s="1"/>
  <c r="BJ70" i="43" s="1"/>
  <c r="Z70" i="43" s="1"/>
  <c r="F71" i="6" s="1"/>
  <c r="X71" i="6" s="1"/>
  <c r="N147" i="54"/>
  <c r="R147" i="54" s="1"/>
  <c r="BJ137" i="43" s="1"/>
  <c r="Z137" i="43" s="1"/>
  <c r="F138" i="6" s="1"/>
  <c r="N117" i="54"/>
  <c r="R117" i="54" s="1"/>
  <c r="BJ107" i="43" s="1"/>
  <c r="Z107" i="43" s="1"/>
  <c r="F108" i="6" s="1"/>
  <c r="N79" i="54"/>
  <c r="R79" i="54" s="1"/>
  <c r="BJ69" i="43" s="1"/>
  <c r="Z69" i="43" s="1"/>
  <c r="F70" i="6" s="1"/>
  <c r="X70" i="6" s="1"/>
  <c r="BJ75" i="43"/>
  <c r="N85" i="54"/>
  <c r="R85" i="54" s="1"/>
  <c r="BJ146" i="43"/>
  <c r="N156" i="54"/>
  <c r="R156" i="54" s="1"/>
  <c r="N81" i="54"/>
  <c r="R81" i="54" s="1"/>
  <c r="BJ71" i="43" s="1"/>
  <c r="Z71" i="43" s="1"/>
  <c r="F72" i="6" s="1"/>
  <c r="X72" i="6" s="1"/>
  <c r="N157" i="54"/>
  <c r="R157" i="54" s="1"/>
  <c r="BJ147" i="43" s="1"/>
  <c r="Z147" i="43" s="1"/>
  <c r="F148" i="6" s="1"/>
  <c r="N148" i="54"/>
  <c r="R148" i="54" s="1"/>
  <c r="BJ138" i="43" s="1"/>
  <c r="Z138" i="43" s="1"/>
  <c r="F139" i="6" s="1"/>
  <c r="N78" i="54"/>
  <c r="R78" i="54" s="1"/>
  <c r="BJ68" i="43" s="1"/>
  <c r="Z68" i="43" s="1"/>
  <c r="F69" i="6" s="1"/>
  <c r="X69" i="6" s="1"/>
  <c r="BJ95" i="43"/>
  <c r="N105" i="54"/>
  <c r="R105" i="54" s="1"/>
  <c r="BJ33" i="43"/>
  <c r="N43" i="54"/>
  <c r="R43" i="54" s="1"/>
  <c r="N113" i="54"/>
  <c r="R113" i="54" s="1"/>
  <c r="BJ103" i="43" s="1"/>
  <c r="Z103" i="43" s="1"/>
  <c r="F104" i="6" s="1"/>
  <c r="X104" i="6" s="1"/>
  <c r="N21" i="54"/>
  <c r="R21" i="54" s="1"/>
  <c r="BJ11" i="43" s="1"/>
  <c r="Z11" i="43" s="1"/>
  <c r="F12" i="6" s="1"/>
  <c r="X12" i="6" s="1"/>
  <c r="N142" i="54"/>
  <c r="R142" i="54" s="1"/>
  <c r="BJ132" i="43" s="1"/>
  <c r="Z132" i="43" s="1"/>
  <c r="F133" i="6" s="1"/>
  <c r="N72" i="54"/>
  <c r="R72" i="54" s="1"/>
  <c r="BJ62" i="43" s="1"/>
  <c r="Z62" i="43" s="1"/>
  <c r="F63" i="6" s="1"/>
  <c r="X63" i="6" s="1"/>
  <c r="BJ163" i="43"/>
  <c r="Z163" i="43" s="1"/>
  <c r="F164" i="6" s="1"/>
  <c r="N173" i="54"/>
  <c r="R173" i="54" s="1"/>
  <c r="BJ57" i="43"/>
  <c r="N67" i="54"/>
  <c r="R67" i="54" s="1"/>
  <c r="N159" i="54"/>
  <c r="R159" i="54" s="1"/>
  <c r="BJ149" i="43" s="1"/>
  <c r="Z149" i="43" s="1"/>
  <c r="F150" i="6" s="1"/>
  <c r="N71" i="54"/>
  <c r="R71" i="54" s="1"/>
  <c r="BJ61" i="43" s="1"/>
  <c r="Z61" i="43" s="1"/>
  <c r="F62" i="6" s="1"/>
  <c r="X62" i="6" s="1"/>
  <c r="N172" i="54"/>
  <c r="R172" i="54" s="1"/>
  <c r="BJ162" i="43" s="1"/>
  <c r="Z162" i="43" s="1"/>
  <c r="F163" i="6" s="1"/>
  <c r="N168" i="54"/>
  <c r="R168" i="54" s="1"/>
  <c r="BJ158" i="43" s="1"/>
  <c r="Z158" i="43" s="1"/>
  <c r="F159" i="6" s="1"/>
  <c r="BJ184" i="43"/>
  <c r="Z184" i="43" s="1"/>
  <c r="F185" i="6" s="1"/>
  <c r="N194" i="54"/>
  <c r="R194" i="54" s="1"/>
  <c r="BJ120" i="43"/>
  <c r="Z120" i="43" s="1"/>
  <c r="F121" i="6" s="1"/>
  <c r="N130" i="54"/>
  <c r="R130" i="54" s="1"/>
  <c r="N184" i="54"/>
  <c r="R184" i="54" s="1"/>
  <c r="BJ174" i="43" s="1"/>
  <c r="Z174" i="43" s="1"/>
  <c r="F175" i="6" s="1"/>
  <c r="N50" i="54"/>
  <c r="R50" i="54" s="1"/>
  <c r="BJ40" i="43" s="1"/>
  <c r="Z40" i="43" s="1"/>
  <c r="F41" i="6" s="1"/>
  <c r="X41" i="6" s="1"/>
  <c r="N24" i="54"/>
  <c r="R24" i="54" s="1"/>
  <c r="BJ14" i="43" s="1"/>
  <c r="Z14" i="43" s="1"/>
  <c r="F15" i="6" s="1"/>
  <c r="X15" i="6" s="1"/>
  <c r="N191" i="54"/>
  <c r="R191" i="54" s="1"/>
  <c r="BJ181" i="43" s="1"/>
  <c r="Z181" i="43" s="1"/>
  <c r="F182" i="6" s="1"/>
  <c r="BJ19" i="43"/>
  <c r="N29" i="54"/>
  <c r="R29" i="54" s="1"/>
  <c r="BJ91" i="43"/>
  <c r="Z91" i="43" s="1"/>
  <c r="F92" i="6" s="1"/>
  <c r="X92" i="6" s="1"/>
  <c r="N101" i="54"/>
  <c r="R101" i="54" s="1"/>
  <c r="N171" i="54"/>
  <c r="R171" i="54" s="1"/>
  <c r="BJ161" i="43" s="1"/>
  <c r="Z161" i="43" s="1"/>
  <c r="F162" i="6" s="1"/>
  <c r="N128" i="54"/>
  <c r="R128" i="54" s="1"/>
  <c r="BJ118" i="43" s="1"/>
  <c r="Z118" i="43" s="1"/>
  <c r="F119" i="6" s="1"/>
  <c r="N30" i="54"/>
  <c r="R30" i="54" s="1"/>
  <c r="BJ20" i="43" s="1"/>
  <c r="Z20" i="43" s="1"/>
  <c r="F21" i="6" s="1"/>
  <c r="X21" i="6" s="1"/>
  <c r="BJ49" i="43"/>
  <c r="N59" i="54"/>
  <c r="R59" i="54" s="1"/>
  <c r="BJ32" i="43"/>
  <c r="N42" i="54"/>
  <c r="R42" i="54" s="1"/>
  <c r="N91" i="54"/>
  <c r="R91" i="54" s="1"/>
  <c r="BJ81" i="43" s="1"/>
  <c r="Z81" i="43" s="1"/>
  <c r="F82" i="6" s="1"/>
  <c r="X82" i="6" s="1"/>
  <c r="N51" i="54"/>
  <c r="R51" i="54" s="1"/>
  <c r="BJ41" i="43" s="1"/>
  <c r="Z41" i="43" s="1"/>
  <c r="F42" i="6" s="1"/>
  <c r="X42" i="6" s="1"/>
  <c r="N126" i="54"/>
  <c r="R126" i="54" s="1"/>
  <c r="BJ116" i="43" s="1"/>
  <c r="Z116" i="43" s="1"/>
  <c r="F117" i="6" s="1"/>
  <c r="N160" i="54"/>
  <c r="R160" i="54" s="1"/>
  <c r="BJ150" i="43" s="1"/>
  <c r="Z150" i="43" s="1"/>
  <c r="F151" i="6" s="1"/>
  <c r="BJ171" i="43"/>
  <c r="Z171" i="43" s="1"/>
  <c r="F172" i="6" s="1"/>
  <c r="N181" i="54"/>
  <c r="R181" i="54" s="1"/>
  <c r="BJ12" i="43"/>
  <c r="N22" i="54"/>
  <c r="R22" i="54" s="1"/>
  <c r="N31" i="54"/>
  <c r="R31" i="54" s="1"/>
  <c r="BJ21" i="43" s="1"/>
  <c r="Z21" i="43" s="1"/>
  <c r="F22" i="6" s="1"/>
  <c r="X22" i="6" s="1"/>
  <c r="N129" i="54"/>
  <c r="R129" i="54" s="1"/>
  <c r="BJ119" i="43" s="1"/>
  <c r="Z119" i="43" s="1"/>
  <c r="F120" i="6" s="1"/>
  <c r="N93" i="54"/>
  <c r="R93" i="54" s="1"/>
  <c r="BJ83" i="43" s="1"/>
  <c r="Z83" i="43" s="1"/>
  <c r="F84" i="6" s="1"/>
  <c r="X84" i="6" s="1"/>
  <c r="N97" i="54"/>
  <c r="R97" i="54" s="1"/>
  <c r="BJ87" i="43" s="1"/>
  <c r="Z87" i="43" s="1"/>
  <c r="F88" i="6" s="1"/>
  <c r="X88" i="6" s="1"/>
  <c r="BJ34" i="43"/>
  <c r="N44" i="54"/>
  <c r="R44" i="54" s="1"/>
  <c r="N144" i="54"/>
  <c r="R144" i="54" s="1"/>
  <c r="BJ134" i="43" s="1"/>
  <c r="Z134" i="43" s="1"/>
  <c r="F135" i="6" s="1"/>
  <c r="N92" i="54"/>
  <c r="R92" i="54" s="1"/>
  <c r="BJ82" i="43" s="1"/>
  <c r="Z82" i="43" s="1"/>
  <c r="F83" i="6" s="1"/>
  <c r="X83" i="6" s="1"/>
  <c r="N37" i="54"/>
  <c r="R37" i="54" s="1"/>
  <c r="BJ27" i="43" s="1"/>
  <c r="Z27" i="43" s="1"/>
  <c r="F28" i="6" s="1"/>
  <c r="X28" i="6" s="1"/>
  <c r="N98" i="54"/>
  <c r="R98" i="54" s="1"/>
  <c r="BJ88" i="43" s="1"/>
  <c r="Z88" i="43" s="1"/>
  <c r="F89" i="6" s="1"/>
  <c r="X89" i="6" s="1"/>
  <c r="BJ113" i="43"/>
  <c r="N123" i="54"/>
  <c r="R123" i="54" s="1"/>
  <c r="BJ139" i="43"/>
  <c r="Z139" i="43" s="1"/>
  <c r="F140" i="6" s="1"/>
  <c r="N149" i="54"/>
  <c r="R149" i="54" s="1"/>
  <c r="N77" i="54"/>
  <c r="R77" i="54" s="1"/>
  <c r="BJ67" i="43" s="1"/>
  <c r="Z67" i="43" s="1"/>
  <c r="F68" i="6" s="1"/>
  <c r="X68" i="6" s="1"/>
  <c r="N182" i="54"/>
  <c r="R182" i="54" s="1"/>
  <c r="BJ172" i="43" s="1"/>
  <c r="Z172" i="43" s="1"/>
  <c r="F173" i="6" s="1"/>
  <c r="N36" i="54"/>
  <c r="R36" i="54" s="1"/>
  <c r="BJ26" i="43" s="1"/>
  <c r="Z26" i="43" s="1"/>
  <c r="F27" i="6" s="1"/>
  <c r="X27" i="6" s="1"/>
  <c r="N167" i="54"/>
  <c r="R167" i="54" s="1"/>
  <c r="BJ157" i="43" s="1"/>
  <c r="Z157" i="43" s="1"/>
  <c r="F158" i="6" s="1"/>
  <c r="BJ111" i="43"/>
  <c r="N121" i="54"/>
  <c r="R121" i="54" s="1"/>
  <c r="BJ110" i="43"/>
  <c r="Z110" i="43" s="1"/>
  <c r="F111" i="6" s="1"/>
  <c r="N120" i="54"/>
  <c r="R120" i="54" s="1"/>
  <c r="N17" i="54"/>
  <c r="R17" i="54" s="1"/>
  <c r="BJ7" i="43" s="1"/>
  <c r="Z7" i="43" s="1"/>
  <c r="F8" i="6" s="1"/>
  <c r="X8" i="6" s="1"/>
  <c r="N164" i="54"/>
  <c r="R164" i="54" s="1"/>
  <c r="BJ154" i="43" s="1"/>
  <c r="Z154" i="43" s="1"/>
  <c r="F155" i="6" s="1"/>
  <c r="N55" i="54"/>
  <c r="R55" i="54" s="1"/>
  <c r="BJ45" i="43" s="1"/>
  <c r="Z45" i="43" s="1"/>
  <c r="F46" i="6" s="1"/>
  <c r="X46" i="6" s="1"/>
  <c r="Z53" i="43"/>
  <c r="F54" i="6" s="1"/>
  <c r="X54" i="6" s="1"/>
  <c r="N139" i="54"/>
  <c r="R139" i="54" s="1"/>
  <c r="BJ129" i="43" s="1"/>
  <c r="Z129" i="43" s="1"/>
  <c r="F130" i="6" s="1"/>
  <c r="N114" i="54"/>
  <c r="R114" i="54" s="1"/>
  <c r="BJ104" i="43" s="1"/>
  <c r="Z104" i="43" s="1"/>
  <c r="F105" i="6" s="1"/>
  <c r="BJ78" i="43"/>
  <c r="Z78" i="43" s="1"/>
  <c r="F79" i="6" s="1"/>
  <c r="X79" i="6" s="1"/>
  <c r="N88" i="54"/>
  <c r="R88" i="54" s="1"/>
  <c r="BJ18" i="43"/>
  <c r="N28" i="54"/>
  <c r="R28" i="54" s="1"/>
  <c r="N58" i="54"/>
  <c r="R58" i="54" s="1"/>
  <c r="BJ48" i="43" s="1"/>
  <c r="Z48" i="43" s="1"/>
  <c r="F49" i="6" s="1"/>
  <c r="X49" i="6" s="1"/>
  <c r="N46" i="54"/>
  <c r="R46" i="54" s="1"/>
  <c r="BJ36" i="43" s="1"/>
  <c r="Z36" i="43" s="1"/>
  <c r="F37" i="6" s="1"/>
  <c r="X37" i="6" s="1"/>
  <c r="N103" i="54"/>
  <c r="R103" i="54" s="1"/>
  <c r="BJ93" i="43" s="1"/>
  <c r="Z93" i="43" s="1"/>
  <c r="F94" i="6" s="1"/>
  <c r="X94" i="6" s="1"/>
  <c r="N115" i="54"/>
  <c r="R115" i="54" s="1"/>
  <c r="BJ105" i="43" s="1"/>
  <c r="Z105" i="43" s="1"/>
  <c r="F106" i="6" s="1"/>
  <c r="BJ152" i="43"/>
  <c r="Z152" i="43" s="1"/>
  <c r="F153" i="6" s="1"/>
  <c r="N162" i="54"/>
  <c r="R162" i="54" s="1"/>
  <c r="BJ5" i="43"/>
  <c r="N15" i="54"/>
  <c r="R15" i="54" s="1"/>
  <c r="N140" i="54"/>
  <c r="R140" i="54" s="1"/>
  <c r="BJ130" i="43" s="1"/>
  <c r="Z130" i="43" s="1"/>
  <c r="F131" i="6" s="1"/>
  <c r="N69" i="54"/>
  <c r="R69" i="54" s="1"/>
  <c r="BJ59" i="43" s="1"/>
  <c r="Z59" i="43" s="1"/>
  <c r="F60" i="6" s="1"/>
  <c r="X60" i="6" s="1"/>
  <c r="BJ52" i="43"/>
  <c r="Z52" i="43" s="1"/>
  <c r="F53" i="6" s="1"/>
  <c r="X53" i="6" s="1"/>
  <c r="N62" i="54"/>
  <c r="R62" i="54" s="1"/>
  <c r="BJ53" i="43"/>
  <c r="N63" i="54"/>
  <c r="R63" i="54" s="1"/>
  <c r="N20" i="54"/>
  <c r="R20" i="54" s="1"/>
  <c r="BJ10" i="43" s="1"/>
  <c r="Z10" i="43" s="1"/>
  <c r="F11" i="6" s="1"/>
  <c r="X11" i="6" s="1"/>
  <c r="N56" i="54"/>
  <c r="R56" i="54" s="1"/>
  <c r="BJ46" i="43" s="1"/>
  <c r="Z46" i="43" s="1"/>
  <c r="F47" i="6" s="1"/>
  <c r="X47" i="6" s="1"/>
  <c r="N180" i="54"/>
  <c r="R180" i="54" s="1"/>
  <c r="BJ170" i="43" s="1"/>
  <c r="Z170" i="43" s="1"/>
  <c r="F171" i="6" s="1"/>
  <c r="N137" i="54"/>
  <c r="R137" i="54" s="1"/>
  <c r="BJ127" i="43" s="1"/>
  <c r="Z127" i="43" s="1"/>
  <c r="F128" i="6" s="1"/>
  <c r="BJ72" i="43"/>
  <c r="Z72" i="43" s="1"/>
  <c r="F73" i="6" s="1"/>
  <c r="X73" i="6" s="1"/>
  <c r="N82" i="54"/>
  <c r="R82" i="54" s="1"/>
  <c r="N154" i="54"/>
  <c r="R154" i="54" s="1"/>
  <c r="BJ144" i="43" s="1"/>
  <c r="Z144" i="43" s="1"/>
  <c r="F145" i="6" s="1"/>
  <c r="N153" i="54"/>
  <c r="R153" i="54" s="1"/>
  <c r="BJ143" i="43" s="1"/>
  <c r="Z143" i="43" s="1"/>
  <c r="F144" i="6" s="1"/>
  <c r="N163" i="54"/>
  <c r="R163" i="54" s="1"/>
  <c r="BJ153" i="43" s="1"/>
  <c r="Z153" i="43" s="1"/>
  <c r="F154" i="6" s="1"/>
  <c r="N86" i="54"/>
  <c r="R86" i="54" s="1"/>
  <c r="BJ76" i="43" s="1"/>
  <c r="Z76" i="43" s="1"/>
  <c r="F77" i="6" s="1"/>
  <c r="X77" i="6" s="1"/>
  <c r="N190" i="54"/>
  <c r="R190" i="54" s="1"/>
  <c r="BJ180" i="43" s="1"/>
  <c r="Z180" i="43" s="1"/>
  <c r="F181" i="6" s="1"/>
  <c r="BJ74" i="43"/>
  <c r="Z74" i="43" s="1"/>
  <c r="F75" i="6" s="1"/>
  <c r="X75" i="6" s="1"/>
  <c r="N84" i="54"/>
  <c r="R84" i="54" s="1"/>
  <c r="N90" i="54"/>
  <c r="R90" i="54" s="1"/>
  <c r="BJ80" i="43" s="1"/>
  <c r="Z80" i="43" s="1"/>
  <c r="F81" i="6" s="1"/>
  <c r="X81" i="6" s="1"/>
  <c r="N70" i="54"/>
  <c r="R70" i="54" s="1"/>
  <c r="BJ60" i="43" s="1"/>
  <c r="Z60" i="43" s="1"/>
  <c r="F61" i="6" s="1"/>
  <c r="X61" i="6" s="1"/>
  <c r="N100" i="54"/>
  <c r="R100" i="54" s="1"/>
  <c r="BJ90" i="43" s="1"/>
  <c r="Z90" i="43" s="1"/>
  <c r="F91" i="6" s="1"/>
  <c r="X91" i="6" s="1"/>
  <c r="N174" i="54"/>
  <c r="R174" i="54" s="1"/>
  <c r="BJ164" i="43" s="1"/>
  <c r="Z164" i="43" s="1"/>
  <c r="F165" i="6" s="1"/>
  <c r="BJ56" i="43"/>
  <c r="Z56" i="43" s="1"/>
  <c r="F57" i="6" s="1"/>
  <c r="X57" i="6" s="1"/>
  <c r="N66" i="54"/>
  <c r="R66" i="54" s="1"/>
  <c r="BJ50" i="43"/>
  <c r="N60" i="54"/>
  <c r="R60" i="54" s="1"/>
  <c r="N178" i="54"/>
  <c r="R178" i="54" s="1"/>
  <c r="BJ168" i="43" s="1"/>
  <c r="Z168" i="43" s="1"/>
  <c r="F169" i="6" s="1"/>
  <c r="N52" i="54"/>
  <c r="R52" i="54" s="1"/>
  <c r="BJ42" i="43" s="1"/>
  <c r="Z42" i="43" s="1"/>
  <c r="F43" i="6" s="1"/>
  <c r="X43" i="6" s="1"/>
  <c r="N26" i="54"/>
  <c r="R26" i="54" s="1"/>
  <c r="BJ16" i="43" s="1"/>
  <c r="Z16" i="43" s="1"/>
  <c r="F17" i="6" s="1"/>
  <c r="X17" i="6" s="1"/>
  <c r="N192" i="54"/>
  <c r="R192" i="54" s="1"/>
  <c r="BJ182" i="43" s="1"/>
  <c r="Z182" i="43" s="1"/>
  <c r="F183" i="6" s="1"/>
  <c r="BJ89" i="43"/>
  <c r="Z89" i="43" s="1"/>
  <c r="F90" i="6" s="1"/>
  <c r="X90" i="6" s="1"/>
  <c r="N99" i="54"/>
  <c r="R99" i="54" s="1"/>
  <c r="N187" i="54"/>
  <c r="R187" i="54" s="1"/>
  <c r="BJ177" i="43" s="1"/>
  <c r="Z177" i="43" s="1"/>
  <c r="F178" i="6" s="1"/>
  <c r="N45" i="54"/>
  <c r="R45" i="54" s="1"/>
  <c r="BJ35" i="43" s="1"/>
  <c r="Z35" i="43" s="1"/>
  <c r="F36" i="6" s="1"/>
  <c r="X36" i="6" s="1"/>
  <c r="N122" i="54"/>
  <c r="R122" i="54" s="1"/>
  <c r="BJ112" i="43" s="1"/>
  <c r="Z112" i="43" s="1"/>
  <c r="F113" i="6" s="1"/>
  <c r="N133" i="54"/>
  <c r="R133" i="54" s="1"/>
  <c r="BJ123" i="43" s="1"/>
  <c r="Z123" i="43" s="1"/>
  <c r="F124" i="6" s="1"/>
  <c r="N196" i="54"/>
  <c r="R196" i="54" s="1"/>
  <c r="BJ186" i="43" s="1"/>
  <c r="Z186" i="43" s="1"/>
  <c r="F187" i="6" s="1"/>
  <c r="BJ135" i="43"/>
  <c r="Z135" i="43" s="1"/>
  <c r="F136" i="6" s="1"/>
  <c r="N145" i="54"/>
  <c r="R145" i="54" s="1"/>
  <c r="N176" i="54"/>
  <c r="R176" i="54" s="1"/>
  <c r="BJ166" i="43" s="1"/>
  <c r="Z166" i="43" s="1"/>
  <c r="F167" i="6" s="1"/>
  <c r="N38" i="54"/>
  <c r="R38" i="54" s="1"/>
  <c r="BJ28" i="43" s="1"/>
  <c r="Z28" i="43" s="1"/>
  <c r="F29" i="6" s="1"/>
  <c r="X29" i="6" s="1"/>
  <c r="N177" i="54"/>
  <c r="R177" i="54" s="1"/>
  <c r="BJ167" i="43" s="1"/>
  <c r="Z167" i="43" s="1"/>
  <c r="F168" i="6" s="1"/>
  <c r="N136" i="54"/>
  <c r="R136" i="54" s="1"/>
  <c r="BJ126" i="43" s="1"/>
  <c r="Z126" i="43" s="1"/>
  <c r="F127" i="6" s="1"/>
  <c r="N16" i="54"/>
  <c r="R16" i="54" s="1"/>
  <c r="BJ6" i="43" s="1"/>
  <c r="Z6" i="43" s="1"/>
  <c r="F7" i="6" s="1"/>
  <c r="X7" i="6" s="1"/>
  <c r="BJ54" i="43"/>
  <c r="Z54" i="43" s="1"/>
  <c r="F55" i="6" s="1"/>
  <c r="X55" i="6" s="1"/>
  <c r="N64" i="54"/>
  <c r="R64" i="54" s="1"/>
  <c r="N25" i="54"/>
  <c r="R25" i="54" s="1"/>
  <c r="BJ15" i="43" s="1"/>
  <c r="Z15" i="43" s="1"/>
  <c r="F16" i="6" s="1"/>
  <c r="X16" i="6" s="1"/>
  <c r="N53" i="54"/>
  <c r="R53" i="54" s="1"/>
  <c r="BJ43" i="43" s="1"/>
  <c r="Z43" i="43" s="1"/>
  <c r="F44" i="6" s="1"/>
  <c r="X44" i="6" s="1"/>
  <c r="N131" i="54"/>
  <c r="R131" i="54" s="1"/>
  <c r="BJ121" i="43" s="1"/>
  <c r="Z121" i="43" s="1"/>
  <c r="F122" i="6" s="1"/>
  <c r="N48" i="54"/>
  <c r="R48" i="54" s="1"/>
  <c r="BJ38" i="43" s="1"/>
  <c r="Z38" i="43" s="1"/>
  <c r="F39" i="6" s="1"/>
  <c r="X39" i="6" s="1"/>
  <c r="N68" i="54"/>
  <c r="R68" i="54" s="1"/>
  <c r="BJ58" i="43" s="1"/>
  <c r="Z58" i="43" s="1"/>
  <c r="F59" i="6" s="1"/>
  <c r="X59" i="6" s="1"/>
  <c r="BJ79" i="43"/>
  <c r="Z79" i="43" s="1"/>
  <c r="F80" i="6" s="1"/>
  <c r="X80" i="6" s="1"/>
  <c r="N89" i="54"/>
  <c r="R89" i="54" s="1"/>
  <c r="N94" i="54"/>
  <c r="R94" i="54" s="1"/>
  <c r="BJ84" i="43" s="1"/>
  <c r="Z84" i="43" s="1"/>
  <c r="F85" i="6" s="1"/>
  <c r="X85" i="6" s="1"/>
  <c r="N40" i="54"/>
  <c r="R40" i="54" s="1"/>
  <c r="BJ30" i="43" s="1"/>
  <c r="Z30" i="43" s="1"/>
  <c r="F31" i="6" s="1"/>
  <c r="X31" i="6" s="1"/>
  <c r="N193" i="54"/>
  <c r="R193" i="54" s="1"/>
  <c r="BJ183" i="43" s="1"/>
  <c r="Z183" i="43" s="1"/>
  <c r="F184" i="6" s="1"/>
  <c r="N112" i="54"/>
  <c r="R112" i="54" s="1"/>
  <c r="BJ102" i="43" s="1"/>
  <c r="Z102" i="43" s="1"/>
  <c r="F103" i="6" s="1"/>
  <c r="X103" i="6" s="1"/>
  <c r="N104" i="54"/>
  <c r="R104" i="54" s="1"/>
  <c r="BJ94" i="43" s="1"/>
  <c r="Z94" i="43" s="1"/>
  <c r="F95" i="6" s="1"/>
  <c r="X95" i="6" s="1"/>
  <c r="BJ86" i="43"/>
  <c r="Z86" i="43" s="1"/>
  <c r="F87" i="6" s="1"/>
  <c r="X87" i="6" s="1"/>
  <c r="N96" i="54"/>
  <c r="R96" i="54" s="1"/>
  <c r="N35" i="54"/>
  <c r="R35" i="54" s="1"/>
  <c r="BJ25" i="43" s="1"/>
  <c r="Z25" i="43" s="1"/>
  <c r="F26" i="6" s="1"/>
  <c r="X26" i="6" s="1"/>
  <c r="N118" i="54"/>
  <c r="R118" i="54" s="1"/>
  <c r="BJ108" i="43" s="1"/>
  <c r="Z108" i="43" s="1"/>
  <c r="F109" i="6" s="1"/>
  <c r="N186" i="54"/>
  <c r="R186" i="54" s="1"/>
  <c r="BJ176" i="43" s="1"/>
  <c r="Z176" i="43" s="1"/>
  <c r="F177" i="6" s="1"/>
  <c r="N116" i="54"/>
  <c r="R116" i="54" s="1"/>
  <c r="BJ106" i="43" s="1"/>
  <c r="Z106" i="43" s="1"/>
  <c r="F107" i="6" s="1"/>
  <c r="N41" i="54"/>
  <c r="R41" i="54" s="1"/>
  <c r="BJ31" i="43" s="1"/>
  <c r="Z31" i="43" s="1"/>
  <c r="F32" i="6" s="1"/>
  <c r="X32" i="6" s="1"/>
  <c r="BJ128" i="43"/>
  <c r="Z128" i="43" s="1"/>
  <c r="F129" i="6" s="1"/>
  <c r="N138" i="54"/>
  <c r="R138" i="54" s="1"/>
  <c r="N95" i="54"/>
  <c r="R95" i="54" s="1"/>
  <c r="BJ85" i="43" s="1"/>
  <c r="Z85" i="43" s="1"/>
  <c r="F86" i="6" s="1"/>
  <c r="X86" i="6" s="1"/>
  <c r="N33" i="54"/>
  <c r="R33" i="54" s="1"/>
  <c r="BJ23" i="43" s="1"/>
  <c r="Z23" i="43" s="1"/>
  <c r="F24" i="6" s="1"/>
  <c r="X24" i="6" s="1"/>
  <c r="N141" i="54"/>
  <c r="R141" i="54" s="1"/>
  <c r="BJ131" i="43" s="1"/>
  <c r="Z131" i="43" s="1"/>
  <c r="F132" i="6" s="1"/>
  <c r="N75" i="54"/>
  <c r="R75" i="54" s="1"/>
  <c r="BJ65" i="43" s="1"/>
  <c r="Z65" i="43" s="1"/>
  <c r="F66" i="6" s="1"/>
  <c r="X66" i="6" s="1"/>
  <c r="N169" i="54"/>
  <c r="R169" i="54" s="1"/>
  <c r="BJ159" i="43" s="1"/>
  <c r="Z159" i="43" s="1"/>
  <c r="F160" i="6" s="1"/>
  <c r="BJ44" i="43"/>
  <c r="Z44" i="43" s="1"/>
  <c r="F45" i="6" s="1"/>
  <c r="X45" i="6" s="1"/>
  <c r="N54" i="54"/>
  <c r="R54" i="54" s="1"/>
  <c r="N152" i="54"/>
  <c r="R152" i="54" s="1"/>
  <c r="BJ142" i="43" s="1"/>
  <c r="Z142" i="43" s="1"/>
  <c r="F143" i="6" s="1"/>
  <c r="N76" i="54"/>
  <c r="R76" i="54" s="1"/>
  <c r="BJ66" i="43" s="1"/>
  <c r="Z66" i="43" s="1"/>
  <c r="F67" i="6" s="1"/>
  <c r="X67" i="6" s="1"/>
  <c r="N155" i="54"/>
  <c r="R155" i="54" s="1"/>
  <c r="BJ145" i="43" s="1"/>
  <c r="Z145" i="43" s="1"/>
  <c r="F146" i="6" s="1"/>
  <c r="N125" i="54"/>
  <c r="R125" i="54" s="1"/>
  <c r="BJ115" i="43" s="1"/>
  <c r="Z115" i="43" s="1"/>
  <c r="F116" i="6" s="1"/>
  <c r="N183" i="54"/>
  <c r="R183" i="54" s="1"/>
  <c r="BJ173" i="43" s="1"/>
  <c r="Z173" i="43" s="1"/>
  <c r="F174" i="6" s="1"/>
  <c r="BJ178" i="43"/>
  <c r="Z178" i="43" s="1"/>
  <c r="F179" i="6" s="1"/>
  <c r="N188" i="54"/>
  <c r="R188" i="54" s="1"/>
  <c r="N57" i="54"/>
  <c r="R57" i="54" s="1"/>
  <c r="BJ47" i="43" s="1"/>
  <c r="Z47" i="43" s="1"/>
  <c r="F48" i="6" s="1"/>
  <c r="X48" i="6" s="1"/>
  <c r="N135" i="54"/>
  <c r="R135" i="54" s="1"/>
  <c r="BJ125" i="43" s="1"/>
  <c r="Z125" i="43" s="1"/>
  <c r="F126" i="6" s="1"/>
  <c r="N185" i="54"/>
  <c r="R185" i="54" s="1"/>
  <c r="BJ175" i="43" s="1"/>
  <c r="Z175" i="43" s="1"/>
  <c r="F176" i="6" s="1"/>
  <c r="N106" i="54"/>
  <c r="R106" i="54" s="1"/>
  <c r="BJ96" i="43" s="1"/>
  <c r="Z96" i="43" s="1"/>
  <c r="F97" i="6" s="1"/>
  <c r="X97" i="6" s="1"/>
  <c r="N61" i="54"/>
  <c r="R61" i="54" s="1"/>
  <c r="BJ51" i="43" s="1"/>
  <c r="Z51" i="43" s="1"/>
  <c r="F52" i="6" s="1"/>
  <c r="X52" i="6" s="1"/>
  <c r="BJ64" i="43"/>
  <c r="Z64" i="43" s="1"/>
  <c r="F65" i="6" s="1"/>
  <c r="X65" i="6" s="1"/>
  <c r="N74" i="54"/>
  <c r="R74" i="54" s="1"/>
  <c r="N134" i="54"/>
  <c r="R134" i="54" s="1"/>
  <c r="BJ124" i="43" s="1"/>
  <c r="Z124" i="43" s="1"/>
  <c r="F125" i="6" s="1"/>
  <c r="N151" i="54"/>
  <c r="R151" i="54" s="1"/>
  <c r="BJ141" i="43" s="1"/>
  <c r="Z141" i="43" s="1"/>
  <c r="F142" i="6" s="1"/>
  <c r="N108" i="54"/>
  <c r="R108" i="54" s="1"/>
  <c r="BJ98" i="43" s="1"/>
  <c r="Z98" i="43" s="1"/>
  <c r="F99" i="6" s="1"/>
  <c r="X99" i="6" s="1"/>
  <c r="N83" i="54"/>
  <c r="R83" i="54" s="1"/>
  <c r="BJ73" i="43" s="1"/>
  <c r="Z73" i="43" s="1"/>
  <c r="F74" i="6" s="1"/>
  <c r="X74" i="6" s="1"/>
  <c r="N170" i="54"/>
  <c r="R170" i="54" s="1"/>
  <c r="BJ160" i="43" s="1"/>
  <c r="Z160" i="43" s="1"/>
  <c r="F161" i="6" s="1"/>
  <c r="BJ24" i="43"/>
  <c r="Z24" i="43" s="1"/>
  <c r="F25" i="6" s="1"/>
  <c r="X25" i="6" s="1"/>
  <c r="N34" i="54"/>
  <c r="R34" i="54" s="1"/>
  <c r="N87" i="54"/>
  <c r="R87" i="54" s="1"/>
  <c r="BJ77" i="43" s="1"/>
  <c r="Z77" i="43" s="1"/>
  <c r="F78" i="6" s="1"/>
  <c r="X78" i="6" s="1"/>
  <c r="N111" i="54"/>
  <c r="R111" i="54" s="1"/>
  <c r="BJ101" i="43" s="1"/>
  <c r="Z101" i="43" s="1"/>
  <c r="F102" i="6" s="1"/>
  <c r="X102" i="6" s="1"/>
  <c r="N150" i="54"/>
  <c r="R150" i="54" s="1"/>
  <c r="BJ140" i="43" s="1"/>
  <c r="Z140" i="43" s="1"/>
  <c r="F141" i="6" s="1"/>
  <c r="N19" i="54"/>
  <c r="R19" i="54" s="1"/>
  <c r="BJ9" i="43" s="1"/>
  <c r="Z9" i="43" s="1"/>
  <c r="F10" i="6" s="1"/>
  <c r="X10" i="6" s="1"/>
  <c r="N189" i="54"/>
  <c r="R189" i="54" s="1"/>
  <c r="BJ179" i="43" s="1"/>
  <c r="Z179" i="43" s="1"/>
  <c r="F180" i="6" s="1"/>
  <c r="BJ99" i="43"/>
  <c r="Z99" i="43" s="1"/>
  <c r="F100" i="6" s="1"/>
  <c r="X100" i="6" s="1"/>
  <c r="N109" i="54"/>
  <c r="R109" i="54" s="1"/>
  <c r="N27" i="54"/>
  <c r="R27" i="54" s="1"/>
  <c r="BJ17" i="43" s="1"/>
  <c r="Z17" i="43" s="1"/>
  <c r="F18" i="6" s="1"/>
  <c r="X18" i="6" s="1"/>
  <c r="N47" i="54"/>
  <c r="R47" i="54" s="1"/>
  <c r="BJ37" i="43" s="1"/>
  <c r="Z37" i="43" s="1"/>
  <c r="F38" i="6" s="1"/>
  <c r="X38" i="6" s="1"/>
  <c r="N179" i="54"/>
  <c r="R179" i="54" s="1"/>
  <c r="BJ169" i="43" s="1"/>
  <c r="Z169" i="43" s="1"/>
  <c r="F170" i="6" s="1"/>
  <c r="N146" i="54"/>
  <c r="R146" i="54" s="1"/>
  <c r="BJ136" i="43" s="1"/>
  <c r="Z136" i="43" s="1"/>
  <c r="F137" i="6" s="1"/>
  <c r="N143" i="54"/>
  <c r="R143" i="54" s="1"/>
  <c r="BJ133" i="43" s="1"/>
  <c r="Z133" i="43" s="1"/>
  <c r="F134" i="6" s="1"/>
  <c r="BJ100" i="43"/>
  <c r="Z100" i="43" s="1"/>
  <c r="F101" i="6" s="1"/>
  <c r="X101" i="6" s="1"/>
  <c r="N110" i="54"/>
  <c r="R110" i="54" s="1"/>
  <c r="N32" i="54"/>
  <c r="R32" i="54" s="1"/>
  <c r="BJ22" i="43" s="1"/>
  <c r="Z22" i="43" s="1"/>
  <c r="F23" i="6" s="1"/>
  <c r="X23" i="6" s="1"/>
  <c r="N124" i="54"/>
  <c r="R124" i="54" s="1"/>
  <c r="BJ114" i="43" s="1"/>
  <c r="Z114" i="43" s="1"/>
  <c r="F115" i="6" s="1"/>
  <c r="N158" i="54"/>
  <c r="R158" i="54" s="1"/>
  <c r="BJ148" i="43" s="1"/>
  <c r="Z148" i="43" s="1"/>
  <c r="F149" i="6" s="1"/>
  <c r="N73" i="54"/>
  <c r="R73" i="54" s="1"/>
  <c r="BJ63" i="43" s="1"/>
  <c r="Z63" i="43" s="1"/>
  <c r="F64" i="6" s="1"/>
  <c r="X64" i="6" s="1"/>
  <c r="N39" i="54"/>
  <c r="R39" i="54" s="1"/>
  <c r="BJ29" i="43" s="1"/>
  <c r="Z29" i="43" s="1"/>
  <c r="F30" i="6" s="1"/>
  <c r="X30" i="6" s="1"/>
  <c r="BJ39" i="43"/>
  <c r="Z39" i="43" s="1"/>
  <c r="F40" i="6" s="1"/>
  <c r="X40" i="6" s="1"/>
  <c r="N49" i="54"/>
  <c r="R49" i="54" s="1"/>
  <c r="N161" i="54"/>
  <c r="R161" i="54" s="1"/>
  <c r="BJ151" i="43" s="1"/>
  <c r="Z151" i="43" s="1"/>
  <c r="F152" i="6" s="1"/>
  <c r="N195" i="54"/>
  <c r="R195" i="54" s="1"/>
  <c r="BJ185" i="43" s="1"/>
  <c r="Z185" i="43" s="1"/>
  <c r="F186" i="6" s="1"/>
  <c r="Z50" i="43"/>
  <c r="F51" i="6" s="1"/>
  <c r="X51" i="6" s="1"/>
  <c r="Z156" i="43"/>
  <c r="F157" i="6" s="1"/>
  <c r="Z113" i="43"/>
  <c r="F114" i="6" s="1"/>
  <c r="Z95" i="43"/>
  <c r="F96" i="6" s="1"/>
  <c r="X96" i="6" s="1"/>
  <c r="Z32" i="43"/>
  <c r="F33" i="6" s="1"/>
  <c r="X33" i="6" s="1"/>
  <c r="Z12" i="43"/>
  <c r="F13" i="6" s="1"/>
  <c r="X13" i="6" s="1"/>
  <c r="Z19" i="43"/>
  <c r="F20" i="6" s="1"/>
  <c r="X20" i="6" s="1"/>
  <c r="Z117" i="43"/>
  <c r="F118" i="6" s="1"/>
  <c r="Z111" i="43"/>
  <c r="F112" i="6" s="1"/>
  <c r="Z57" i="43"/>
  <c r="F58" i="6" s="1"/>
  <c r="X58" i="6" s="1"/>
  <c r="Z8" i="43"/>
  <c r="F9" i="6" s="1"/>
  <c r="X9" i="6" s="1"/>
  <c r="Z18" i="43"/>
  <c r="F19" i="6" s="1"/>
  <c r="X19" i="6" s="1"/>
  <c r="Z75" i="43"/>
  <c r="F76" i="6" s="1"/>
  <c r="X76" i="6" s="1"/>
  <c r="Z49" i="43"/>
  <c r="F50" i="6" s="1"/>
  <c r="X50" i="6" s="1"/>
  <c r="Z5" i="43"/>
  <c r="F6" i="6" s="1"/>
  <c r="X6" i="6" s="1"/>
  <c r="Z33" i="43"/>
  <c r="F34" i="6" s="1"/>
  <c r="X34" i="6" s="1"/>
  <c r="Z34" i="43"/>
  <c r="F35" i="6" s="1"/>
  <c r="X35" i="6" s="1"/>
  <c r="Z109" i="43"/>
  <c r="F110" i="6" s="1"/>
  <c r="Z146" i="43"/>
  <c r="F147" i="6" s="1"/>
  <c r="N10" i="53"/>
  <c r="O10" i="53" s="1"/>
  <c r="BJ4" i="43"/>
  <c r="Z4" i="43" s="1"/>
  <c r="F5" i="6" s="1"/>
  <c r="X5" i="6" s="1"/>
  <c r="N10" i="54" l="1"/>
  <c r="O10" i="54" s="1"/>
  <c r="AQ6" i="6"/>
  <c r="AQ9" i="6" s="1"/>
  <c r="F27" i="5" s="1"/>
  <c r="U204" i="6"/>
  <c r="C56" i="5" s="1"/>
  <c r="C78" i="5" l="1"/>
  <c r="G17" i="8"/>
  <c r="D119" i="5"/>
  <c r="C101" i="5"/>
  <c r="AM24" i="5"/>
  <c r="AM32" i="5" s="1"/>
  <c r="Z47" i="8" l="1"/>
  <c r="AB350" i="23" s="1"/>
  <c r="L53" i="55"/>
  <c r="L45" i="55"/>
  <c r="L72" i="55"/>
  <c r="R72" i="55" s="1"/>
  <c r="BK62" i="43" s="1"/>
  <c r="L171" i="55"/>
  <c r="BK161" i="43"/>
  <c r="L57" i="55"/>
  <c r="L113" i="55"/>
  <c r="L118" i="55"/>
  <c r="L25" i="55"/>
  <c r="R25" i="55" s="1"/>
  <c r="BK15" i="43" s="1"/>
  <c r="BK155" i="43"/>
  <c r="L165" i="55"/>
  <c r="L26" i="55"/>
  <c r="R26" i="55" s="1"/>
  <c r="BK16" i="43" s="1"/>
  <c r="L95" i="55"/>
  <c r="R95" i="55" s="1"/>
  <c r="BK85" i="43" s="1"/>
  <c r="L41" i="55"/>
  <c r="R41" i="55" s="1"/>
  <c r="BK31" i="43" s="1"/>
  <c r="L93" i="55"/>
  <c r="R93" i="55" s="1"/>
  <c r="BK83" i="43" s="1"/>
  <c r="L124" i="55"/>
  <c r="R124" i="55" s="1"/>
  <c r="BK114" i="43" s="1"/>
  <c r="L91" i="55"/>
  <c r="R91" i="55" s="1"/>
  <c r="BK81" i="43" s="1"/>
  <c r="L149" i="55"/>
  <c r="R149" i="55" s="1"/>
  <c r="BK139" i="43" s="1"/>
  <c r="L103" i="55"/>
  <c r="L42" i="55"/>
  <c r="R42" i="55" s="1"/>
  <c r="BK32" i="43" s="1"/>
  <c r="L86" i="55"/>
  <c r="R86" i="55" s="1"/>
  <c r="BK76" i="43" s="1"/>
  <c r="L108" i="55"/>
  <c r="R108" i="55" s="1"/>
  <c r="BK98" i="43" s="1"/>
  <c r="L55" i="55"/>
  <c r="R55" i="55" s="1"/>
  <c r="BK45" i="43" s="1"/>
  <c r="L79" i="55"/>
  <c r="R79" i="55" s="1"/>
  <c r="BK69" i="43" s="1"/>
  <c r="L82" i="55"/>
  <c r="R82" i="55" s="1"/>
  <c r="BK72" i="43" s="1"/>
  <c r="L69" i="55"/>
  <c r="L30" i="55"/>
  <c r="R30" i="55" s="1"/>
  <c r="BK20" i="43" s="1"/>
  <c r="L15" i="55"/>
  <c r="R15" i="55" s="1"/>
  <c r="L146" i="55"/>
  <c r="L75" i="55"/>
  <c r="R75" i="55" s="1"/>
  <c r="BK65" i="43" s="1"/>
  <c r="L17" i="55"/>
  <c r="L33" i="55"/>
  <c r="L110" i="55"/>
  <c r="L98" i="55"/>
  <c r="R98" i="55" s="1"/>
  <c r="BK88" i="43" s="1"/>
  <c r="L50" i="55"/>
  <c r="L71" i="55"/>
  <c r="R71" i="55" s="1"/>
  <c r="BK61" i="43"/>
  <c r="L67" i="55"/>
  <c r="R67" i="55" s="1"/>
  <c r="BK57" i="43" s="1"/>
  <c r="L61" i="55"/>
  <c r="L194" i="55"/>
  <c r="BK184" i="43" s="1"/>
  <c r="L189" i="55"/>
  <c r="BK179" i="43"/>
  <c r="L49" i="55"/>
  <c r="R49" i="55" s="1"/>
  <c r="BK39" i="43" s="1"/>
  <c r="L84" i="55"/>
  <c r="L105" i="55"/>
  <c r="R105" i="55" s="1"/>
  <c r="BK95" i="43" s="1"/>
  <c r="L81" i="55"/>
  <c r="L192" i="55"/>
  <c r="BK182" i="43"/>
  <c r="L190" i="55"/>
  <c r="BK180" i="43"/>
  <c r="BK173" i="43"/>
  <c r="L183" i="55"/>
  <c r="L39" i="55"/>
  <c r="L148" i="55"/>
  <c r="R148" i="55" s="1"/>
  <c r="BK138" i="43" s="1"/>
  <c r="L187" i="55"/>
  <c r="BK177" i="43" s="1"/>
  <c r="L99" i="55"/>
  <c r="L80" i="55"/>
  <c r="R80" i="55" s="1"/>
  <c r="BK70" i="43" s="1"/>
  <c r="L34" i="55"/>
  <c r="R34" i="55" s="1"/>
  <c r="BK24" i="43" s="1"/>
  <c r="L101" i="55"/>
  <c r="R101" i="55" s="1"/>
  <c r="BK91" i="43"/>
  <c r="L122" i="55"/>
  <c r="R122" i="55" s="1"/>
  <c r="BK112" i="43" s="1"/>
  <c r="BK162" i="43"/>
  <c r="L172" i="55"/>
  <c r="L102" i="55"/>
  <c r="L70" i="55"/>
  <c r="L16" i="55"/>
  <c r="L155" i="55"/>
  <c r="BK145" i="43"/>
  <c r="L68" i="55"/>
  <c r="R68" i="55" s="1"/>
  <c r="BK58" i="43" s="1"/>
  <c r="L21" i="55"/>
  <c r="L191" i="55"/>
  <c r="BK181" i="43" s="1"/>
  <c r="L78" i="55"/>
  <c r="R78" i="55" s="1"/>
  <c r="BK68" i="43" s="1"/>
  <c r="L133" i="55"/>
  <c r="R133" i="55" s="1"/>
  <c r="BK123" i="43" s="1"/>
  <c r="L18" i="55"/>
  <c r="L121" i="55"/>
  <c r="R121" i="55" s="1"/>
  <c r="BK111" i="43" s="1"/>
  <c r="L139" i="55"/>
  <c r="L43" i="55"/>
  <c r="R43" i="55" s="1"/>
  <c r="BK33" i="43" s="1"/>
  <c r="L158" i="55"/>
  <c r="BK148" i="43"/>
  <c r="L90" i="55"/>
  <c r="R90" i="55" s="1"/>
  <c r="BK80" i="43" s="1"/>
  <c r="L40" i="55"/>
  <c r="L89" i="55"/>
  <c r="R89" i="55" s="1"/>
  <c r="BK79" i="43" s="1"/>
  <c r="L157" i="55"/>
  <c r="BK147" i="43" s="1"/>
  <c r="L22" i="55"/>
  <c r="R22" i="55" s="1"/>
  <c r="BK12" i="43" s="1"/>
  <c r="BK153" i="43"/>
  <c r="L163" i="55"/>
  <c r="L65" i="55"/>
  <c r="R65" i="55" s="1"/>
  <c r="BK55" i="43" s="1"/>
  <c r="L52" i="55"/>
  <c r="L119" i="55"/>
  <c r="L109" i="55"/>
  <c r="R109" i="55" s="1"/>
  <c r="BK99" i="43" s="1"/>
  <c r="L62" i="55"/>
  <c r="R62" i="55" s="1"/>
  <c r="BK52" i="43" s="1"/>
  <c r="L170" i="55"/>
  <c r="BK160" i="43"/>
  <c r="L35" i="55"/>
  <c r="R35" i="55" s="1"/>
  <c r="BK25" i="43" s="1"/>
  <c r="L135" i="55"/>
  <c r="R135" i="55" s="1"/>
  <c r="BK125" i="43" s="1"/>
  <c r="L147" i="55"/>
  <c r="R147" i="55" s="1"/>
  <c r="BK137" i="43" s="1"/>
  <c r="L27" i="55"/>
  <c r="R27" i="55" s="1"/>
  <c r="BK17" i="43" s="1"/>
  <c r="L28" i="55"/>
  <c r="R28" i="55" s="1"/>
  <c r="BK18" i="43" s="1"/>
  <c r="L111" i="55"/>
  <c r="L58" i="55"/>
  <c r="R58" i="55" s="1"/>
  <c r="BK48" i="43"/>
  <c r="L193" i="55"/>
  <c r="BK183" i="43" s="1"/>
  <c r="BK170" i="43"/>
  <c r="L180" i="55"/>
  <c r="L132" i="55"/>
  <c r="R132" i="55" s="1"/>
  <c r="BK122" i="43" s="1"/>
  <c r="L100" i="55"/>
  <c r="R100" i="55" s="1"/>
  <c r="BK90" i="43" s="1"/>
  <c r="L112" i="55"/>
  <c r="R112" i="55" s="1"/>
  <c r="BK102" i="43" s="1"/>
  <c r="L54" i="55"/>
  <c r="L85" i="55"/>
  <c r="L14" i="55"/>
  <c r="L87" i="55"/>
  <c r="R87" i="55" s="1"/>
  <c r="BK77" i="43" s="1"/>
  <c r="L29" i="55"/>
  <c r="L88" i="55"/>
  <c r="R88" i="55" s="1"/>
  <c r="BK78" i="43" s="1"/>
  <c r="L153" i="55"/>
  <c r="BK143" i="43" s="1"/>
  <c r="L107" i="55"/>
  <c r="R107" i="55" s="1"/>
  <c r="BK97" i="43" s="1"/>
  <c r="L44" i="55"/>
  <c r="L38" i="55"/>
  <c r="R38" i="55" s="1"/>
  <c r="BK28" i="43" s="1"/>
  <c r="L174" i="55"/>
  <c r="BK164" i="43"/>
  <c r="L63" i="55"/>
  <c r="L137" i="55"/>
  <c r="R137" i="55" s="1"/>
  <c r="BK127" i="43" s="1"/>
  <c r="L179" i="55"/>
  <c r="BK169" i="43" s="1"/>
  <c r="L106" i="55"/>
  <c r="R106" i="55" s="1"/>
  <c r="BK96" i="43"/>
  <c r="L195" i="55"/>
  <c r="BK185" i="43"/>
  <c r="L164" i="55"/>
  <c r="BK154" i="43"/>
  <c r="L114" i="55"/>
  <c r="L176" i="55"/>
  <c r="BK166" i="43"/>
  <c r="L77" i="55"/>
  <c r="R77" i="55" s="1"/>
  <c r="BK67" i="43" s="1"/>
  <c r="L125" i="55"/>
  <c r="R125" i="55" s="1"/>
  <c r="BK115" i="43" s="1"/>
  <c r="L178" i="55"/>
  <c r="BK168" i="43"/>
  <c r="L138" i="55"/>
  <c r="R138" i="55" s="1"/>
  <c r="BK128" i="43" s="1"/>
  <c r="L185" i="55"/>
  <c r="BK175" i="43" s="1"/>
  <c r="L64" i="55"/>
  <c r="L131" i="55"/>
  <c r="R131" i="55" s="1"/>
  <c r="BK121" i="43" s="1"/>
  <c r="L182" i="55"/>
  <c r="BK172" i="43" s="1"/>
  <c r="L83" i="55"/>
  <c r="R83" i="55" s="1"/>
  <c r="BK73" i="43" s="1"/>
  <c r="L59" i="55"/>
  <c r="R59" i="55" s="1"/>
  <c r="BK49" i="43" s="1"/>
  <c r="L51" i="55"/>
  <c r="L150" i="55"/>
  <c r="R150" i="55" s="1"/>
  <c r="BK140" i="43" s="1"/>
  <c r="L120" i="55"/>
  <c r="L127" i="55"/>
  <c r="R127" i="55" s="1"/>
  <c r="BK117" i="43" s="1"/>
  <c r="L159" i="55"/>
  <c r="BK149" i="43"/>
  <c r="L128" i="55"/>
  <c r="R128" i="55" s="1"/>
  <c r="BK118" i="43"/>
  <c r="L144" i="55"/>
  <c r="L97" i="55"/>
  <c r="R97" i="55" s="1"/>
  <c r="BK87" i="43" s="1"/>
  <c r="L143" i="55"/>
  <c r="R143" i="55" s="1"/>
  <c r="BK133" i="43" s="1"/>
  <c r="L48" i="55"/>
  <c r="R48" i="55" s="1"/>
  <c r="BK38" i="43" s="1"/>
  <c r="L151" i="55"/>
  <c r="R151" i="55" s="1"/>
  <c r="BK141" i="43" s="1"/>
  <c r="L117" i="55"/>
  <c r="R117" i="55" s="1"/>
  <c r="BK107" i="43" s="1"/>
  <c r="L181" i="55"/>
  <c r="BK171" i="43"/>
  <c r="L161" i="55"/>
  <c r="BK151" i="43" s="1"/>
  <c r="L130" i="55"/>
  <c r="R130" i="55" s="1"/>
  <c r="BK120" i="43" s="1"/>
  <c r="L31" i="55"/>
  <c r="R31" i="55" s="1"/>
  <c r="BK21" i="43" s="1"/>
  <c r="L186" i="55"/>
  <c r="BK176" i="43" s="1"/>
  <c r="L20" i="55"/>
  <c r="R20" i="55" s="1"/>
  <c r="BK10" i="43" s="1"/>
  <c r="L92" i="55"/>
  <c r="R92" i="55" s="1"/>
  <c r="BK82" i="43" s="1"/>
  <c r="L141" i="55"/>
  <c r="R141" i="55" s="1"/>
  <c r="BK131" i="43" s="1"/>
  <c r="L142" i="55"/>
  <c r="L177" i="55"/>
  <c r="BK167" i="43"/>
  <c r="L56" i="55"/>
  <c r="L115" i="55"/>
  <c r="R115" i="55" s="1"/>
  <c r="BK105" i="43" s="1"/>
  <c r="L60" i="55"/>
  <c r="L160" i="55"/>
  <c r="BK150" i="43"/>
  <c r="L37" i="55"/>
  <c r="R37" i="55" s="1"/>
  <c r="BK27" i="43" s="1"/>
  <c r="L46" i="55"/>
  <c r="R46" i="55" s="1"/>
  <c r="BK36" i="43" s="1"/>
  <c r="L96" i="55"/>
  <c r="R96" i="55" s="1"/>
  <c r="BK86" i="43" s="1"/>
  <c r="L154" i="55"/>
  <c r="BK144" i="43"/>
  <c r="L175" i="55"/>
  <c r="BK165" i="43"/>
  <c r="L152" i="55"/>
  <c r="R152" i="55" s="1"/>
  <c r="BK142" i="43" s="1"/>
  <c r="L184" i="55"/>
  <c r="BK174" i="43" s="1"/>
  <c r="L104" i="55"/>
  <c r="R104" i="55" s="1"/>
  <c r="BK94" i="43" s="1"/>
  <c r="L196" i="55"/>
  <c r="BK186" i="43" s="1"/>
  <c r="L166" i="55"/>
  <c r="BK156" i="43" s="1"/>
  <c r="L74" i="55"/>
  <c r="R74" i="55" s="1"/>
  <c r="BK64" i="43" s="1"/>
  <c r="L126" i="55"/>
  <c r="R126" i="55" s="1"/>
  <c r="BK116" i="43" s="1"/>
  <c r="L24" i="55"/>
  <c r="R24" i="55" s="1"/>
  <c r="BK14" i="43" s="1"/>
  <c r="L173" i="55"/>
  <c r="BK163" i="43"/>
  <c r="L73" i="55"/>
  <c r="R73" i="55" s="1"/>
  <c r="BK63" i="43" s="1"/>
  <c r="L76" i="55"/>
  <c r="L136" i="55"/>
  <c r="R136" i="55" s="1"/>
  <c r="BK126" i="43" s="1"/>
  <c r="L123" i="55"/>
  <c r="R123" i="55" s="1"/>
  <c r="BK113" i="43" s="1"/>
  <c r="L116" i="55"/>
  <c r="R116" i="55" s="1"/>
  <c r="BK106" i="43" s="1"/>
  <c r="L168" i="55"/>
  <c r="BK158" i="43"/>
  <c r="L169" i="55"/>
  <c r="BK159" i="43"/>
  <c r="L134" i="55"/>
  <c r="R134" i="55" s="1"/>
  <c r="BK124" i="43" s="1"/>
  <c r="L162" i="55"/>
  <c r="BK152" i="43"/>
  <c r="L23" i="55"/>
  <c r="R23" i="55" s="1"/>
  <c r="BK13" i="43" s="1"/>
  <c r="L167" i="55"/>
  <c r="BK157" i="43" s="1"/>
  <c r="L145" i="55"/>
  <c r="R145" i="55" s="1"/>
  <c r="BK135" i="43" s="1"/>
  <c r="L129" i="55"/>
  <c r="L66" i="55"/>
  <c r="R66" i="55" s="1"/>
  <c r="BK56" i="43"/>
  <c r="L188" i="55"/>
  <c r="BK178" i="43"/>
  <c r="L47" i="55"/>
  <c r="R47" i="55" s="1"/>
  <c r="BK37" i="43" s="1"/>
  <c r="L32" i="55"/>
  <c r="R32" i="55" s="1"/>
  <c r="BK22" i="43"/>
  <c r="L19" i="55"/>
  <c r="R19" i="55" s="1"/>
  <c r="BK9" i="43" s="1"/>
  <c r="L140" i="55"/>
  <c r="L36" i="55"/>
  <c r="R36" i="55" s="1"/>
  <c r="BK26" i="43" s="1"/>
  <c r="L156" i="55"/>
  <c r="BK146" i="43"/>
  <c r="AS188" i="43"/>
  <c r="L94" i="55"/>
  <c r="R94" i="55" s="1"/>
  <c r="BK84" i="43" s="1"/>
  <c r="Z67" i="8" l="1"/>
  <c r="R63" i="55"/>
  <c r="BK53" i="43" s="1"/>
  <c r="R61" i="55"/>
  <c r="BK51" i="43" s="1"/>
  <c r="R54" i="55"/>
  <c r="BK44" i="43" s="1"/>
  <c r="R113" i="55"/>
  <c r="BK103" i="43" s="1"/>
  <c r="R76" i="55"/>
  <c r="BK66" i="43" s="1"/>
  <c r="R51" i="55"/>
  <c r="BK41" i="43" s="1"/>
  <c r="R44" i="55"/>
  <c r="BK34" i="43" s="1"/>
  <c r="R16" i="55"/>
  <c r="BK6" i="43" s="1"/>
  <c r="BK71" i="43"/>
  <c r="R81" i="55"/>
  <c r="R57" i="55"/>
  <c r="BK47" i="43" s="1"/>
  <c r="R21" i="55"/>
  <c r="BK11" i="43" s="1"/>
  <c r="R139" i="55"/>
  <c r="BK129" i="43" s="1"/>
  <c r="R118" i="55"/>
  <c r="BK108" i="43" s="1"/>
  <c r="R142" i="55"/>
  <c r="BK132" i="43" s="1"/>
  <c r="R18" i="55"/>
  <c r="BK8" i="43" s="1"/>
  <c r="R70" i="55"/>
  <c r="BK60" i="43" s="1"/>
  <c r="R99" i="55"/>
  <c r="BK89" i="43" s="1"/>
  <c r="R114" i="55"/>
  <c r="BK104" i="43" s="1"/>
  <c r="R56" i="55"/>
  <c r="BK46" i="43" s="1"/>
  <c r="R144" i="55"/>
  <c r="BK134" i="43" s="1"/>
  <c r="R102" i="55"/>
  <c r="BK92" i="43" s="1"/>
  <c r="R50" i="55"/>
  <c r="BK40" i="43" s="1"/>
  <c r="R69" i="55"/>
  <c r="BK59" i="43" s="1"/>
  <c r="R17" i="55"/>
  <c r="BK7" i="43" s="1"/>
  <c r="R120" i="55"/>
  <c r="BK110" i="43" s="1"/>
  <c r="R40" i="55"/>
  <c r="BK30" i="43" s="1"/>
  <c r="R84" i="55"/>
  <c r="BK74" i="43" s="1"/>
  <c r="R103" i="55"/>
  <c r="BK93" i="43" s="1"/>
  <c r="R14" i="55"/>
  <c r="BK4" i="43" s="1"/>
  <c r="R111" i="55"/>
  <c r="BK101" i="43" s="1"/>
  <c r="R129" i="55"/>
  <c r="BK119" i="43" s="1"/>
  <c r="R119" i="55"/>
  <c r="BK109" i="43" s="1"/>
  <c r="R60" i="55"/>
  <c r="BK50" i="43" s="1"/>
  <c r="R64" i="55"/>
  <c r="BK54" i="43" s="1"/>
  <c r="R52" i="55"/>
  <c r="BK42" i="43" s="1"/>
  <c r="R39" i="55"/>
  <c r="BK29" i="43" s="1"/>
  <c r="R110" i="55"/>
  <c r="BK100" i="43" s="1"/>
  <c r="R45" i="55"/>
  <c r="BK35" i="43" s="1"/>
  <c r="R85" i="55"/>
  <c r="BK75" i="43" s="1"/>
  <c r="R146" i="55"/>
  <c r="BK136" i="43" s="1"/>
  <c r="R140" i="55"/>
  <c r="BK130" i="43" s="1"/>
  <c r="R29" i="55"/>
  <c r="BK19" i="43" s="1"/>
  <c r="R33" i="55"/>
  <c r="BK23" i="43" s="1"/>
  <c r="R53" i="55"/>
  <c r="BK43" i="43" s="1"/>
  <c r="BK5" i="43"/>
  <c r="N10" i="55" l="1"/>
  <c r="O10" i="55" s="1"/>
  <c r="L41" i="56"/>
  <c r="L20" i="56"/>
  <c r="L146" i="56"/>
  <c r="L67" i="56"/>
  <c r="L43" i="56"/>
  <c r="L114" i="56"/>
  <c r="L68" i="56"/>
  <c r="L138" i="56"/>
  <c r="L99" i="56"/>
  <c r="L131" i="56"/>
  <c r="L156" i="56"/>
  <c r="L76" i="56"/>
  <c r="L182" i="56"/>
  <c r="L45" i="56"/>
  <c r="L158" i="56"/>
  <c r="L130" i="56"/>
  <c r="L46" i="56"/>
  <c r="L122" i="56"/>
  <c r="L35" i="56"/>
  <c r="L51" i="56"/>
  <c r="L140" i="56"/>
  <c r="L80" i="56"/>
  <c r="L152" i="56"/>
  <c r="L44" i="56"/>
  <c r="L142" i="56"/>
  <c r="L33" i="56"/>
  <c r="L21" i="56"/>
  <c r="L134" i="56"/>
  <c r="L150" i="56"/>
  <c r="L128" i="56"/>
  <c r="L151" i="56"/>
  <c r="L112" i="56"/>
  <c r="L102" i="56"/>
  <c r="L57" i="56"/>
  <c r="L92" i="56"/>
  <c r="L53" i="56"/>
  <c r="L170" i="56"/>
  <c r="L30" i="56"/>
  <c r="L186" i="56"/>
  <c r="L90" i="56"/>
  <c r="L166" i="56"/>
  <c r="L72" i="56"/>
  <c r="L74" i="56"/>
  <c r="L19" i="56"/>
  <c r="L161" i="56"/>
  <c r="L110" i="56"/>
  <c r="L129" i="56"/>
  <c r="L192" i="56"/>
  <c r="L177" i="56"/>
  <c r="L183" i="56"/>
  <c r="L29" i="56"/>
  <c r="L176" i="56"/>
  <c r="L89" i="56"/>
  <c r="L91" i="56"/>
  <c r="L193" i="56"/>
  <c r="L104" i="56"/>
  <c r="L121" i="56"/>
  <c r="L124" i="56"/>
  <c r="L32" i="56"/>
  <c r="L84" i="56"/>
  <c r="L58" i="56"/>
  <c r="L116" i="56"/>
  <c r="L117" i="56"/>
  <c r="L159" i="56"/>
  <c r="L87" i="56"/>
  <c r="L85" i="56"/>
  <c r="L127" i="56"/>
  <c r="L133" i="56"/>
  <c r="L175" i="56"/>
  <c r="L184" i="56"/>
  <c r="L105" i="56"/>
  <c r="L16" i="56"/>
  <c r="L168" i="56"/>
  <c r="L40" i="56"/>
  <c r="L27" i="56"/>
  <c r="L66" i="56"/>
  <c r="L25" i="56"/>
  <c r="L165" i="56"/>
  <c r="L136" i="56"/>
  <c r="L126" i="56"/>
  <c r="L52" i="56"/>
  <c r="L154" i="56"/>
  <c r="L167" i="56"/>
  <c r="L111" i="56"/>
  <c r="L123" i="56"/>
  <c r="L125" i="56"/>
  <c r="L60" i="56"/>
  <c r="L189" i="56"/>
  <c r="L50" i="56"/>
  <c r="L143" i="56"/>
  <c r="L54" i="56"/>
  <c r="L55" i="56"/>
  <c r="L62" i="56"/>
  <c r="L195" i="56"/>
  <c r="L28" i="56"/>
  <c r="L47" i="56"/>
  <c r="L34" i="56"/>
  <c r="L139" i="56"/>
  <c r="L26" i="56"/>
  <c r="L141" i="56"/>
  <c r="N141" i="56" s="1"/>
  <c r="R141" i="56" s="1"/>
  <c r="BL131" i="43"/>
  <c r="AA131" i="43" s="1"/>
  <c r="G132" i="6" s="1"/>
  <c r="L23" i="56"/>
  <c r="L65" i="56"/>
  <c r="L86" i="56"/>
  <c r="L61" i="56"/>
  <c r="L173" i="56"/>
  <c r="L64" i="56"/>
  <c r="L88" i="56"/>
  <c r="L77" i="56"/>
  <c r="L181" i="56"/>
  <c r="L174" i="56"/>
  <c r="L100" i="56"/>
  <c r="L147" i="56"/>
  <c r="L119" i="56"/>
  <c r="L118" i="56"/>
  <c r="L188" i="56"/>
  <c r="L190" i="56"/>
  <c r="L109" i="56"/>
  <c r="L70" i="56"/>
  <c r="L38" i="56"/>
  <c r="L59" i="56"/>
  <c r="L48" i="56"/>
  <c r="L163" i="56"/>
  <c r="L22" i="56"/>
  <c r="L56" i="56"/>
  <c r="L95" i="56"/>
  <c r="L73" i="56"/>
  <c r="L178" i="56"/>
  <c r="L132" i="56"/>
  <c r="L96" i="56"/>
  <c r="L153" i="56"/>
  <c r="L98" i="56"/>
  <c r="L113" i="56"/>
  <c r="L71" i="56"/>
  <c r="L97" i="56"/>
  <c r="L164" i="56"/>
  <c r="L31" i="56"/>
  <c r="N31" i="56" s="1"/>
  <c r="R31" i="56" s="1"/>
  <c r="BL21" i="43"/>
  <c r="AA21" i="43" s="1"/>
  <c r="G22" i="6" s="1"/>
  <c r="Y22" i="6" s="1"/>
  <c r="L169" i="56"/>
  <c r="L79" i="56"/>
  <c r="L137" i="56"/>
  <c r="L144" i="56"/>
  <c r="L115" i="56"/>
  <c r="L172" i="56"/>
  <c r="L42" i="56"/>
  <c r="N42" i="56" s="1"/>
  <c r="R42" i="56" s="1"/>
  <c r="BL32" i="43"/>
  <c r="AA32" i="43" s="1"/>
  <c r="G33" i="6" s="1"/>
  <c r="Y33" i="6" s="1"/>
  <c r="L18" i="56"/>
  <c r="L49" i="56"/>
  <c r="L37" i="56"/>
  <c r="L157" i="56"/>
  <c r="L155" i="56"/>
  <c r="L15" i="56"/>
  <c r="L94" i="56"/>
  <c r="L75" i="56"/>
  <c r="L39" i="56"/>
  <c r="L179" i="56"/>
  <c r="L83" i="56"/>
  <c r="L101" i="56"/>
  <c r="L17" i="56"/>
  <c r="L135" i="56"/>
  <c r="L82" i="56"/>
  <c r="L69" i="56"/>
  <c r="L63" i="56"/>
  <c r="L162" i="56"/>
  <c r="L148" i="56"/>
  <c r="L194" i="56"/>
  <c r="L36" i="56"/>
  <c r="L103" i="56"/>
  <c r="L145" i="56"/>
  <c r="L106" i="56"/>
  <c r="L149" i="56"/>
  <c r="L160" i="56"/>
  <c r="L107" i="56"/>
  <c r="L185" i="56"/>
  <c r="L187" i="56"/>
  <c r="L171" i="56"/>
  <c r="L93" i="56"/>
  <c r="L108" i="56"/>
  <c r="L196" i="56"/>
  <c r="L24" i="56"/>
  <c r="L14" i="56"/>
  <c r="N14" i="56" s="1"/>
  <c r="R14" i="56" s="1"/>
  <c r="L191" i="56"/>
  <c r="L78" i="56"/>
  <c r="L120" i="56"/>
  <c r="L81" i="56"/>
  <c r="AT188" i="43"/>
  <c r="F188" i="43" s="1"/>
  <c r="G21" i="5" s="1"/>
  <c r="L180" i="56"/>
  <c r="N15" i="56" l="1"/>
  <c r="R15" i="56" s="1"/>
  <c r="BL5" i="43" s="1"/>
  <c r="AA5" i="43" s="1"/>
  <c r="G6" i="6" s="1"/>
  <c r="Y6" i="6" s="1"/>
  <c r="N165" i="56"/>
  <c r="R165" i="56" s="1"/>
  <c r="BL155" i="43" s="1"/>
  <c r="AA155" i="43" s="1"/>
  <c r="G156" i="6" s="1"/>
  <c r="N196" i="56"/>
  <c r="R196" i="56" s="1"/>
  <c r="BL186" i="43" s="1"/>
  <c r="AA186" i="43" s="1"/>
  <c r="G187" i="6" s="1"/>
  <c r="N39" i="56"/>
  <c r="R39" i="56" s="1"/>
  <c r="BL29" i="43" s="1"/>
  <c r="AA29" i="43" s="1"/>
  <c r="G30" i="6" s="1"/>
  <c r="Y30" i="6" s="1"/>
  <c r="BL143" i="43"/>
  <c r="AA143" i="43" s="1"/>
  <c r="G144" i="6" s="1"/>
  <c r="N153" i="56"/>
  <c r="R153" i="56" s="1"/>
  <c r="N64" i="56"/>
  <c r="R64" i="56" s="1"/>
  <c r="BL54" i="43" s="1"/>
  <c r="AA54" i="43" s="1"/>
  <c r="G55" i="6" s="1"/>
  <c r="Y55" i="6" s="1"/>
  <c r="N167" i="56"/>
  <c r="R167" i="56" s="1"/>
  <c r="BL157" i="43" s="1"/>
  <c r="AA157" i="43" s="1"/>
  <c r="G158" i="6" s="1"/>
  <c r="N32" i="56"/>
  <c r="R32" i="56" s="1"/>
  <c r="BL22" i="43" s="1"/>
  <c r="AA22" i="43" s="1"/>
  <c r="G23" i="6" s="1"/>
  <c r="Y23" i="6" s="1"/>
  <c r="N92" i="56"/>
  <c r="R92" i="56" s="1"/>
  <c r="BL82" i="43" s="1"/>
  <c r="AA82" i="43" s="1"/>
  <c r="G83" i="6" s="1"/>
  <c r="Y83" i="6" s="1"/>
  <c r="N156" i="56"/>
  <c r="R156" i="56" s="1"/>
  <c r="BL146" i="43" s="1"/>
  <c r="AA146" i="43" s="1"/>
  <c r="G147" i="6" s="1"/>
  <c r="BL184" i="43"/>
  <c r="AA184" i="43" s="1"/>
  <c r="G185" i="6" s="1"/>
  <c r="N194" i="56"/>
  <c r="R194" i="56" s="1"/>
  <c r="N144" i="56"/>
  <c r="R144" i="56" s="1"/>
  <c r="BL134" i="43" s="1"/>
  <c r="AA134" i="43" s="1"/>
  <c r="G135" i="6" s="1"/>
  <c r="N96" i="56"/>
  <c r="R96" i="56" s="1"/>
  <c r="BL86" i="43" s="1"/>
  <c r="AA86" i="43" s="1"/>
  <c r="G87" i="6" s="1"/>
  <c r="Y87" i="6" s="1"/>
  <c r="N109" i="56"/>
  <c r="R109" i="56" s="1"/>
  <c r="BL99" i="43" s="1"/>
  <c r="AA99" i="43" s="1"/>
  <c r="G100" i="6" s="1"/>
  <c r="Y100" i="6" s="1"/>
  <c r="N173" i="56"/>
  <c r="R173" i="56" s="1"/>
  <c r="BL163" i="43" s="1"/>
  <c r="AA163" i="43" s="1"/>
  <c r="G164" i="6" s="1"/>
  <c r="N195" i="56"/>
  <c r="R195" i="56" s="1"/>
  <c r="BL185" i="43" s="1"/>
  <c r="AA185" i="43" s="1"/>
  <c r="G186" i="6" s="1"/>
  <c r="BL144" i="43"/>
  <c r="AA144" i="43" s="1"/>
  <c r="G145" i="6" s="1"/>
  <c r="N154" i="56"/>
  <c r="R154" i="56" s="1"/>
  <c r="N184" i="56"/>
  <c r="R184" i="56" s="1"/>
  <c r="BL174" i="43" s="1"/>
  <c r="AA174" i="43" s="1"/>
  <c r="G175" i="6" s="1"/>
  <c r="N124" i="56"/>
  <c r="R124" i="56" s="1"/>
  <c r="BL114" i="43" s="1"/>
  <c r="AA114" i="43" s="1"/>
  <c r="G115" i="6" s="1"/>
  <c r="N110" i="56"/>
  <c r="R110" i="56" s="1"/>
  <c r="BL100" i="43" s="1"/>
  <c r="AA100" i="43" s="1"/>
  <c r="G101" i="6" s="1"/>
  <c r="Y101" i="6" s="1"/>
  <c r="N57" i="56"/>
  <c r="R57" i="56" s="1"/>
  <c r="BL47" i="43" s="1"/>
  <c r="AA47" i="43" s="1"/>
  <c r="G48" i="6" s="1"/>
  <c r="Y48" i="6" s="1"/>
  <c r="N80" i="56"/>
  <c r="R80" i="56" s="1"/>
  <c r="BL70" i="43" s="1"/>
  <c r="AA70" i="43" s="1"/>
  <c r="G71" i="6" s="1"/>
  <c r="Y71" i="6" s="1"/>
  <c r="BL121" i="43"/>
  <c r="AA121" i="43" s="1"/>
  <c r="G122" i="6" s="1"/>
  <c r="N131" i="56"/>
  <c r="R131" i="56" s="1"/>
  <c r="N178" i="56"/>
  <c r="R178" i="56" s="1"/>
  <c r="BL168" i="43" s="1"/>
  <c r="AA168" i="43" s="1"/>
  <c r="G169" i="6" s="1"/>
  <c r="N126" i="56"/>
  <c r="R126" i="56" s="1"/>
  <c r="BL116" i="43" s="1"/>
  <c r="AA116" i="43" s="1"/>
  <c r="G117" i="6" s="1"/>
  <c r="N51" i="56"/>
  <c r="R51" i="56" s="1"/>
  <c r="BL41" i="43" s="1"/>
  <c r="AA41" i="43" s="1"/>
  <c r="G42" i="6" s="1"/>
  <c r="Y42" i="6" s="1"/>
  <c r="N63" i="56"/>
  <c r="R63" i="56" s="1"/>
  <c r="BL53" i="43" s="1"/>
  <c r="AA53" i="43" s="1"/>
  <c r="G54" i="6" s="1"/>
  <c r="Y54" i="6" s="1"/>
  <c r="N73" i="56"/>
  <c r="R73" i="56" s="1"/>
  <c r="BL63" i="43" s="1"/>
  <c r="AA63" i="43" s="1"/>
  <c r="G64" i="6" s="1"/>
  <c r="Y64" i="6" s="1"/>
  <c r="BL44" i="43"/>
  <c r="AA44" i="43" s="1"/>
  <c r="G45" i="6" s="1"/>
  <c r="Y45" i="6" s="1"/>
  <c r="N54" i="56"/>
  <c r="R54" i="56" s="1"/>
  <c r="N193" i="56"/>
  <c r="R193" i="56" s="1"/>
  <c r="BL183" i="43" s="1"/>
  <c r="AA183" i="43" s="1"/>
  <c r="G184" i="6" s="1"/>
  <c r="N151" i="56"/>
  <c r="R151" i="56" s="1"/>
  <c r="BL141" i="43" s="1"/>
  <c r="AA141" i="43" s="1"/>
  <c r="G142" i="6" s="1"/>
  <c r="N185" i="56"/>
  <c r="R185" i="56" s="1"/>
  <c r="BL175" i="43" s="1"/>
  <c r="AA175" i="43" s="1"/>
  <c r="G176" i="6" s="1"/>
  <c r="N23" i="56"/>
  <c r="R23" i="56" s="1"/>
  <c r="BL13" i="43" s="1"/>
  <c r="AA13" i="43" s="1"/>
  <c r="G14" i="6" s="1"/>
  <c r="Y14" i="6" s="1"/>
  <c r="N72" i="56"/>
  <c r="R72" i="56" s="1"/>
  <c r="BL62" i="43" s="1"/>
  <c r="AA62" i="43" s="1"/>
  <c r="G63" i="6" s="1"/>
  <c r="Y63" i="6" s="1"/>
  <c r="BL26" i="43"/>
  <c r="AA26" i="43" s="1"/>
  <c r="G27" i="6" s="1"/>
  <c r="Y27" i="6" s="1"/>
  <c r="N36" i="56"/>
  <c r="R36" i="56" s="1"/>
  <c r="N115" i="56"/>
  <c r="R115" i="56" s="1"/>
  <c r="BL105" i="43" s="1"/>
  <c r="AA105" i="43" s="1"/>
  <c r="G106" i="6" s="1"/>
  <c r="N70" i="56"/>
  <c r="R70" i="56" s="1"/>
  <c r="BL60" i="43" s="1"/>
  <c r="AA60" i="43" s="1"/>
  <c r="G61" i="6" s="1"/>
  <c r="Y61" i="6" s="1"/>
  <c r="N28" i="56"/>
  <c r="R28" i="56" s="1"/>
  <c r="BL18" i="43" s="1"/>
  <c r="AA18" i="43" s="1"/>
  <c r="G19" i="6" s="1"/>
  <c r="Y19" i="6" s="1"/>
  <c r="N105" i="56"/>
  <c r="R105" i="56" s="1"/>
  <c r="BL95" i="43" s="1"/>
  <c r="AA95" i="43" s="1"/>
  <c r="G96" i="6" s="1"/>
  <c r="Y96" i="6" s="1"/>
  <c r="N129" i="56"/>
  <c r="R129" i="56" s="1"/>
  <c r="BL119" i="43" s="1"/>
  <c r="AA119" i="43" s="1"/>
  <c r="G120" i="6" s="1"/>
  <c r="BL142" i="43"/>
  <c r="AA142" i="43" s="1"/>
  <c r="G143" i="6" s="1"/>
  <c r="N152" i="56"/>
  <c r="R152" i="56" s="1"/>
  <c r="N108" i="56"/>
  <c r="R108" i="56" s="1"/>
  <c r="BL98" i="43" s="1"/>
  <c r="AA98" i="43" s="1"/>
  <c r="G99" i="6" s="1"/>
  <c r="Y99" i="6" s="1"/>
  <c r="N75" i="56"/>
  <c r="R75" i="56" s="1"/>
  <c r="BL65" i="43" s="1"/>
  <c r="AA65" i="43" s="1"/>
  <c r="G66" i="6" s="1"/>
  <c r="Y66" i="6" s="1"/>
  <c r="N93" i="56"/>
  <c r="R93" i="56" s="1"/>
  <c r="BL83" i="43" s="1"/>
  <c r="AA83" i="43" s="1"/>
  <c r="G84" i="6" s="1"/>
  <c r="Y84" i="6" s="1"/>
  <c r="N148" i="56"/>
  <c r="R148" i="56" s="1"/>
  <c r="BL138" i="43" s="1"/>
  <c r="AA138" i="43" s="1"/>
  <c r="G139" i="6" s="1"/>
  <c r="N94" i="56"/>
  <c r="R94" i="56" s="1"/>
  <c r="BL84" i="43" s="1"/>
  <c r="AA84" i="43" s="1"/>
  <c r="G85" i="6" s="1"/>
  <c r="Y85" i="6" s="1"/>
  <c r="BL127" i="43"/>
  <c r="AA127" i="43" s="1"/>
  <c r="G128" i="6" s="1"/>
  <c r="N137" i="56"/>
  <c r="R137" i="56" s="1"/>
  <c r="N132" i="56"/>
  <c r="R132" i="56" s="1"/>
  <c r="BL122" i="43" s="1"/>
  <c r="AA122" i="43" s="1"/>
  <c r="G123" i="6" s="1"/>
  <c r="N190" i="56"/>
  <c r="R190" i="56" s="1"/>
  <c r="BL180" i="43" s="1"/>
  <c r="AA180" i="43" s="1"/>
  <c r="G181" i="6" s="1"/>
  <c r="N61" i="56"/>
  <c r="R61" i="56" s="1"/>
  <c r="BL51" i="43" s="1"/>
  <c r="AA51" i="43" s="1"/>
  <c r="G52" i="6" s="1"/>
  <c r="Y52" i="6" s="1"/>
  <c r="N62" i="56"/>
  <c r="R62" i="56" s="1"/>
  <c r="BL52" i="43" s="1"/>
  <c r="AA52" i="43" s="1"/>
  <c r="G53" i="6" s="1"/>
  <c r="Y53" i="6" s="1"/>
  <c r="N52" i="56"/>
  <c r="R52" i="56" s="1"/>
  <c r="BL42" i="43" s="1"/>
  <c r="AA42" i="43" s="1"/>
  <c r="G43" i="6" s="1"/>
  <c r="Y43" i="6" s="1"/>
  <c r="BL165" i="43"/>
  <c r="AA165" i="43" s="1"/>
  <c r="G166" i="6" s="1"/>
  <c r="N175" i="56"/>
  <c r="R175" i="56" s="1"/>
  <c r="N121" i="56"/>
  <c r="R121" i="56" s="1"/>
  <c r="BL111" i="43" s="1"/>
  <c r="AA111" i="43" s="1"/>
  <c r="G112" i="6" s="1"/>
  <c r="N161" i="56"/>
  <c r="R161" i="56" s="1"/>
  <c r="BL151" i="43" s="1"/>
  <c r="AA151" i="43" s="1"/>
  <c r="G152" i="6" s="1"/>
  <c r="N102" i="56"/>
  <c r="R102" i="56" s="1"/>
  <c r="BL92" i="43" s="1"/>
  <c r="AA92" i="43" s="1"/>
  <c r="G93" i="6" s="1"/>
  <c r="Y93" i="6" s="1"/>
  <c r="N140" i="56"/>
  <c r="R140" i="56" s="1"/>
  <c r="BL130" i="43" s="1"/>
  <c r="AA130" i="43" s="1"/>
  <c r="G131" i="6" s="1"/>
  <c r="N99" i="56"/>
  <c r="R99" i="56" s="1"/>
  <c r="BL89" i="43" s="1"/>
  <c r="AA89" i="43" s="1"/>
  <c r="G90" i="6" s="1"/>
  <c r="Y90" i="6" s="1"/>
  <c r="BL85" i="43"/>
  <c r="AA85" i="43" s="1"/>
  <c r="G86" i="6" s="1"/>
  <c r="Y86" i="6" s="1"/>
  <c r="N95" i="56"/>
  <c r="R95" i="56" s="1"/>
  <c r="N85" i="56"/>
  <c r="R85" i="56" s="1"/>
  <c r="BL75" i="43" s="1"/>
  <c r="AA75" i="43" s="1"/>
  <c r="G76" i="6" s="1"/>
  <c r="Y76" i="6" s="1"/>
  <c r="N122" i="56"/>
  <c r="R122" i="56" s="1"/>
  <c r="BL112" i="43" s="1"/>
  <c r="AA112" i="43" s="1"/>
  <c r="G113" i="6" s="1"/>
  <c r="N81" i="56"/>
  <c r="R81" i="56" s="1"/>
  <c r="BL71" i="43" s="1"/>
  <c r="AA71" i="43" s="1"/>
  <c r="G72" i="6" s="1"/>
  <c r="Y72" i="6" s="1"/>
  <c r="N82" i="56"/>
  <c r="R82" i="56" s="1"/>
  <c r="BL72" i="43" s="1"/>
  <c r="AA72" i="43" s="1"/>
  <c r="G73" i="6" s="1"/>
  <c r="Y73" i="6" s="1"/>
  <c r="N56" i="56"/>
  <c r="R56" i="56" s="1"/>
  <c r="BL46" i="43" s="1"/>
  <c r="AA46" i="43" s="1"/>
  <c r="G47" i="6" s="1"/>
  <c r="Y47" i="6" s="1"/>
  <c r="BL15" i="43"/>
  <c r="AA15" i="43" s="1"/>
  <c r="G16" i="6" s="1"/>
  <c r="Y16" i="6" s="1"/>
  <c r="N25" i="56"/>
  <c r="R25" i="56" s="1"/>
  <c r="N166" i="56"/>
  <c r="R166" i="56" s="1"/>
  <c r="BL156" i="43" s="1"/>
  <c r="AA156" i="43" s="1"/>
  <c r="G157" i="6" s="1"/>
  <c r="N120" i="56"/>
  <c r="R120" i="56" s="1"/>
  <c r="BL110" i="43" s="1"/>
  <c r="AA110" i="43" s="1"/>
  <c r="G111" i="6" s="1"/>
  <c r="N159" i="56"/>
  <c r="R159" i="56" s="1"/>
  <c r="BL149" i="43" s="1"/>
  <c r="AA149" i="43" s="1"/>
  <c r="G150" i="6" s="1"/>
  <c r="N67" i="56"/>
  <c r="R67" i="56" s="1"/>
  <c r="BL57" i="43" s="1"/>
  <c r="AA57" i="43" s="1"/>
  <c r="G58" i="6" s="1"/>
  <c r="Y58" i="6" s="1"/>
  <c r="N78" i="56"/>
  <c r="R78" i="56" s="1"/>
  <c r="BL68" i="43" s="1"/>
  <c r="AA68" i="43" s="1"/>
  <c r="G69" i="6" s="1"/>
  <c r="Y69" i="6" s="1"/>
  <c r="BL139" i="43"/>
  <c r="AA139" i="43" s="1"/>
  <c r="G140" i="6" s="1"/>
  <c r="N149" i="56"/>
  <c r="R149" i="56" s="1"/>
  <c r="N17" i="56"/>
  <c r="R17" i="56" s="1"/>
  <c r="BL7" i="43" s="1"/>
  <c r="AA7" i="43" s="1"/>
  <c r="G8" i="6" s="1"/>
  <c r="Y8" i="6" s="1"/>
  <c r="N18" i="56"/>
  <c r="R18" i="56" s="1"/>
  <c r="BL8" i="43" s="1"/>
  <c r="AA8" i="43" s="1"/>
  <c r="G9" i="6" s="1"/>
  <c r="Y9" i="6" s="1"/>
  <c r="N97" i="56"/>
  <c r="R97" i="56" s="1"/>
  <c r="BL87" i="43" s="1"/>
  <c r="AA87" i="43" s="1"/>
  <c r="G88" i="6" s="1"/>
  <c r="Y88" i="6" s="1"/>
  <c r="N163" i="56"/>
  <c r="R163" i="56" s="1"/>
  <c r="BL153" i="43" s="1"/>
  <c r="AA153" i="43" s="1"/>
  <c r="G154" i="6" s="1"/>
  <c r="N174" i="56"/>
  <c r="R174" i="56" s="1"/>
  <c r="BL164" i="43" s="1"/>
  <c r="AA164" i="43" s="1"/>
  <c r="G165" i="6" s="1"/>
  <c r="BL16" i="43"/>
  <c r="AA16" i="43" s="1"/>
  <c r="G17" i="6" s="1"/>
  <c r="Y17" i="6" s="1"/>
  <c r="N26" i="56"/>
  <c r="R26" i="56" s="1"/>
  <c r="N60" i="56"/>
  <c r="R60" i="56" s="1"/>
  <c r="BL50" i="43" s="1"/>
  <c r="AA50" i="43" s="1"/>
  <c r="G51" i="6" s="1"/>
  <c r="Y51" i="6" s="1"/>
  <c r="N27" i="56"/>
  <c r="R27" i="56" s="1"/>
  <c r="BL17" i="43" s="1"/>
  <c r="AA17" i="43" s="1"/>
  <c r="G18" i="6" s="1"/>
  <c r="Y18" i="6" s="1"/>
  <c r="N117" i="56"/>
  <c r="R117" i="56" s="1"/>
  <c r="BL107" i="43" s="1"/>
  <c r="AA107" i="43" s="1"/>
  <c r="G108" i="6" s="1"/>
  <c r="N29" i="56"/>
  <c r="R29" i="56" s="1"/>
  <c r="BL19" i="43" s="1"/>
  <c r="AA19" i="43" s="1"/>
  <c r="G20" i="6" s="1"/>
  <c r="Y20" i="6" s="1"/>
  <c r="N186" i="56"/>
  <c r="R186" i="56" s="1"/>
  <c r="BL176" i="43" s="1"/>
  <c r="AA176" i="43" s="1"/>
  <c r="G177" i="6" s="1"/>
  <c r="BL11" i="43"/>
  <c r="AA11" i="43" s="1"/>
  <c r="G12" i="6" s="1"/>
  <c r="Y12" i="6" s="1"/>
  <c r="N21" i="56"/>
  <c r="R21" i="56" s="1"/>
  <c r="N158" i="56"/>
  <c r="R158" i="56" s="1"/>
  <c r="BL148" i="43" s="1"/>
  <c r="AA148" i="43" s="1"/>
  <c r="G149" i="6" s="1"/>
  <c r="N146" i="56"/>
  <c r="R146" i="56" s="1"/>
  <c r="BL136" i="43" s="1"/>
  <c r="AA136" i="43" s="1"/>
  <c r="G137" i="6" s="1"/>
  <c r="N171" i="56"/>
  <c r="R171" i="56" s="1"/>
  <c r="BL161" i="43" s="1"/>
  <c r="AA161" i="43" s="1"/>
  <c r="G162" i="6" s="1"/>
  <c r="N188" i="56"/>
  <c r="R188" i="56" s="1"/>
  <c r="BL178" i="43" s="1"/>
  <c r="AA178" i="43" s="1"/>
  <c r="G179" i="6" s="1"/>
  <c r="N133" i="56"/>
  <c r="R133" i="56" s="1"/>
  <c r="BL123" i="43" s="1"/>
  <c r="AA123" i="43" s="1"/>
  <c r="G124" i="6" s="1"/>
  <c r="BL102" i="43"/>
  <c r="AA102" i="43" s="1"/>
  <c r="G103" i="6" s="1"/>
  <c r="Y103" i="6" s="1"/>
  <c r="N112" i="56"/>
  <c r="R112" i="56" s="1"/>
  <c r="N180" i="56"/>
  <c r="R180" i="56" s="1"/>
  <c r="BL170" i="43" s="1"/>
  <c r="AA170" i="43" s="1"/>
  <c r="G171" i="6" s="1"/>
  <c r="N169" i="56"/>
  <c r="R169" i="56" s="1"/>
  <c r="BL159" i="43" s="1"/>
  <c r="AA159" i="43" s="1"/>
  <c r="G160" i="6" s="1"/>
  <c r="N65" i="56"/>
  <c r="R65" i="56" s="1"/>
  <c r="BL55" i="43" s="1"/>
  <c r="AA55" i="43" s="1"/>
  <c r="G56" i="6" s="1"/>
  <c r="Y56" i="6" s="1"/>
  <c r="N127" i="56"/>
  <c r="R127" i="56" s="1"/>
  <c r="BL117" i="43" s="1"/>
  <c r="AA117" i="43" s="1"/>
  <c r="G118" i="6" s="1"/>
  <c r="N35" i="56"/>
  <c r="R35" i="56" s="1"/>
  <c r="BL25" i="43" s="1"/>
  <c r="AA25" i="43" s="1"/>
  <c r="G26" i="6" s="1"/>
  <c r="Y26" i="6" s="1"/>
  <c r="BL59" i="43"/>
  <c r="AA59" i="43" s="1"/>
  <c r="G60" i="6" s="1"/>
  <c r="Y60" i="6" s="1"/>
  <c r="N69" i="56"/>
  <c r="R69" i="56" s="1"/>
  <c r="N119" i="56"/>
  <c r="R119" i="56" s="1"/>
  <c r="BL109" i="43" s="1"/>
  <c r="AA109" i="43" s="1"/>
  <c r="G110" i="6" s="1"/>
  <c r="N91" i="56"/>
  <c r="R91" i="56" s="1"/>
  <c r="BL81" i="43" s="1"/>
  <c r="AA81" i="43" s="1"/>
  <c r="G82" i="6" s="1"/>
  <c r="Y82" i="6" s="1"/>
  <c r="N128" i="56"/>
  <c r="R128" i="56" s="1"/>
  <c r="BL118" i="43" s="1"/>
  <c r="AA118" i="43" s="1"/>
  <c r="G119" i="6" s="1"/>
  <c r="N50" i="56"/>
  <c r="R50" i="56" s="1"/>
  <c r="BL40" i="43" s="1"/>
  <c r="AA40" i="43" s="1"/>
  <c r="G41" i="6" s="1"/>
  <c r="Y41" i="6" s="1"/>
  <c r="N46" i="56"/>
  <c r="R46" i="56" s="1"/>
  <c r="BL36" i="43" s="1"/>
  <c r="AA36" i="43" s="1"/>
  <c r="G37" i="6" s="1"/>
  <c r="Y37" i="6" s="1"/>
  <c r="BL39" i="43"/>
  <c r="AA39" i="43" s="1"/>
  <c r="G40" i="6" s="1"/>
  <c r="Y40" i="6" s="1"/>
  <c r="N49" i="56"/>
  <c r="R49" i="56" s="1"/>
  <c r="N71" i="56"/>
  <c r="R71" i="56" s="1"/>
  <c r="BL61" i="43" s="1"/>
  <c r="AA61" i="43" s="1"/>
  <c r="G62" i="6" s="1"/>
  <c r="Y62" i="6" s="1"/>
  <c r="N48" i="56"/>
  <c r="R48" i="56" s="1"/>
  <c r="BL38" i="43" s="1"/>
  <c r="AA38" i="43" s="1"/>
  <c r="G39" i="6" s="1"/>
  <c r="Y39" i="6" s="1"/>
  <c r="N181" i="56"/>
  <c r="R181" i="56" s="1"/>
  <c r="BL171" i="43" s="1"/>
  <c r="AA171" i="43" s="1"/>
  <c r="G172" i="6" s="1"/>
  <c r="N139" i="56"/>
  <c r="R139" i="56" s="1"/>
  <c r="BL129" i="43" s="1"/>
  <c r="AA129" i="43" s="1"/>
  <c r="G130" i="6" s="1"/>
  <c r="N125" i="56"/>
  <c r="R125" i="56" s="1"/>
  <c r="BL115" i="43" s="1"/>
  <c r="AA115" i="43" s="1"/>
  <c r="G116" i="6" s="1"/>
  <c r="BL30" i="43"/>
  <c r="AA30" i="43" s="1"/>
  <c r="G31" i="6" s="1"/>
  <c r="Y31" i="6" s="1"/>
  <c r="N40" i="56"/>
  <c r="R40" i="56" s="1"/>
  <c r="N116" i="56"/>
  <c r="R116" i="56" s="1"/>
  <c r="BL106" i="43" s="1"/>
  <c r="AA106" i="43" s="1"/>
  <c r="G107" i="6" s="1"/>
  <c r="N183" i="56"/>
  <c r="R183" i="56" s="1"/>
  <c r="BL173" i="43" s="1"/>
  <c r="AA173" i="43" s="1"/>
  <c r="G174" i="6" s="1"/>
  <c r="N30" i="56"/>
  <c r="R30" i="56" s="1"/>
  <c r="BL20" i="43" s="1"/>
  <c r="AA20" i="43" s="1"/>
  <c r="G21" i="6" s="1"/>
  <c r="Y21" i="6" s="1"/>
  <c r="N33" i="56"/>
  <c r="R33" i="56" s="1"/>
  <c r="BL23" i="43" s="1"/>
  <c r="AA23" i="43" s="1"/>
  <c r="G24" i="6" s="1"/>
  <c r="Y24" i="6" s="1"/>
  <c r="N45" i="56"/>
  <c r="R45" i="56" s="1"/>
  <c r="BL35" i="43" s="1"/>
  <c r="AA35" i="43" s="1"/>
  <c r="G36" i="6" s="1"/>
  <c r="Y36" i="6" s="1"/>
  <c r="BL10" i="43"/>
  <c r="AA10" i="43" s="1"/>
  <c r="G11" i="6" s="1"/>
  <c r="Y11" i="6" s="1"/>
  <c r="N20" i="56"/>
  <c r="R20" i="56" s="1"/>
  <c r="N162" i="56"/>
  <c r="R162" i="56" s="1"/>
  <c r="BL152" i="43" s="1"/>
  <c r="AA152" i="43" s="1"/>
  <c r="G153" i="6" s="1"/>
  <c r="N86" i="56"/>
  <c r="R86" i="56" s="1"/>
  <c r="BL76" i="43" s="1"/>
  <c r="AA76" i="43" s="1"/>
  <c r="G77" i="6" s="1"/>
  <c r="Y77" i="6" s="1"/>
  <c r="N19" i="56"/>
  <c r="R19" i="56" s="1"/>
  <c r="BL9" i="43" s="1"/>
  <c r="AA9" i="43" s="1"/>
  <c r="G10" i="6" s="1"/>
  <c r="Y10" i="6" s="1"/>
  <c r="N187" i="56"/>
  <c r="R187" i="56" s="1"/>
  <c r="BL177" i="43" s="1"/>
  <c r="AA177" i="43" s="1"/>
  <c r="G178" i="6" s="1"/>
  <c r="N87" i="56"/>
  <c r="R87" i="56" s="1"/>
  <c r="BL77" i="43" s="1"/>
  <c r="AA77" i="43" s="1"/>
  <c r="G78" i="6" s="1"/>
  <c r="Y78" i="6" s="1"/>
  <c r="BL140" i="43"/>
  <c r="AA140" i="43" s="1"/>
  <c r="G141" i="6" s="1"/>
  <c r="N150" i="56"/>
  <c r="R150" i="56" s="1"/>
  <c r="N160" i="56"/>
  <c r="R160" i="56" s="1"/>
  <c r="BL150" i="43" s="1"/>
  <c r="AA150" i="43" s="1"/>
  <c r="G151" i="6" s="1"/>
  <c r="N164" i="56"/>
  <c r="R164" i="56" s="1"/>
  <c r="BL154" i="43" s="1"/>
  <c r="AA154" i="43" s="1"/>
  <c r="G155" i="6" s="1"/>
  <c r="N100" i="56"/>
  <c r="R100" i="56" s="1"/>
  <c r="BL90" i="43" s="1"/>
  <c r="AA90" i="43" s="1"/>
  <c r="G91" i="6" s="1"/>
  <c r="Y91" i="6" s="1"/>
  <c r="N66" i="56"/>
  <c r="R66" i="56" s="1"/>
  <c r="BL56" i="43" s="1"/>
  <c r="AA56" i="43" s="1"/>
  <c r="G57" i="6" s="1"/>
  <c r="Y57" i="6" s="1"/>
  <c r="N90" i="56"/>
  <c r="R90" i="56" s="1"/>
  <c r="BL80" i="43" s="1"/>
  <c r="AA80" i="43" s="1"/>
  <c r="G81" i="6" s="1"/>
  <c r="Y81" i="6" s="1"/>
  <c r="BL124" i="43"/>
  <c r="AA124" i="43" s="1"/>
  <c r="G125" i="6" s="1"/>
  <c r="N134" i="56"/>
  <c r="R134" i="56" s="1"/>
  <c r="N191" i="56"/>
  <c r="R191" i="56" s="1"/>
  <c r="BL181" i="43" s="1"/>
  <c r="AA181" i="43" s="1"/>
  <c r="G182" i="6" s="1"/>
  <c r="N106" i="56"/>
  <c r="R106" i="56" s="1"/>
  <c r="BL96" i="43" s="1"/>
  <c r="AA96" i="43" s="1"/>
  <c r="G97" i="6" s="1"/>
  <c r="Y97" i="6" s="1"/>
  <c r="N101" i="56"/>
  <c r="R101" i="56" s="1"/>
  <c r="BL91" i="43" s="1"/>
  <c r="AA91" i="43" s="1"/>
  <c r="G92" i="6" s="1"/>
  <c r="Y92" i="6" s="1"/>
  <c r="N145" i="56"/>
  <c r="R145" i="56" s="1"/>
  <c r="BL135" i="43" s="1"/>
  <c r="AA135" i="43" s="1"/>
  <c r="G136" i="6" s="1"/>
  <c r="N83" i="56"/>
  <c r="R83" i="56" s="1"/>
  <c r="BL73" i="43" s="1"/>
  <c r="AA73" i="43" s="1"/>
  <c r="G74" i="6" s="1"/>
  <c r="Y74" i="6" s="1"/>
  <c r="BL103" i="43"/>
  <c r="AA103" i="43" s="1"/>
  <c r="G104" i="6" s="1"/>
  <c r="Y104" i="6" s="1"/>
  <c r="N113" i="56"/>
  <c r="R113" i="56" s="1"/>
  <c r="N59" i="56"/>
  <c r="R59" i="56" s="1"/>
  <c r="BL49" i="43" s="1"/>
  <c r="AA49" i="43" s="1"/>
  <c r="G50" i="6" s="1"/>
  <c r="Y50" i="6" s="1"/>
  <c r="N77" i="56"/>
  <c r="R77" i="56" s="1"/>
  <c r="BL67" i="43" s="1"/>
  <c r="AA67" i="43" s="1"/>
  <c r="G68" i="6" s="1"/>
  <c r="Y68" i="6" s="1"/>
  <c r="N34" i="56"/>
  <c r="R34" i="56" s="1"/>
  <c r="BL24" i="43" s="1"/>
  <c r="AA24" i="43" s="1"/>
  <c r="G25" i="6" s="1"/>
  <c r="Y25" i="6" s="1"/>
  <c r="N123" i="56"/>
  <c r="R123" i="56" s="1"/>
  <c r="BL113" i="43" s="1"/>
  <c r="AA113" i="43" s="1"/>
  <c r="G114" i="6" s="1"/>
  <c r="N168" i="56"/>
  <c r="R168" i="56" s="1"/>
  <c r="BL158" i="43" s="1"/>
  <c r="AA158" i="43" s="1"/>
  <c r="G159" i="6" s="1"/>
  <c r="BL48" i="43"/>
  <c r="AA48" i="43" s="1"/>
  <c r="G49" i="6" s="1"/>
  <c r="Y49" i="6" s="1"/>
  <c r="N58" i="56"/>
  <c r="R58" i="56" s="1"/>
  <c r="N177" i="56"/>
  <c r="R177" i="56" s="1"/>
  <c r="BL167" i="43" s="1"/>
  <c r="AA167" i="43" s="1"/>
  <c r="G168" i="6" s="1"/>
  <c r="N170" i="56"/>
  <c r="R170" i="56" s="1"/>
  <c r="BL160" i="43" s="1"/>
  <c r="AA160" i="43" s="1"/>
  <c r="G161" i="6" s="1"/>
  <c r="N142" i="56"/>
  <c r="R142" i="56" s="1"/>
  <c r="BL132" i="43" s="1"/>
  <c r="AA132" i="43" s="1"/>
  <c r="G133" i="6" s="1"/>
  <c r="N182" i="56"/>
  <c r="R182" i="56" s="1"/>
  <c r="BL172" i="43" s="1"/>
  <c r="AA172" i="43" s="1"/>
  <c r="G173" i="6" s="1"/>
  <c r="N41" i="56"/>
  <c r="R41" i="56" s="1"/>
  <c r="BL31" i="43" s="1"/>
  <c r="AA31" i="43" s="1"/>
  <c r="G32" i="6" s="1"/>
  <c r="Y32" i="6" s="1"/>
  <c r="BL69" i="43"/>
  <c r="AA69" i="43" s="1"/>
  <c r="G70" i="6" s="1"/>
  <c r="Y70" i="6" s="1"/>
  <c r="N79" i="56"/>
  <c r="R79" i="56" s="1"/>
  <c r="N55" i="56"/>
  <c r="R55" i="56" s="1"/>
  <c r="BL45" i="43" s="1"/>
  <c r="AA45" i="43" s="1"/>
  <c r="G46" i="6" s="1"/>
  <c r="Y46" i="6" s="1"/>
  <c r="N104" i="56"/>
  <c r="R104" i="56" s="1"/>
  <c r="BL94" i="43" s="1"/>
  <c r="AA94" i="43" s="1"/>
  <c r="G95" i="6" s="1"/>
  <c r="Y95" i="6" s="1"/>
  <c r="N138" i="56"/>
  <c r="R138" i="56" s="1"/>
  <c r="BL128" i="43" s="1"/>
  <c r="AA128" i="43" s="1"/>
  <c r="G129" i="6" s="1"/>
  <c r="N155" i="56"/>
  <c r="R155" i="56" s="1"/>
  <c r="BL145" i="43" s="1"/>
  <c r="AA145" i="43" s="1"/>
  <c r="G146" i="6" s="1"/>
  <c r="N118" i="56"/>
  <c r="R118" i="56" s="1"/>
  <c r="BL108" i="43" s="1"/>
  <c r="AA108" i="43" s="1"/>
  <c r="G109" i="6" s="1"/>
  <c r="BL126" i="43"/>
  <c r="AA126" i="43" s="1"/>
  <c r="G127" i="6" s="1"/>
  <c r="N136" i="56"/>
  <c r="R136" i="56" s="1"/>
  <c r="N74" i="56"/>
  <c r="R74" i="56" s="1"/>
  <c r="BL64" i="43" s="1"/>
  <c r="AA64" i="43" s="1"/>
  <c r="G65" i="6" s="1"/>
  <c r="Y65" i="6" s="1"/>
  <c r="N68" i="56"/>
  <c r="R68" i="56" s="1"/>
  <c r="BL58" i="43" s="1"/>
  <c r="AA58" i="43" s="1"/>
  <c r="G59" i="6" s="1"/>
  <c r="Y59" i="6" s="1"/>
  <c r="N157" i="56"/>
  <c r="R157" i="56" s="1"/>
  <c r="BL147" i="43" s="1"/>
  <c r="AA147" i="43" s="1"/>
  <c r="G148" i="6" s="1"/>
  <c r="N143" i="56"/>
  <c r="R143" i="56" s="1"/>
  <c r="BL133" i="43" s="1"/>
  <c r="AA133" i="43" s="1"/>
  <c r="G134" i="6" s="1"/>
  <c r="N114" i="56"/>
  <c r="R114" i="56" s="1"/>
  <c r="BL104" i="43" s="1"/>
  <c r="AA104" i="43" s="1"/>
  <c r="G105" i="6" s="1"/>
  <c r="BL97" i="43"/>
  <c r="AA97" i="43" s="1"/>
  <c r="G98" i="6" s="1"/>
  <c r="Y98" i="6" s="1"/>
  <c r="N107" i="56"/>
  <c r="R107" i="56" s="1"/>
  <c r="N37" i="56"/>
  <c r="R37" i="56" s="1"/>
  <c r="BL27" i="43" s="1"/>
  <c r="AA27" i="43" s="1"/>
  <c r="G28" i="6" s="1"/>
  <c r="Y28" i="6" s="1"/>
  <c r="N147" i="56"/>
  <c r="R147" i="56" s="1"/>
  <c r="BL137" i="43" s="1"/>
  <c r="AA137" i="43" s="1"/>
  <c r="G138" i="6" s="1"/>
  <c r="N89" i="56"/>
  <c r="R89" i="56" s="1"/>
  <c r="BL79" i="43" s="1"/>
  <c r="AA79" i="43" s="1"/>
  <c r="G80" i="6" s="1"/>
  <c r="Y80" i="6" s="1"/>
  <c r="N43" i="56"/>
  <c r="R43" i="56" s="1"/>
  <c r="BL33" i="43" s="1"/>
  <c r="AA33" i="43" s="1"/>
  <c r="G34" i="6" s="1"/>
  <c r="Y34" i="6" s="1"/>
  <c r="N135" i="56"/>
  <c r="R135" i="56" s="1"/>
  <c r="BL125" i="43" s="1"/>
  <c r="AA125" i="43" s="1"/>
  <c r="G126" i="6" s="1"/>
  <c r="BL12" i="43"/>
  <c r="AA12" i="43" s="1"/>
  <c r="G13" i="6" s="1"/>
  <c r="Y13" i="6" s="1"/>
  <c r="N22" i="56"/>
  <c r="R22" i="56" s="1"/>
  <c r="N189" i="56"/>
  <c r="R189" i="56" s="1"/>
  <c r="BL179" i="43" s="1"/>
  <c r="AA179" i="43" s="1"/>
  <c r="G180" i="6" s="1"/>
  <c r="N176" i="56"/>
  <c r="R176" i="56" s="1"/>
  <c r="BL166" i="43" s="1"/>
  <c r="AA166" i="43" s="1"/>
  <c r="G167" i="6" s="1"/>
  <c r="N130" i="56"/>
  <c r="R130" i="56" s="1"/>
  <c r="BL120" i="43" s="1"/>
  <c r="AA120" i="43" s="1"/>
  <c r="G121" i="6" s="1"/>
  <c r="N24" i="56"/>
  <c r="R24" i="56" s="1"/>
  <c r="BL14" i="43" s="1"/>
  <c r="AA14" i="43" s="1"/>
  <c r="G15" i="6" s="1"/>
  <c r="Y15" i="6" s="1"/>
  <c r="N103" i="56"/>
  <c r="R103" i="56" s="1"/>
  <c r="BL93" i="43" s="1"/>
  <c r="AA93" i="43" s="1"/>
  <c r="G94" i="6" s="1"/>
  <c r="Y94" i="6" s="1"/>
  <c r="BL169" i="43"/>
  <c r="AA169" i="43" s="1"/>
  <c r="G170" i="6" s="1"/>
  <c r="N179" i="56"/>
  <c r="R179" i="56" s="1"/>
  <c r="N172" i="56"/>
  <c r="R172" i="56" s="1"/>
  <c r="BL162" i="43" s="1"/>
  <c r="AA162" i="43" s="1"/>
  <c r="G163" i="6" s="1"/>
  <c r="N98" i="56"/>
  <c r="R98" i="56" s="1"/>
  <c r="BL88" i="43" s="1"/>
  <c r="AA88" i="43" s="1"/>
  <c r="G89" i="6" s="1"/>
  <c r="Y89" i="6" s="1"/>
  <c r="N38" i="56"/>
  <c r="R38" i="56" s="1"/>
  <c r="BL28" i="43" s="1"/>
  <c r="AA28" i="43" s="1"/>
  <c r="G29" i="6" s="1"/>
  <c r="Y29" i="6" s="1"/>
  <c r="N88" i="56"/>
  <c r="R88" i="56" s="1"/>
  <c r="BL78" i="43" s="1"/>
  <c r="AA78" i="43" s="1"/>
  <c r="G79" i="6" s="1"/>
  <c r="Y79" i="6" s="1"/>
  <c r="N47" i="56"/>
  <c r="R47" i="56" s="1"/>
  <c r="BL37" i="43" s="1"/>
  <c r="AA37" i="43" s="1"/>
  <c r="G38" i="6" s="1"/>
  <c r="Y38" i="6" s="1"/>
  <c r="BL101" i="43"/>
  <c r="AA101" i="43" s="1"/>
  <c r="G102" i="6" s="1"/>
  <c r="Y102" i="6" s="1"/>
  <c r="N111" i="56"/>
  <c r="R111" i="56" s="1"/>
  <c r="N16" i="56"/>
  <c r="R16" i="56" s="1"/>
  <c r="BL6" i="43" s="1"/>
  <c r="AA6" i="43" s="1"/>
  <c r="G7" i="6" s="1"/>
  <c r="Y7" i="6" s="1"/>
  <c r="N84" i="56"/>
  <c r="R84" i="56" s="1"/>
  <c r="BL74" i="43" s="1"/>
  <c r="AA74" i="43" s="1"/>
  <c r="G75" i="6" s="1"/>
  <c r="Y75" i="6" s="1"/>
  <c r="N192" i="56"/>
  <c r="R192" i="56" s="1"/>
  <c r="BL182" i="43" s="1"/>
  <c r="AA182" i="43" s="1"/>
  <c r="G183" i="6" s="1"/>
  <c r="N53" i="56"/>
  <c r="R53" i="56" s="1"/>
  <c r="BL43" i="43" s="1"/>
  <c r="AA43" i="43" s="1"/>
  <c r="G44" i="6" s="1"/>
  <c r="Y44" i="6" s="1"/>
  <c r="N44" i="56"/>
  <c r="R44" i="56" s="1"/>
  <c r="BL34" i="43" s="1"/>
  <c r="AA34" i="43" s="1"/>
  <c r="G35" i="6" s="1"/>
  <c r="Y35" i="6" s="1"/>
  <c r="BL66" i="43"/>
  <c r="AA66" i="43" s="1"/>
  <c r="G67" i="6" s="1"/>
  <c r="Y67" i="6" s="1"/>
  <c r="N76" i="56"/>
  <c r="R76" i="56" s="1"/>
  <c r="BL4" i="43"/>
  <c r="AA4" i="43" s="1"/>
  <c r="G5" i="6" s="1"/>
  <c r="Y5" i="6" s="1"/>
  <c r="N10" i="56" l="1"/>
  <c r="O10" i="56" s="1"/>
  <c r="X205" i="6"/>
  <c r="F57" i="5" s="1"/>
  <c r="U205" i="6"/>
  <c r="C57" i="5" s="1"/>
  <c r="AR6" i="6"/>
  <c r="AR9" i="6" s="1"/>
  <c r="G27" i="5" s="1"/>
  <c r="L45" i="48"/>
  <c r="N45" i="48" s="1"/>
  <c r="L71" i="48"/>
  <c r="N71" i="48" s="1"/>
  <c r="L187" i="48"/>
  <c r="N187" i="48" s="1"/>
  <c r="L63" i="48"/>
  <c r="N63" i="48" s="1"/>
  <c r="L183" i="48"/>
  <c r="N183" i="48" s="1"/>
  <c r="L39" i="48"/>
  <c r="N39" i="48" s="1"/>
  <c r="L18" i="48"/>
  <c r="N18" i="48" s="1"/>
  <c r="L14" i="48"/>
  <c r="N14" i="48" s="1"/>
  <c r="L53" i="48"/>
  <c r="N53" i="48" s="1"/>
  <c r="L73" i="48"/>
  <c r="N73" i="48" s="1"/>
  <c r="L55" i="48"/>
  <c r="N55" i="48" s="1"/>
  <c r="L178" i="48"/>
  <c r="N178" i="48" s="1"/>
  <c r="L50" i="48"/>
  <c r="N50" i="48" s="1"/>
  <c r="L138" i="48"/>
  <c r="N138" i="48" s="1"/>
  <c r="L184" i="48"/>
  <c r="N184" i="48" s="1"/>
  <c r="L54" i="48"/>
  <c r="N54" i="48" s="1"/>
  <c r="L32" i="48"/>
  <c r="N32" i="48" s="1"/>
  <c r="L188" i="48"/>
  <c r="N188" i="48" s="1"/>
  <c r="L31" i="48"/>
  <c r="N31" i="48" s="1"/>
  <c r="L33" i="48"/>
  <c r="N33" i="48" s="1"/>
  <c r="L36" i="48"/>
  <c r="N36" i="48" s="1"/>
  <c r="L90" i="48"/>
  <c r="N90" i="48" s="1"/>
  <c r="L68" i="48"/>
  <c r="N68" i="48" s="1"/>
  <c r="L81" i="48"/>
  <c r="N81" i="48" s="1"/>
  <c r="L42" i="48"/>
  <c r="N42" i="48" s="1"/>
  <c r="L57" i="48"/>
  <c r="N57" i="48" s="1"/>
  <c r="L192" i="48"/>
  <c r="N192" i="48" s="1"/>
  <c r="L143" i="48"/>
  <c r="N143" i="48" s="1"/>
  <c r="L151" i="48"/>
  <c r="N151" i="48" s="1"/>
  <c r="L160" i="48"/>
  <c r="N160" i="48" s="1"/>
  <c r="L46" i="48"/>
  <c r="N46" i="48" s="1"/>
  <c r="L85" i="48"/>
  <c r="N85" i="48" s="1"/>
  <c r="L40" i="48"/>
  <c r="N40" i="48" s="1"/>
  <c r="L175" i="48"/>
  <c r="N175" i="48" s="1"/>
  <c r="L140" i="48"/>
  <c r="N140" i="48" s="1"/>
  <c r="L65" i="48"/>
  <c r="N65" i="48" s="1"/>
  <c r="L179" i="48"/>
  <c r="N179" i="48" s="1"/>
  <c r="L51" i="48"/>
  <c r="N51" i="48" s="1"/>
  <c r="L155" i="48"/>
  <c r="N155" i="48" s="1"/>
  <c r="L15" i="48"/>
  <c r="N15" i="48" s="1"/>
  <c r="L176" i="48"/>
  <c r="N176" i="48" s="1"/>
  <c r="L69" i="48"/>
  <c r="N69" i="48" s="1"/>
  <c r="L190" i="48"/>
  <c r="N190" i="48" s="1"/>
  <c r="L35" i="48"/>
  <c r="N35" i="48" s="1"/>
  <c r="L89" i="48"/>
  <c r="N89" i="48" s="1"/>
  <c r="L156" i="48"/>
  <c r="N156" i="48" s="1"/>
  <c r="L169" i="48"/>
  <c r="N169" i="48" s="1"/>
  <c r="L27" i="48"/>
  <c r="N27" i="48" s="1"/>
  <c r="L136" i="48"/>
  <c r="N136" i="48" s="1"/>
  <c r="L77" i="48"/>
  <c r="N77" i="48" s="1"/>
  <c r="L37" i="48"/>
  <c r="N37" i="48" s="1"/>
  <c r="L78" i="48"/>
  <c r="N78" i="48" s="1"/>
  <c r="L64" i="48"/>
  <c r="N64" i="48" s="1"/>
  <c r="L82" i="48"/>
  <c r="N82" i="48" s="1"/>
  <c r="L172" i="48"/>
  <c r="N172" i="48" s="1"/>
  <c r="L159" i="48"/>
  <c r="N159" i="48" s="1"/>
  <c r="L170" i="48"/>
  <c r="N170" i="48" s="1"/>
  <c r="L59" i="48"/>
  <c r="N59" i="48" s="1"/>
  <c r="L195" i="48"/>
  <c r="N195" i="48" s="1"/>
  <c r="L93" i="48"/>
  <c r="N93" i="48" s="1"/>
  <c r="L17" i="48"/>
  <c r="N17" i="48" s="1"/>
  <c r="L167" i="48"/>
  <c r="N167" i="48" s="1"/>
  <c r="L149" i="48"/>
  <c r="N149" i="48" s="1"/>
  <c r="L88" i="48"/>
  <c r="N88" i="48" s="1"/>
  <c r="L139" i="48"/>
  <c r="N139" i="48" s="1"/>
  <c r="L26" i="48"/>
  <c r="N26" i="48" s="1"/>
  <c r="L56" i="48"/>
  <c r="N56" i="48" s="1"/>
  <c r="L49" i="48"/>
  <c r="N49" i="48" s="1"/>
  <c r="L157" i="48"/>
  <c r="N157" i="48" s="1"/>
  <c r="L146" i="48"/>
  <c r="N146" i="48" s="1"/>
  <c r="L163" i="48"/>
  <c r="N163" i="48" s="1"/>
  <c r="L191" i="48"/>
  <c r="N191" i="48" s="1"/>
  <c r="L76" i="48"/>
  <c r="N76" i="48" s="1"/>
  <c r="L34" i="48"/>
  <c r="N34" i="48" s="1"/>
  <c r="L66" i="48"/>
  <c r="N66" i="48" s="1"/>
  <c r="L38" i="48"/>
  <c r="N38" i="48" s="1"/>
  <c r="L165" i="48"/>
  <c r="N165" i="48" s="1"/>
  <c r="L83" i="48"/>
  <c r="N83" i="48" s="1"/>
  <c r="L166" i="48"/>
  <c r="N166" i="48" s="1"/>
  <c r="L194" i="48"/>
  <c r="N194" i="48" s="1"/>
  <c r="L41" i="48"/>
  <c r="N41" i="48" s="1"/>
  <c r="L177" i="48"/>
  <c r="N177" i="48" s="1"/>
  <c r="L180" i="48"/>
  <c r="N180" i="48" s="1"/>
  <c r="L79" i="48"/>
  <c r="N79" i="48" s="1"/>
  <c r="L86" i="48"/>
  <c r="N86" i="48" s="1"/>
  <c r="L186" i="48"/>
  <c r="N186" i="48" s="1"/>
  <c r="L95" i="48"/>
  <c r="N95" i="48" s="1"/>
  <c r="L144" i="48"/>
  <c r="N144" i="48" s="1"/>
  <c r="L145" i="48"/>
  <c r="N145" i="48" s="1"/>
  <c r="L153" i="48"/>
  <c r="N153" i="48" s="1"/>
  <c r="L173" i="48"/>
  <c r="N173" i="48" s="1"/>
  <c r="L162" i="48"/>
  <c r="N162" i="48" s="1"/>
  <c r="L20" i="48"/>
  <c r="N20" i="48" s="1"/>
  <c r="L84" i="48"/>
  <c r="N84" i="48" s="1"/>
  <c r="L154" i="48"/>
  <c r="N154" i="48" s="1"/>
  <c r="L29" i="48"/>
  <c r="N29" i="48" s="1"/>
  <c r="L87" i="48"/>
  <c r="N87" i="48" s="1"/>
  <c r="L74" i="48"/>
  <c r="N74" i="48" s="1"/>
  <c r="L52" i="48"/>
  <c r="N52" i="48" s="1"/>
  <c r="L67" i="48"/>
  <c r="N67" i="48" s="1"/>
  <c r="L28" i="48"/>
  <c r="N28" i="48" s="1"/>
  <c r="L24" i="48"/>
  <c r="N24" i="48" s="1"/>
  <c r="L141" i="48"/>
  <c r="N141" i="48" s="1"/>
  <c r="L75" i="48"/>
  <c r="N75" i="48" s="1"/>
  <c r="L23" i="48"/>
  <c r="N23" i="48" s="1"/>
  <c r="L58" i="48"/>
  <c r="N58" i="48" s="1"/>
  <c r="L19" i="48"/>
  <c r="N19" i="48" s="1"/>
  <c r="L168" i="48"/>
  <c r="N168" i="48" s="1"/>
  <c r="L142" i="48"/>
  <c r="N142" i="48" s="1"/>
  <c r="L189" i="48"/>
  <c r="N189" i="48" s="1"/>
  <c r="L62" i="48"/>
  <c r="N62" i="48" s="1"/>
  <c r="L16" i="48"/>
  <c r="L182" i="48"/>
  <c r="N182" i="48" s="1"/>
  <c r="L158" i="48"/>
  <c r="N158" i="48" s="1"/>
  <c r="L80" i="48"/>
  <c r="N80" i="48" s="1"/>
  <c r="L47" i="48"/>
  <c r="N47" i="48" s="1"/>
  <c r="L70" i="48"/>
  <c r="N70" i="48" s="1"/>
  <c r="L21" i="48"/>
  <c r="N21" i="48" s="1"/>
  <c r="L48" i="48"/>
  <c r="N48" i="48" s="1"/>
  <c r="L164" i="48"/>
  <c r="N164" i="48" s="1"/>
  <c r="L137" i="48"/>
  <c r="N137" i="48" s="1"/>
  <c r="L94" i="48"/>
  <c r="N94" i="48" s="1"/>
  <c r="L72" i="48"/>
  <c r="N72" i="48" s="1"/>
  <c r="L193" i="48"/>
  <c r="N193" i="48" s="1"/>
  <c r="L44" i="48"/>
  <c r="N44" i="48" s="1"/>
  <c r="L196" i="48"/>
  <c r="N196" i="48" s="1"/>
  <c r="L96" i="48"/>
  <c r="N96" i="48" s="1"/>
  <c r="L148" i="48"/>
  <c r="N148" i="48" s="1"/>
  <c r="L147" i="48"/>
  <c r="N147" i="48" s="1"/>
  <c r="L30" i="48"/>
  <c r="N30" i="48" s="1"/>
  <c r="L61" i="48"/>
  <c r="N61" i="48" s="1"/>
  <c r="L185" i="48"/>
  <c r="N185" i="48" s="1"/>
  <c r="L22" i="48"/>
  <c r="N22" i="48" s="1"/>
  <c r="L171" i="48"/>
  <c r="N171" i="48" s="1"/>
  <c r="L60" i="48"/>
  <c r="N60" i="48" s="1"/>
  <c r="L43" i="48"/>
  <c r="N43" i="48" s="1"/>
  <c r="L92" i="48"/>
  <c r="L25" i="48"/>
  <c r="N25" i="48" s="1"/>
  <c r="L161" i="48"/>
  <c r="N161" i="48" s="1"/>
  <c r="L181" i="48"/>
  <c r="N181" i="48" s="1"/>
  <c r="L150" i="48"/>
  <c r="N150" i="48" s="1"/>
  <c r="L91" i="48"/>
  <c r="N91" i="48" s="1"/>
  <c r="L152" i="48"/>
  <c r="L174" i="48"/>
  <c r="N174" i="48" s="1"/>
  <c r="L57" i="44"/>
  <c r="R57" i="44" s="1"/>
  <c r="BV47" i="43" s="1"/>
  <c r="L90" i="44"/>
  <c r="R90" i="44" s="1"/>
  <c r="BV80" i="43" s="1"/>
  <c r="L106" i="44"/>
  <c r="R106" i="44" s="1"/>
  <c r="BV96" i="43" s="1"/>
  <c r="L146" i="44"/>
  <c r="R146" i="44" s="1"/>
  <c r="BV136" i="43" s="1"/>
  <c r="AW188" i="43"/>
  <c r="Q188" i="43"/>
  <c r="R21" i="5" s="1"/>
  <c r="L154" i="44"/>
  <c r="R154" i="44" s="1"/>
  <c r="BV144" i="43" s="1"/>
  <c r="L175" i="44"/>
  <c r="R175" i="44" s="1"/>
  <c r="BV165" i="43" s="1"/>
  <c r="H17" i="8" l="1"/>
  <c r="D120" i="5"/>
  <c r="N92" i="48"/>
  <c r="R92" i="48" s="1"/>
  <c r="BO82" i="43" s="1"/>
  <c r="N16" i="48"/>
  <c r="R16" i="48" s="1"/>
  <c r="BO6" i="43" s="1"/>
  <c r="N152" i="48"/>
  <c r="R152" i="48" s="1"/>
  <c r="BO142" i="43" s="1"/>
  <c r="R142" i="48"/>
  <c r="BO132" i="43" s="1"/>
  <c r="R167" i="48"/>
  <c r="BO157" i="43" s="1"/>
  <c r="R190" i="48"/>
  <c r="BO180" i="43" s="1"/>
  <c r="R163" i="48"/>
  <c r="BO153" i="43" s="1"/>
  <c r="R175" i="48"/>
  <c r="BO165" i="43" s="1"/>
  <c r="R183" i="48"/>
  <c r="BO173" i="43" s="1"/>
  <c r="R168" i="48"/>
  <c r="BO158" i="43" s="1"/>
  <c r="R144" i="48"/>
  <c r="BO134" i="43" s="1"/>
  <c r="R194" i="48"/>
  <c r="BO184" i="43" s="1"/>
  <c r="R146" i="48"/>
  <c r="BO136" i="43" s="1"/>
  <c r="R195" i="48"/>
  <c r="BO185" i="43" s="1"/>
  <c r="R174" i="48"/>
  <c r="BO164" i="43" s="1"/>
  <c r="R166" i="48"/>
  <c r="BO156" i="43" s="1"/>
  <c r="R157" i="48"/>
  <c r="BO147" i="43" s="1"/>
  <c r="R178" i="48"/>
  <c r="BO168" i="43" s="1"/>
  <c r="R187" i="48"/>
  <c r="BO177" i="43" s="1"/>
  <c r="R153" i="48"/>
  <c r="BO143" i="43" s="1"/>
  <c r="R164" i="48"/>
  <c r="BO154" i="43" s="1"/>
  <c r="R196" i="48"/>
  <c r="BO186" i="43" s="1"/>
  <c r="R171" i="48"/>
  <c r="BO161" i="43" s="1"/>
  <c r="R193" i="48"/>
  <c r="BO183" i="43" s="1"/>
  <c r="R186" i="48"/>
  <c r="BO176" i="43" s="1"/>
  <c r="R170" i="48"/>
  <c r="BO160" i="43" s="1"/>
  <c r="R136" i="48"/>
  <c r="BO126" i="43" s="1"/>
  <c r="R189" i="48"/>
  <c r="BO179" i="43" s="1"/>
  <c r="R177" i="48"/>
  <c r="BO167" i="43" s="1"/>
  <c r="R158" i="48"/>
  <c r="BO148" i="43" s="1"/>
  <c r="R154" i="48"/>
  <c r="BO144" i="43" s="1"/>
  <c r="R176" i="48"/>
  <c r="BO166" i="43" s="1"/>
  <c r="R160" i="48"/>
  <c r="BO150" i="43" s="1"/>
  <c r="R185" i="48"/>
  <c r="BO175" i="43" s="1"/>
  <c r="R182" i="48"/>
  <c r="BO172" i="43" s="1"/>
  <c r="R165" i="48"/>
  <c r="BO155" i="43" s="1"/>
  <c r="R151" i="48"/>
  <c r="BO141" i="43" s="1"/>
  <c r="R188" i="48"/>
  <c r="BO178" i="43" s="1"/>
  <c r="R147" i="48"/>
  <c r="BO137" i="43" s="1"/>
  <c r="R149" i="48"/>
  <c r="BO139" i="43" s="1"/>
  <c r="R141" i="48"/>
  <c r="BO131" i="43" s="1"/>
  <c r="R159" i="48"/>
  <c r="BO149" i="43" s="1"/>
  <c r="R169" i="48"/>
  <c r="BO159" i="43" s="1"/>
  <c r="R155" i="48"/>
  <c r="BO145" i="43" s="1"/>
  <c r="R143" i="48"/>
  <c r="BO133" i="43" s="1"/>
  <c r="R179" i="48"/>
  <c r="BO169" i="43" s="1"/>
  <c r="R148" i="48"/>
  <c r="BO138" i="43" s="1"/>
  <c r="R145" i="48"/>
  <c r="BO135" i="43" s="1"/>
  <c r="R162" i="48"/>
  <c r="BO152" i="43" s="1"/>
  <c r="R156" i="48"/>
  <c r="BO146" i="43" s="1"/>
  <c r="R192" i="48"/>
  <c r="BO182" i="43" s="1"/>
  <c r="R161" i="48"/>
  <c r="BO151" i="43" s="1"/>
  <c r="R137" i="48"/>
  <c r="BO127" i="43" s="1"/>
  <c r="R191" i="48"/>
  <c r="BO181" i="43" s="1"/>
  <c r="R140" i="48"/>
  <c r="BO130" i="43" s="1"/>
  <c r="R184" i="48"/>
  <c r="BO174" i="43" s="1"/>
  <c r="R138" i="48"/>
  <c r="BO128" i="43" s="1"/>
  <c r="R150" i="48"/>
  <c r="BO140" i="43" s="1"/>
  <c r="R180" i="48"/>
  <c r="BO170" i="43" s="1"/>
  <c r="R139" i="48"/>
  <c r="BO129" i="43" s="1"/>
  <c r="R181" i="48"/>
  <c r="BO171" i="43" s="1"/>
  <c r="R173" i="48"/>
  <c r="BO163" i="43" s="1"/>
  <c r="R172" i="48"/>
  <c r="BO162" i="43" s="1"/>
  <c r="BO120" i="43"/>
  <c r="BO124" i="43"/>
  <c r="BO106" i="43"/>
  <c r="BO101" i="43"/>
  <c r="BO107" i="43"/>
  <c r="BO90" i="43"/>
  <c r="BO121" i="43"/>
  <c r="BO103" i="43"/>
  <c r="BO92" i="43"/>
  <c r="BO114" i="43"/>
  <c r="BO123" i="43"/>
  <c r="BO115" i="43"/>
  <c r="BO105" i="43"/>
  <c r="BO122" i="43"/>
  <c r="BO88" i="43"/>
  <c r="BO93" i="43"/>
  <c r="BO91" i="43"/>
  <c r="BO89" i="43"/>
  <c r="BO99" i="43"/>
  <c r="BO112" i="43"/>
  <c r="BO95" i="43"/>
  <c r="BO94" i="43"/>
  <c r="BO119" i="43"/>
  <c r="BO102" i="43"/>
  <c r="BO108" i="43"/>
  <c r="BO97" i="43"/>
  <c r="BO98" i="43"/>
  <c r="BO109" i="43"/>
  <c r="BO117" i="43"/>
  <c r="BO111" i="43"/>
  <c r="BO118" i="43"/>
  <c r="BO100" i="43"/>
  <c r="BO125" i="43"/>
  <c r="BO104" i="43"/>
  <c r="BO116" i="43"/>
  <c r="BO113" i="43"/>
  <c r="BO96" i="43"/>
  <c r="BO110" i="43"/>
  <c r="R28" i="48"/>
  <c r="BO18" i="43" s="1"/>
  <c r="R42" i="48"/>
  <c r="BO32" i="43" s="1"/>
  <c r="R54" i="48"/>
  <c r="BO44" i="43" s="1"/>
  <c r="R14" i="48"/>
  <c r="BO4" i="43" s="1"/>
  <c r="R67" i="48"/>
  <c r="BO57" i="43" s="1"/>
  <c r="R76" i="48"/>
  <c r="BO66" i="43" s="1"/>
  <c r="R82" i="48"/>
  <c r="BO72" i="43" s="1"/>
  <c r="R35" i="48"/>
  <c r="BO25" i="43" s="1"/>
  <c r="R65" i="48"/>
  <c r="BO55" i="43" s="1"/>
  <c r="R81" i="48"/>
  <c r="BO71" i="43" s="1"/>
  <c r="R18" i="48"/>
  <c r="BO8" i="43" s="1"/>
  <c r="R24" i="48"/>
  <c r="BO14" i="43" s="1"/>
  <c r="R52" i="48"/>
  <c r="BO42" i="43" s="1"/>
  <c r="R17" i="48"/>
  <c r="BO7" i="43" s="1"/>
  <c r="R64" i="48"/>
  <c r="BO54" i="43" s="1"/>
  <c r="R68" i="48"/>
  <c r="BO58" i="43" s="1"/>
  <c r="R39" i="48"/>
  <c r="BO29" i="43" s="1"/>
  <c r="R30" i="48"/>
  <c r="BO20" i="43" s="1"/>
  <c r="R34" i="48"/>
  <c r="BO24" i="43" s="1"/>
  <c r="R43" i="48"/>
  <c r="BO33" i="43" s="1"/>
  <c r="R74" i="48"/>
  <c r="BO64" i="43" s="1"/>
  <c r="R78" i="48"/>
  <c r="BO68" i="43" s="1"/>
  <c r="R60" i="48"/>
  <c r="BO50" i="43" s="1"/>
  <c r="R40" i="48"/>
  <c r="BO30" i="43" s="1"/>
  <c r="R36" i="48"/>
  <c r="BO26" i="43" s="1"/>
  <c r="R63" i="48"/>
  <c r="BO53" i="43" s="1"/>
  <c r="R48" i="48"/>
  <c r="BO38" i="43" s="1"/>
  <c r="R21" i="48"/>
  <c r="BO11" i="43" s="1"/>
  <c r="R41" i="48"/>
  <c r="BO31" i="43" s="1"/>
  <c r="R93" i="48"/>
  <c r="BO83" i="43" s="1"/>
  <c r="R70" i="48"/>
  <c r="BO60" i="43" s="1"/>
  <c r="R37" i="48"/>
  <c r="BO27" i="43" s="1"/>
  <c r="R50" i="48"/>
  <c r="BO40" i="43" s="1"/>
  <c r="R44" i="48"/>
  <c r="BO34" i="43" s="1"/>
  <c r="R47" i="48"/>
  <c r="BO37" i="43" s="1"/>
  <c r="R19" i="48"/>
  <c r="BO9" i="43" s="1"/>
  <c r="R87" i="48"/>
  <c r="BO77" i="43" s="1"/>
  <c r="R95" i="48"/>
  <c r="BO85" i="43" s="1"/>
  <c r="R59" i="48"/>
  <c r="BO49" i="43" s="1"/>
  <c r="R77" i="48"/>
  <c r="BO67" i="43" s="1"/>
  <c r="R69" i="48"/>
  <c r="BO59" i="43" s="1"/>
  <c r="R85" i="48"/>
  <c r="BO75" i="43" s="1"/>
  <c r="R62" i="48"/>
  <c r="BO52" i="43" s="1"/>
  <c r="R25" i="48"/>
  <c r="BO15" i="43" s="1"/>
  <c r="R96" i="48"/>
  <c r="BO86" i="43" s="1"/>
  <c r="R90" i="48"/>
  <c r="BO80" i="43" s="1"/>
  <c r="AL80" i="43" s="1"/>
  <c r="R81" i="6" s="1"/>
  <c r="AJ81" i="6" s="1"/>
  <c r="R80" i="48"/>
  <c r="BO70" i="43" s="1"/>
  <c r="R58" i="48"/>
  <c r="BO48" i="43" s="1"/>
  <c r="R29" i="48"/>
  <c r="BO19" i="43" s="1"/>
  <c r="R83" i="48"/>
  <c r="BO73" i="43" s="1"/>
  <c r="R46" i="48"/>
  <c r="BO36" i="43" s="1"/>
  <c r="R33" i="48"/>
  <c r="BO23" i="43" s="1"/>
  <c r="R55" i="48"/>
  <c r="BO45" i="43" s="1"/>
  <c r="R71" i="48"/>
  <c r="BO61" i="43" s="1"/>
  <c r="R22" i="48"/>
  <c r="BO12" i="43" s="1"/>
  <c r="R23" i="48"/>
  <c r="BO13" i="43" s="1"/>
  <c r="R86" i="48"/>
  <c r="BO76" i="43" s="1"/>
  <c r="R49" i="48"/>
  <c r="BO39" i="43" s="1"/>
  <c r="R27" i="48"/>
  <c r="BO17" i="43" s="1"/>
  <c r="R31" i="48"/>
  <c r="BO21" i="43" s="1"/>
  <c r="R45" i="48"/>
  <c r="BO35" i="43" s="1"/>
  <c r="R91" i="48"/>
  <c r="BO81" i="43" s="1"/>
  <c r="R72" i="48"/>
  <c r="BO62" i="43" s="1"/>
  <c r="R75" i="48"/>
  <c r="BO65" i="43" s="1"/>
  <c r="R84" i="48"/>
  <c r="BO74" i="43" s="1"/>
  <c r="R56" i="48"/>
  <c r="BO46" i="43" s="1"/>
  <c r="R15" i="48"/>
  <c r="BO5" i="43" s="1"/>
  <c r="R61" i="48"/>
  <c r="BO51" i="43" s="1"/>
  <c r="R20" i="48"/>
  <c r="BO10" i="43" s="1"/>
  <c r="R79" i="48"/>
  <c r="BO69" i="43" s="1"/>
  <c r="R38" i="48"/>
  <c r="BO28" i="43" s="1"/>
  <c r="R26" i="48"/>
  <c r="BO16" i="43" s="1"/>
  <c r="R32" i="48"/>
  <c r="BO22" i="43" s="1"/>
  <c r="R73" i="48"/>
  <c r="BO63" i="43" s="1"/>
  <c r="BO87" i="43"/>
  <c r="R66" i="48"/>
  <c r="BO56" i="43" s="1"/>
  <c r="R53" i="48"/>
  <c r="BO43" i="43" s="1"/>
  <c r="R94" i="48"/>
  <c r="BO84" i="43" s="1"/>
  <c r="R88" i="48"/>
  <c r="BO78" i="43" s="1"/>
  <c r="R89" i="48"/>
  <c r="BO79" i="43" s="1"/>
  <c r="R51" i="48"/>
  <c r="BO41" i="43" s="1"/>
  <c r="R57" i="48"/>
  <c r="BO47" i="43" s="1"/>
  <c r="AL144" i="43"/>
  <c r="R145" i="6" s="1"/>
  <c r="AL47" i="43"/>
  <c r="R48" i="6" s="1"/>
  <c r="AJ48" i="6" s="1"/>
  <c r="AL136" i="43"/>
  <c r="R137" i="6" s="1"/>
  <c r="AL96" i="43"/>
  <c r="R97" i="6" s="1"/>
  <c r="AJ97" i="6" s="1"/>
  <c r="AL165" i="43"/>
  <c r="R166" i="6" s="1"/>
  <c r="AN24" i="5"/>
  <c r="AN32" i="5" s="1"/>
  <c r="C102" i="5"/>
  <c r="C79" i="5"/>
  <c r="F79" i="5"/>
  <c r="F102" i="5"/>
  <c r="BD188" i="43"/>
  <c r="L152" i="44"/>
  <c r="R152" i="44" s="1"/>
  <c r="BV142" i="43" s="1"/>
  <c r="L138" i="44"/>
  <c r="R138" i="44" s="1"/>
  <c r="BV128" i="43" s="1"/>
  <c r="L80" i="44"/>
  <c r="R80" i="44" s="1"/>
  <c r="BV70" i="43" s="1"/>
  <c r="AL70" i="43" s="1"/>
  <c r="R71" i="6" s="1"/>
  <c r="AJ71" i="6" s="1"/>
  <c r="L180" i="44"/>
  <c r="R180" i="44" s="1"/>
  <c r="BV170" i="43" s="1"/>
  <c r="AL170" i="43" s="1"/>
  <c r="R171" i="6" s="1"/>
  <c r="L88" i="44"/>
  <c r="R88" i="44" s="1"/>
  <c r="BV78" i="43" s="1"/>
  <c r="L70" i="44"/>
  <c r="R70" i="44" s="1"/>
  <c r="BV60" i="43" s="1"/>
  <c r="L19" i="44"/>
  <c r="R19" i="44" s="1"/>
  <c r="BV9" i="43" s="1"/>
  <c r="AL9" i="43" s="1"/>
  <c r="R10" i="6" s="1"/>
  <c r="AJ10" i="6" s="1"/>
  <c r="L153" i="44"/>
  <c r="R153" i="44" s="1"/>
  <c r="BV143" i="43" s="1"/>
  <c r="AL143" i="43" s="1"/>
  <c r="R144" i="6" s="1"/>
  <c r="L181" i="44"/>
  <c r="R181" i="44" s="1"/>
  <c r="BV171" i="43" s="1"/>
  <c r="AL171" i="43" s="1"/>
  <c r="R172" i="6" s="1"/>
  <c r="L36" i="44"/>
  <c r="R36" i="44" s="1"/>
  <c r="BV26" i="43" s="1"/>
  <c r="L120" i="44"/>
  <c r="R120" i="44" s="1"/>
  <c r="BV110" i="43" s="1"/>
  <c r="L192" i="44"/>
  <c r="R192" i="44" s="1"/>
  <c r="BV182" i="43" s="1"/>
  <c r="L184" i="44"/>
  <c r="R184" i="44" s="1"/>
  <c r="BV174" i="43" s="1"/>
  <c r="L73" i="44"/>
  <c r="R73" i="44" s="1"/>
  <c r="BV63" i="43" s="1"/>
  <c r="L94" i="44"/>
  <c r="R94" i="44" s="1"/>
  <c r="BV84" i="43" s="1"/>
  <c r="AL84" i="43" s="1"/>
  <c r="R85" i="6" s="1"/>
  <c r="AJ85" i="6" s="1"/>
  <c r="L37" i="44"/>
  <c r="R37" i="44" s="1"/>
  <c r="BV27" i="43" s="1"/>
  <c r="AL27" i="43" s="1"/>
  <c r="R28" i="6" s="1"/>
  <c r="AJ28" i="6" s="1"/>
  <c r="L49" i="44"/>
  <c r="R49" i="44" s="1"/>
  <c r="BV39" i="43" s="1"/>
  <c r="L83" i="44"/>
  <c r="R83" i="44" s="1"/>
  <c r="BV73" i="43" s="1"/>
  <c r="L46" i="44"/>
  <c r="R46" i="44" s="1"/>
  <c r="BV36" i="43" s="1"/>
  <c r="L162" i="44"/>
  <c r="R162" i="44" s="1"/>
  <c r="BV152" i="43" s="1"/>
  <c r="L179" i="44"/>
  <c r="R179" i="44" s="1"/>
  <c r="BV169" i="43" s="1"/>
  <c r="L190" i="44"/>
  <c r="R190" i="44" s="1"/>
  <c r="BV180" i="43" s="1"/>
  <c r="L91" i="44"/>
  <c r="R91" i="44" s="1"/>
  <c r="BV81" i="43" s="1"/>
  <c r="L156" i="44"/>
  <c r="R156" i="44" s="1"/>
  <c r="BV146" i="43" s="1"/>
  <c r="L21" i="44"/>
  <c r="R21" i="44" s="1"/>
  <c r="BV11" i="43" s="1"/>
  <c r="L105" i="44"/>
  <c r="R105" i="44" s="1"/>
  <c r="BV95" i="43" s="1"/>
  <c r="L134" i="44"/>
  <c r="R134" i="44" s="1"/>
  <c r="BV124" i="43" s="1"/>
  <c r="L78" i="44"/>
  <c r="R78" i="44" s="1"/>
  <c r="BV68" i="43" s="1"/>
  <c r="L121" i="44"/>
  <c r="R121" i="44" s="1"/>
  <c r="BV111" i="43" s="1"/>
  <c r="L56" i="44"/>
  <c r="R56" i="44" s="1"/>
  <c r="BV46" i="43" s="1"/>
  <c r="L126" i="44"/>
  <c r="R126" i="44" s="1"/>
  <c r="BV116" i="43" s="1"/>
  <c r="L20" i="44"/>
  <c r="R20" i="44" s="1"/>
  <c r="BV10" i="43" s="1"/>
  <c r="L151" i="44"/>
  <c r="R151" i="44" s="1"/>
  <c r="BV141" i="43" s="1"/>
  <c r="L72" i="44"/>
  <c r="R72" i="44" s="1"/>
  <c r="BV62" i="43" s="1"/>
  <c r="AL62" i="43" s="1"/>
  <c r="R63" i="6" s="1"/>
  <c r="AJ63" i="6" s="1"/>
  <c r="L130" i="44"/>
  <c r="R130" i="44" s="1"/>
  <c r="BV120" i="43" s="1"/>
  <c r="L33" i="44"/>
  <c r="R33" i="44" s="1"/>
  <c r="BV23" i="43" s="1"/>
  <c r="AL23" i="43" s="1"/>
  <c r="R24" i="6" s="1"/>
  <c r="AJ24" i="6" s="1"/>
  <c r="L27" i="44"/>
  <c r="R27" i="44" s="1"/>
  <c r="BV17" i="43" s="1"/>
  <c r="L14" i="44"/>
  <c r="L123" i="44"/>
  <c r="R123" i="44" s="1"/>
  <c r="BV113" i="43" s="1"/>
  <c r="L129" i="44"/>
  <c r="R129" i="44" s="1"/>
  <c r="BV119" i="43" s="1"/>
  <c r="L164" i="44"/>
  <c r="R164" i="44" s="1"/>
  <c r="BV154" i="43" s="1"/>
  <c r="AL154" i="43" s="1"/>
  <c r="R155" i="6" s="1"/>
  <c r="L157" i="44"/>
  <c r="R157" i="44" s="1"/>
  <c r="BV147" i="43" s="1"/>
  <c r="AL147" i="43" s="1"/>
  <c r="R148" i="6" s="1"/>
  <c r="L79" i="44"/>
  <c r="R79" i="44" s="1"/>
  <c r="BV69" i="43" s="1"/>
  <c r="L158" i="44"/>
  <c r="R158" i="44" s="1"/>
  <c r="BV148" i="43" s="1"/>
  <c r="L42" i="44"/>
  <c r="R42" i="44" s="1"/>
  <c r="BV32" i="43" s="1"/>
  <c r="AL32" i="43" s="1"/>
  <c r="R33" i="6" s="1"/>
  <c r="AJ33" i="6" s="1"/>
  <c r="L114" i="44"/>
  <c r="R114" i="44" s="1"/>
  <c r="BV104" i="43" s="1"/>
  <c r="L112" i="44"/>
  <c r="R112" i="44" s="1"/>
  <c r="BV102" i="43" s="1"/>
  <c r="L51" i="44"/>
  <c r="R51" i="44" s="1"/>
  <c r="BV41" i="43" s="1"/>
  <c r="AL41" i="43" s="1"/>
  <c r="R42" i="6" s="1"/>
  <c r="AJ42" i="6" s="1"/>
  <c r="L148" i="44"/>
  <c r="R148" i="44" s="1"/>
  <c r="BV138" i="43" s="1"/>
  <c r="L127" i="44"/>
  <c r="R127" i="44" s="1"/>
  <c r="BV117" i="43" s="1"/>
  <c r="L84" i="44"/>
  <c r="R84" i="44" s="1"/>
  <c r="BV74" i="43" s="1"/>
  <c r="AL74" i="43" s="1"/>
  <c r="R75" i="6" s="1"/>
  <c r="AJ75" i="6" s="1"/>
  <c r="L147" i="44"/>
  <c r="R147" i="44" s="1"/>
  <c r="BV137" i="43" s="1"/>
  <c r="L137" i="44"/>
  <c r="R137" i="44" s="1"/>
  <c r="BV127" i="43" s="1"/>
  <c r="L25" i="44"/>
  <c r="R25" i="44" s="1"/>
  <c r="BV15" i="43" s="1"/>
  <c r="L66" i="44"/>
  <c r="R66" i="44" s="1"/>
  <c r="BV56" i="43" s="1"/>
  <c r="L125" i="44"/>
  <c r="R125" i="44" s="1"/>
  <c r="BV115" i="43" s="1"/>
  <c r="L143" i="44"/>
  <c r="R143" i="44" s="1"/>
  <c r="BV133" i="43" s="1"/>
  <c r="L131" i="44"/>
  <c r="R131" i="44" s="1"/>
  <c r="BV121" i="43" s="1"/>
  <c r="L48" i="44"/>
  <c r="R48" i="44" s="1"/>
  <c r="BV38" i="43" s="1"/>
  <c r="L65" i="44"/>
  <c r="R65" i="44" s="1"/>
  <c r="BV55" i="43" s="1"/>
  <c r="L139" i="44"/>
  <c r="R139" i="44" s="1"/>
  <c r="BV129" i="43" s="1"/>
  <c r="L186" i="44"/>
  <c r="R186" i="44" s="1"/>
  <c r="BV176" i="43" s="1"/>
  <c r="L174" i="44"/>
  <c r="R174" i="44" s="1"/>
  <c r="BV164" i="43" s="1"/>
  <c r="L122" i="44"/>
  <c r="R122" i="44" s="1"/>
  <c r="BV112" i="43" s="1"/>
  <c r="L163" i="44"/>
  <c r="R163" i="44" s="1"/>
  <c r="BV153" i="43" s="1"/>
  <c r="L115" i="44"/>
  <c r="R115" i="44" s="1"/>
  <c r="BV105" i="43" s="1"/>
  <c r="L23" i="44"/>
  <c r="R23" i="44" s="1"/>
  <c r="BV13" i="43" s="1"/>
  <c r="L118" i="44"/>
  <c r="R118" i="44" s="1"/>
  <c r="BV108" i="43" s="1"/>
  <c r="L193" i="44"/>
  <c r="R193" i="44" s="1"/>
  <c r="BV183" i="43" s="1"/>
  <c r="L182" i="44"/>
  <c r="R182" i="44" s="1"/>
  <c r="BV172" i="43" s="1"/>
  <c r="L171" i="44"/>
  <c r="R171" i="44" s="1"/>
  <c r="BV161" i="43" s="1"/>
  <c r="L39" i="44"/>
  <c r="R39" i="44" s="1"/>
  <c r="BV29" i="43" s="1"/>
  <c r="AL29" i="43" s="1"/>
  <c r="R30" i="6" s="1"/>
  <c r="AJ30" i="6" s="1"/>
  <c r="L136" i="44"/>
  <c r="R136" i="44" s="1"/>
  <c r="BV126" i="43" s="1"/>
  <c r="L185" i="44"/>
  <c r="R185" i="44" s="1"/>
  <c r="BV175" i="43" s="1"/>
  <c r="L44" i="44"/>
  <c r="R44" i="44" s="1"/>
  <c r="BV34" i="43" s="1"/>
  <c r="AL34" i="43" s="1"/>
  <c r="R35" i="6" s="1"/>
  <c r="AJ35" i="6" s="1"/>
  <c r="L160" i="44"/>
  <c r="R160" i="44" s="1"/>
  <c r="BV150" i="43" s="1"/>
  <c r="L183" i="44"/>
  <c r="R183" i="44" s="1"/>
  <c r="BV173" i="43" s="1"/>
  <c r="L189" i="44"/>
  <c r="R189" i="44" s="1"/>
  <c r="BV179" i="43" s="1"/>
  <c r="AL179" i="43" s="1"/>
  <c r="R180" i="6" s="1"/>
  <c r="L177" i="44"/>
  <c r="R177" i="44" s="1"/>
  <c r="BV167" i="43" s="1"/>
  <c r="L30" i="44"/>
  <c r="R30" i="44" s="1"/>
  <c r="BV20" i="43" s="1"/>
  <c r="L103" i="44"/>
  <c r="R103" i="44" s="1"/>
  <c r="BV93" i="43" s="1"/>
  <c r="AL93" i="43" s="1"/>
  <c r="R94" i="6" s="1"/>
  <c r="AJ94" i="6" s="1"/>
  <c r="L77" i="44"/>
  <c r="R77" i="44" s="1"/>
  <c r="BV67" i="43" s="1"/>
  <c r="L102" i="44"/>
  <c r="R102" i="44" s="1"/>
  <c r="BV92" i="43" s="1"/>
  <c r="L111" i="44"/>
  <c r="R111" i="44" s="1"/>
  <c r="BV101" i="43" s="1"/>
  <c r="L53" i="44"/>
  <c r="R53" i="44" s="1"/>
  <c r="BV43" i="43" s="1"/>
  <c r="L145" i="44"/>
  <c r="R145" i="44" s="1"/>
  <c r="BV135" i="43" s="1"/>
  <c r="L29" i="44"/>
  <c r="R29" i="44" s="1"/>
  <c r="BV19" i="43" s="1"/>
  <c r="L168" i="44"/>
  <c r="R168" i="44" s="1"/>
  <c r="BV158" i="43" s="1"/>
  <c r="L24" i="44"/>
  <c r="R24" i="44" s="1"/>
  <c r="BV14" i="43" s="1"/>
  <c r="L69" i="44"/>
  <c r="R69" i="44" s="1"/>
  <c r="BV59" i="43" s="1"/>
  <c r="L60" i="44"/>
  <c r="R60" i="44" s="1"/>
  <c r="BV50" i="43" s="1"/>
  <c r="L75" i="44"/>
  <c r="R75" i="44" s="1"/>
  <c r="BV65" i="43" s="1"/>
  <c r="L71" i="44"/>
  <c r="R71" i="44" s="1"/>
  <c r="BV61" i="43" s="1"/>
  <c r="AL61" i="43" s="1"/>
  <c r="R62" i="6" s="1"/>
  <c r="AJ62" i="6" s="1"/>
  <c r="L100" i="44"/>
  <c r="R100" i="44" s="1"/>
  <c r="BV90" i="43" s="1"/>
  <c r="L28" i="44"/>
  <c r="R28" i="44" s="1"/>
  <c r="BV18" i="43" s="1"/>
  <c r="L117" i="44"/>
  <c r="R117" i="44" s="1"/>
  <c r="BV107" i="43" s="1"/>
  <c r="L141" i="44"/>
  <c r="R141" i="44" s="1"/>
  <c r="BV131" i="43" s="1"/>
  <c r="L87" i="44"/>
  <c r="R87" i="44" s="1"/>
  <c r="BV77" i="43" s="1"/>
  <c r="L124" i="44"/>
  <c r="R124" i="44" s="1"/>
  <c r="BV114" i="43" s="1"/>
  <c r="L93" i="44"/>
  <c r="R93" i="44" s="1"/>
  <c r="BV83" i="43" s="1"/>
  <c r="L67" i="44"/>
  <c r="R67" i="44" s="1"/>
  <c r="BV57" i="43" s="1"/>
  <c r="L38" i="44"/>
  <c r="R38" i="44" s="1"/>
  <c r="BV28" i="43" s="1"/>
  <c r="L113" i="44"/>
  <c r="R113" i="44" s="1"/>
  <c r="BV103" i="43" s="1"/>
  <c r="L96" i="44"/>
  <c r="R96" i="44" s="1"/>
  <c r="BV86" i="43" s="1"/>
  <c r="L110" i="44"/>
  <c r="R110" i="44" s="1"/>
  <c r="BV100" i="43" s="1"/>
  <c r="L144" i="44"/>
  <c r="R144" i="44" s="1"/>
  <c r="BV134" i="43" s="1"/>
  <c r="L22" i="44"/>
  <c r="R22" i="44" s="1"/>
  <c r="BV12" i="43" s="1"/>
  <c r="L178" i="44"/>
  <c r="R178" i="44" s="1"/>
  <c r="BV168" i="43" s="1"/>
  <c r="L98" i="44"/>
  <c r="R98" i="44" s="1"/>
  <c r="BV88" i="43" s="1"/>
  <c r="L74" i="44"/>
  <c r="R74" i="44" s="1"/>
  <c r="BV64" i="43" s="1"/>
  <c r="L31" i="44"/>
  <c r="R31" i="44" s="1"/>
  <c r="BV21" i="43" s="1"/>
  <c r="AL21" i="43" s="1"/>
  <c r="R22" i="6" s="1"/>
  <c r="AJ22" i="6" s="1"/>
  <c r="L173" i="44"/>
  <c r="R173" i="44" s="1"/>
  <c r="BV163" i="43" s="1"/>
  <c r="AL163" i="43" s="1"/>
  <c r="R164" i="6" s="1"/>
  <c r="L95" i="44"/>
  <c r="R95" i="44" s="1"/>
  <c r="BV85" i="43" s="1"/>
  <c r="L61" i="44"/>
  <c r="R61" i="44" s="1"/>
  <c r="BV51" i="43" s="1"/>
  <c r="L50" i="44"/>
  <c r="R50" i="44" s="1"/>
  <c r="BV40" i="43" s="1"/>
  <c r="L166" i="44"/>
  <c r="R166" i="44" s="1"/>
  <c r="BV156" i="43" s="1"/>
  <c r="AL156" i="43" s="1"/>
  <c r="R157" i="6" s="1"/>
  <c r="L161" i="44"/>
  <c r="R161" i="44" s="1"/>
  <c r="BV151" i="43" s="1"/>
  <c r="L26" i="44"/>
  <c r="R26" i="44" s="1"/>
  <c r="BV16" i="43" s="1"/>
  <c r="L191" i="44"/>
  <c r="R191" i="44" s="1"/>
  <c r="BV181" i="43" s="1"/>
  <c r="L59" i="44"/>
  <c r="R59" i="44" s="1"/>
  <c r="BV49" i="43" s="1"/>
  <c r="L47" i="44"/>
  <c r="R47" i="44" s="1"/>
  <c r="BV37" i="43" s="1"/>
  <c r="L18" i="44"/>
  <c r="R18" i="44" s="1"/>
  <c r="BV8" i="43" s="1"/>
  <c r="L89" i="44"/>
  <c r="R89" i="44" s="1"/>
  <c r="BV79" i="43" s="1"/>
  <c r="L92" i="44"/>
  <c r="R92" i="44" s="1"/>
  <c r="BV82" i="43" s="1"/>
  <c r="AL82" i="43" s="1"/>
  <c r="R83" i="6" s="1"/>
  <c r="AJ83" i="6" s="1"/>
  <c r="L165" i="44"/>
  <c r="R165" i="44" s="1"/>
  <c r="BV155" i="43" s="1"/>
  <c r="L149" i="44"/>
  <c r="R149" i="44" s="1"/>
  <c r="BV139" i="43" s="1"/>
  <c r="L34" i="44"/>
  <c r="R34" i="44" s="1"/>
  <c r="BV24" i="43" s="1"/>
  <c r="L76" i="44"/>
  <c r="R76" i="44" s="1"/>
  <c r="BV66" i="43" s="1"/>
  <c r="L54" i="44"/>
  <c r="R54" i="44" s="1"/>
  <c r="BV44" i="43" s="1"/>
  <c r="L85" i="44"/>
  <c r="R85" i="44" s="1"/>
  <c r="BV75" i="43" s="1"/>
  <c r="L159" i="44"/>
  <c r="R159" i="44" s="1"/>
  <c r="BV149" i="43" s="1"/>
  <c r="L86" i="44"/>
  <c r="R86" i="44" s="1"/>
  <c r="BV76" i="43" s="1"/>
  <c r="L132" i="44"/>
  <c r="R132" i="44" s="1"/>
  <c r="BV122" i="43" s="1"/>
  <c r="L32" i="44"/>
  <c r="R32" i="44" s="1"/>
  <c r="BV22" i="43" s="1"/>
  <c r="L119" i="44"/>
  <c r="R119" i="44" s="1"/>
  <c r="BV109" i="43" s="1"/>
  <c r="L58" i="44"/>
  <c r="R58" i="44" s="1"/>
  <c r="BV48" i="43" s="1"/>
  <c r="L172" i="44"/>
  <c r="R172" i="44" s="1"/>
  <c r="BV162" i="43" s="1"/>
  <c r="L142" i="44"/>
  <c r="R142" i="44" s="1"/>
  <c r="BV132" i="43" s="1"/>
  <c r="L104" i="44"/>
  <c r="R104" i="44" s="1"/>
  <c r="BV94" i="43" s="1"/>
  <c r="L17" i="44"/>
  <c r="R17" i="44" s="1"/>
  <c r="BV7" i="43" s="1"/>
  <c r="L45" i="44"/>
  <c r="R45" i="44" s="1"/>
  <c r="BV35" i="43" s="1"/>
  <c r="L187" i="44"/>
  <c r="R187" i="44" s="1"/>
  <c r="BV177" i="43" s="1"/>
  <c r="L133" i="44"/>
  <c r="R133" i="44" s="1"/>
  <c r="BV123" i="43" s="1"/>
  <c r="L167" i="44"/>
  <c r="R167" i="44" s="1"/>
  <c r="BV157" i="43" s="1"/>
  <c r="L108" i="44"/>
  <c r="R108" i="44" s="1"/>
  <c r="BV98" i="43" s="1"/>
  <c r="L188" i="44"/>
  <c r="R188" i="44" s="1"/>
  <c r="BV178" i="43" s="1"/>
  <c r="L195" i="44"/>
  <c r="R195" i="44" s="1"/>
  <c r="BV185" i="43" s="1"/>
  <c r="L150" i="44"/>
  <c r="R150" i="44" s="1"/>
  <c r="BV140" i="43" s="1"/>
  <c r="L55" i="44"/>
  <c r="R55" i="44" s="1"/>
  <c r="BV45" i="43" s="1"/>
  <c r="L170" i="44"/>
  <c r="R170" i="44" s="1"/>
  <c r="BV160" i="43" s="1"/>
  <c r="L128" i="44"/>
  <c r="R128" i="44" s="1"/>
  <c r="BV118" i="43" s="1"/>
  <c r="L155" i="44"/>
  <c r="R155" i="44" s="1"/>
  <c r="BV145" i="43" s="1"/>
  <c r="L43" i="44"/>
  <c r="R43" i="44" s="1"/>
  <c r="BV33" i="43" s="1"/>
  <c r="L116" i="44"/>
  <c r="R116" i="44" s="1"/>
  <c r="BV106" i="43" s="1"/>
  <c r="L63" i="44"/>
  <c r="R63" i="44" s="1"/>
  <c r="BV53" i="43" s="1"/>
  <c r="L15" i="44"/>
  <c r="R15" i="44" s="1"/>
  <c r="BV5" i="43" s="1"/>
  <c r="L62" i="44"/>
  <c r="R62" i="44" s="1"/>
  <c r="BV52" i="43" s="1"/>
  <c r="L109" i="44"/>
  <c r="R109" i="44" s="1"/>
  <c r="BV99" i="43" s="1"/>
  <c r="L196" i="44"/>
  <c r="R196" i="44" s="1"/>
  <c r="BV186" i="43" s="1"/>
  <c r="L82" i="44"/>
  <c r="R82" i="44" s="1"/>
  <c r="BV72" i="43" s="1"/>
  <c r="L81" i="44"/>
  <c r="R81" i="44" s="1"/>
  <c r="BV71" i="43" s="1"/>
  <c r="L176" i="44"/>
  <c r="R176" i="44" s="1"/>
  <c r="BV166" i="43" s="1"/>
  <c r="L35" i="44"/>
  <c r="R35" i="44" s="1"/>
  <c r="BV25" i="43" s="1"/>
  <c r="L194" i="44"/>
  <c r="R194" i="44" s="1"/>
  <c r="BV184" i="43" s="1"/>
  <c r="L16" i="44"/>
  <c r="R16" i="44" s="1"/>
  <c r="BV6" i="43" s="1"/>
  <c r="L140" i="44"/>
  <c r="R140" i="44" s="1"/>
  <c r="BV130" i="43" s="1"/>
  <c r="AL130" i="43" s="1"/>
  <c r="R131" i="6" s="1"/>
  <c r="L64" i="44"/>
  <c r="R64" i="44" s="1"/>
  <c r="BV54" i="43" s="1"/>
  <c r="L169" i="44"/>
  <c r="R169" i="44" s="1"/>
  <c r="BV159" i="43" s="1"/>
  <c r="L41" i="44"/>
  <c r="R41" i="44" s="1"/>
  <c r="BV31" i="43" s="1"/>
  <c r="L107" i="44"/>
  <c r="R107" i="44" s="1"/>
  <c r="BV97" i="43" s="1"/>
  <c r="L40" i="44"/>
  <c r="R40" i="44" s="1"/>
  <c r="BV30" i="43" s="1"/>
  <c r="L135" i="44"/>
  <c r="R135" i="44" s="1"/>
  <c r="BV125" i="43" s="1"/>
  <c r="L101" i="44"/>
  <c r="R101" i="44" s="1"/>
  <c r="BV91" i="43" s="1"/>
  <c r="L52" i="44"/>
  <c r="R52" i="44" s="1"/>
  <c r="BV42" i="43" s="1"/>
  <c r="L99" i="44"/>
  <c r="R99" i="44" s="1"/>
  <c r="BV89" i="43" s="1"/>
  <c r="L68" i="44"/>
  <c r="R68" i="44" s="1"/>
  <c r="BV58" i="43" s="1"/>
  <c r="L97" i="44"/>
  <c r="R97" i="44" s="1"/>
  <c r="BV87" i="43" s="1"/>
  <c r="Z48" i="8" l="1"/>
  <c r="Z68" i="8" s="1"/>
  <c r="N10" i="48"/>
  <c r="O10" i="48" s="1"/>
  <c r="AL117" i="43"/>
  <c r="R118" i="6" s="1"/>
  <c r="AL128" i="43"/>
  <c r="R129" i="6" s="1"/>
  <c r="AL52" i="43"/>
  <c r="R53" i="6" s="1"/>
  <c r="AJ53" i="6" s="1"/>
  <c r="AL16" i="43"/>
  <c r="R17" i="6" s="1"/>
  <c r="AJ17" i="6" s="1"/>
  <c r="AL131" i="43"/>
  <c r="R132" i="6" s="1"/>
  <c r="AL77" i="43"/>
  <c r="R78" i="6" s="1"/>
  <c r="AJ78" i="6" s="1"/>
  <c r="AL168" i="43"/>
  <c r="R169" i="6" s="1"/>
  <c r="AL81" i="43"/>
  <c r="R82" i="6" s="1"/>
  <c r="AJ82" i="6" s="1"/>
  <c r="AL114" i="43"/>
  <c r="R115" i="6" s="1"/>
  <c r="AL19" i="43"/>
  <c r="R20" i="6" s="1"/>
  <c r="AJ20" i="6" s="1"/>
  <c r="AL186" i="43"/>
  <c r="R187" i="6" s="1"/>
  <c r="AL75" i="43"/>
  <c r="R76" i="6" s="1"/>
  <c r="AJ76" i="6" s="1"/>
  <c r="AL6" i="43"/>
  <c r="R7" i="6" s="1"/>
  <c r="AJ7" i="6" s="1"/>
  <c r="AL12" i="43"/>
  <c r="R13" i="6" s="1"/>
  <c r="AJ13" i="6" s="1"/>
  <c r="AL101" i="43"/>
  <c r="R102" i="6" s="1"/>
  <c r="AJ102" i="6" s="1"/>
  <c r="AL146" i="43"/>
  <c r="R147" i="6" s="1"/>
  <c r="AL138" i="43"/>
  <c r="R139" i="6" s="1"/>
  <c r="AL110" i="43"/>
  <c r="R111" i="6" s="1"/>
  <c r="AL43" i="43"/>
  <c r="R44" i="6" s="1"/>
  <c r="AJ44" i="6" s="1"/>
  <c r="AL20" i="43"/>
  <c r="R21" i="6" s="1"/>
  <c r="AJ21" i="6" s="1"/>
  <c r="AL95" i="43"/>
  <c r="R96" i="6" s="1"/>
  <c r="AJ96" i="6" s="1"/>
  <c r="AL85" i="43"/>
  <c r="R86" i="6" s="1"/>
  <c r="AJ86" i="6" s="1"/>
  <c r="AL18" i="43"/>
  <c r="R19" i="6" s="1"/>
  <c r="AJ19" i="6" s="1"/>
  <c r="AL37" i="43"/>
  <c r="R38" i="6" s="1"/>
  <c r="AJ38" i="6" s="1"/>
  <c r="AL141" i="43"/>
  <c r="R142" i="6" s="1"/>
  <c r="AL53" i="43"/>
  <c r="R54" i="6" s="1"/>
  <c r="AJ54" i="6" s="1"/>
  <c r="AL159" i="43"/>
  <c r="R160" i="6" s="1"/>
  <c r="AL161" i="43"/>
  <c r="R162" i="6" s="1"/>
  <c r="AL174" i="43"/>
  <c r="R175" i="6" s="1"/>
  <c r="AL33" i="43"/>
  <c r="R34" i="6" s="1"/>
  <c r="AJ34" i="6" s="1"/>
  <c r="AL103" i="43"/>
  <c r="R104" i="6" s="1"/>
  <c r="AJ104" i="6" s="1"/>
  <c r="AL44" i="43"/>
  <c r="R45" i="6" s="1"/>
  <c r="AJ45" i="6" s="1"/>
  <c r="AL98" i="43"/>
  <c r="R99" i="6" s="1"/>
  <c r="AJ99" i="6" s="1"/>
  <c r="AL91" i="43"/>
  <c r="R92" i="6" s="1"/>
  <c r="AJ92" i="6" s="1"/>
  <c r="AL92" i="43"/>
  <c r="R93" i="6" s="1"/>
  <c r="AJ93" i="6" s="1"/>
  <c r="AL30" i="43"/>
  <c r="R31" i="6" s="1"/>
  <c r="AJ31" i="6" s="1"/>
  <c r="AL125" i="43"/>
  <c r="R126" i="6" s="1"/>
  <c r="AL59" i="43"/>
  <c r="R60" i="6" s="1"/>
  <c r="AJ60" i="6" s="1"/>
  <c r="AL71" i="43"/>
  <c r="R72" i="6" s="1"/>
  <c r="AJ72" i="6" s="1"/>
  <c r="AL107" i="43"/>
  <c r="R108" i="6" s="1"/>
  <c r="AL73" i="43"/>
  <c r="R74" i="6" s="1"/>
  <c r="AJ74" i="6" s="1"/>
  <c r="AL119" i="43"/>
  <c r="R120" i="6" s="1"/>
  <c r="AL13" i="43"/>
  <c r="R14" i="6" s="1"/>
  <c r="AJ14" i="6" s="1"/>
  <c r="AL45" i="43"/>
  <c r="R46" i="6" s="1"/>
  <c r="AJ46" i="6" s="1"/>
  <c r="AL175" i="43"/>
  <c r="R176" i="6" s="1"/>
  <c r="AL79" i="43"/>
  <c r="R80" i="6" s="1"/>
  <c r="AJ80" i="6" s="1"/>
  <c r="AL118" i="43"/>
  <c r="R119" i="6" s="1"/>
  <c r="AL173" i="43"/>
  <c r="R174" i="6" s="1"/>
  <c r="AL26" i="43"/>
  <c r="R27" i="6" s="1"/>
  <c r="AJ27" i="6" s="1"/>
  <c r="AL169" i="43"/>
  <c r="R170" i="6" s="1"/>
  <c r="AL105" i="43"/>
  <c r="R106" i="6" s="1"/>
  <c r="AL111" i="43"/>
  <c r="R112" i="6" s="1"/>
  <c r="AL126" i="43"/>
  <c r="R127" i="6" s="1"/>
  <c r="AL172" i="43"/>
  <c r="R173" i="6" s="1"/>
  <c r="AL176" i="43"/>
  <c r="R177" i="6" s="1"/>
  <c r="AL97" i="43"/>
  <c r="R98" i="6" s="1"/>
  <c r="AJ98" i="6" s="1"/>
  <c r="AL148" i="43"/>
  <c r="R149" i="6" s="1"/>
  <c r="AL178" i="43"/>
  <c r="R179" i="6" s="1"/>
  <c r="AL140" i="43"/>
  <c r="R141" i="6" s="1"/>
  <c r="AL157" i="43"/>
  <c r="R158" i="6" s="1"/>
  <c r="AL162" i="43"/>
  <c r="R163" i="6" s="1"/>
  <c r="AL123" i="43"/>
  <c r="R124" i="6" s="1"/>
  <c r="AL5" i="43"/>
  <c r="R6" i="6" s="1"/>
  <c r="AJ6" i="6" s="1"/>
  <c r="AL11" i="43"/>
  <c r="R12" i="6" s="1"/>
  <c r="AJ12" i="6" s="1"/>
  <c r="AL58" i="43"/>
  <c r="R59" i="6" s="1"/>
  <c r="AJ59" i="6" s="1"/>
  <c r="AL40" i="43"/>
  <c r="R41" i="6" s="1"/>
  <c r="AJ41" i="6" s="1"/>
  <c r="AL115" i="43"/>
  <c r="R116" i="6" s="1"/>
  <c r="AL152" i="43"/>
  <c r="R153" i="6" s="1"/>
  <c r="AL17" i="43"/>
  <c r="R18" i="6" s="1"/>
  <c r="AJ18" i="6" s="1"/>
  <c r="AL137" i="43"/>
  <c r="R138" i="6" s="1"/>
  <c r="AL160" i="43"/>
  <c r="R161" i="6" s="1"/>
  <c r="AL88" i="43"/>
  <c r="R89" i="6" s="1"/>
  <c r="AJ89" i="6" s="1"/>
  <c r="AL48" i="43"/>
  <c r="R49" i="6" s="1"/>
  <c r="AJ49" i="6" s="1"/>
  <c r="AL108" i="43"/>
  <c r="R109" i="6" s="1"/>
  <c r="AL109" i="43"/>
  <c r="R110" i="6" s="1"/>
  <c r="AL133" i="43"/>
  <c r="R134" i="6" s="1"/>
  <c r="AL36" i="43"/>
  <c r="R37" i="6" s="1"/>
  <c r="AJ37" i="6" s="1"/>
  <c r="AL181" i="43"/>
  <c r="R182" i="6" s="1"/>
  <c r="AL139" i="43"/>
  <c r="R140" i="6" s="1"/>
  <c r="AL145" i="43"/>
  <c r="R146" i="6" s="1"/>
  <c r="AL149" i="43"/>
  <c r="R150" i="6" s="1"/>
  <c r="AL99" i="43"/>
  <c r="R100" i="6" s="1"/>
  <c r="AJ100" i="6" s="1"/>
  <c r="AL151" i="43"/>
  <c r="R152" i="6" s="1"/>
  <c r="AL39" i="43"/>
  <c r="R40" i="6" s="1"/>
  <c r="AJ40" i="6" s="1"/>
  <c r="AL67" i="43"/>
  <c r="R68" i="6" s="1"/>
  <c r="AJ68" i="6" s="1"/>
  <c r="AL86" i="43"/>
  <c r="R87" i="6" s="1"/>
  <c r="AJ87" i="6" s="1"/>
  <c r="AL65" i="43"/>
  <c r="R66" i="6" s="1"/>
  <c r="AJ66" i="6" s="1"/>
  <c r="AL100" i="43"/>
  <c r="R101" i="6" s="1"/>
  <c r="AJ101" i="6" s="1"/>
  <c r="AL35" i="43"/>
  <c r="R36" i="6" s="1"/>
  <c r="AJ36" i="6" s="1"/>
  <c r="AL106" i="43"/>
  <c r="R107" i="6" s="1"/>
  <c r="AL129" i="43"/>
  <c r="R130" i="6" s="1"/>
  <c r="AL167" i="43"/>
  <c r="R168" i="6" s="1"/>
  <c r="AL66" i="43"/>
  <c r="R67" i="6" s="1"/>
  <c r="AJ67" i="6" s="1"/>
  <c r="AL78" i="43"/>
  <c r="R79" i="6" s="1"/>
  <c r="AJ79" i="6" s="1"/>
  <c r="AL24" i="43"/>
  <c r="R25" i="6" s="1"/>
  <c r="AJ25" i="6" s="1"/>
  <c r="AL46" i="43"/>
  <c r="R47" i="6" s="1"/>
  <c r="AJ47" i="6" s="1"/>
  <c r="AL182" i="43"/>
  <c r="R183" i="6" s="1"/>
  <c r="AL155" i="43"/>
  <c r="R156" i="6" s="1"/>
  <c r="AL49" i="43"/>
  <c r="R50" i="6" s="1"/>
  <c r="AJ50" i="6" s="1"/>
  <c r="AL102" i="43"/>
  <c r="R103" i="6" s="1"/>
  <c r="AJ103" i="6" s="1"/>
  <c r="AL87" i="43"/>
  <c r="R88" i="6" s="1"/>
  <c r="AJ88" i="6" s="1"/>
  <c r="AL22" i="43"/>
  <c r="R23" i="6" s="1"/>
  <c r="AJ23" i="6" s="1"/>
  <c r="AL72" i="43"/>
  <c r="R73" i="6" s="1"/>
  <c r="AJ73" i="6" s="1"/>
  <c r="AL113" i="43"/>
  <c r="R114" i="6" s="1"/>
  <c r="AL122" i="43"/>
  <c r="R123" i="6" s="1"/>
  <c r="AL121" i="43"/>
  <c r="R122" i="6" s="1"/>
  <c r="AL124" i="43"/>
  <c r="R125" i="6" s="1"/>
  <c r="AL57" i="43"/>
  <c r="R58" i="6" s="1"/>
  <c r="AJ58" i="6" s="1"/>
  <c r="AL185" i="43"/>
  <c r="R186" i="6" s="1"/>
  <c r="AL28" i="43"/>
  <c r="R29" i="6" s="1"/>
  <c r="AJ29" i="6" s="1"/>
  <c r="AL134" i="43"/>
  <c r="R135" i="6" s="1"/>
  <c r="AL94" i="43"/>
  <c r="R95" i="6" s="1"/>
  <c r="AJ95" i="6" s="1"/>
  <c r="AL89" i="43"/>
  <c r="R90" i="6" s="1"/>
  <c r="AJ90" i="6" s="1"/>
  <c r="AL164" i="43"/>
  <c r="R165" i="6" s="1"/>
  <c r="AL15" i="43"/>
  <c r="R16" i="6" s="1"/>
  <c r="AJ16" i="6" s="1"/>
  <c r="AL55" i="43"/>
  <c r="R56" i="6" s="1"/>
  <c r="AJ56" i="6" s="1"/>
  <c r="AL25" i="43"/>
  <c r="R26" i="6" s="1"/>
  <c r="AJ26" i="6" s="1"/>
  <c r="AL7" i="43"/>
  <c r="R8" i="6" s="1"/>
  <c r="AJ8" i="6" s="1"/>
  <c r="AL132" i="43"/>
  <c r="R133" i="6" s="1"/>
  <c r="AL158" i="43"/>
  <c r="R159" i="6" s="1"/>
  <c r="AL135" i="43"/>
  <c r="R136" i="6" s="1"/>
  <c r="AL120" i="43"/>
  <c r="R121" i="6" s="1"/>
  <c r="AL142" i="43"/>
  <c r="R143" i="6" s="1"/>
  <c r="AL38" i="43"/>
  <c r="R39" i="6" s="1"/>
  <c r="AJ39" i="6" s="1"/>
  <c r="AL150" i="43"/>
  <c r="R151" i="6" s="1"/>
  <c r="AL69" i="43"/>
  <c r="R70" i="6" s="1"/>
  <c r="AJ70" i="6" s="1"/>
  <c r="AL51" i="43"/>
  <c r="R52" i="6" s="1"/>
  <c r="AJ52" i="6" s="1"/>
  <c r="AL116" i="43"/>
  <c r="R117" i="6" s="1"/>
  <c r="AL76" i="43"/>
  <c r="R77" i="6" s="1"/>
  <c r="AJ77" i="6" s="1"/>
  <c r="AL63" i="43"/>
  <c r="R64" i="6" s="1"/>
  <c r="AJ64" i="6" s="1"/>
  <c r="AL112" i="43"/>
  <c r="R113" i="6" s="1"/>
  <c r="AL180" i="43"/>
  <c r="R181" i="6" s="1"/>
  <c r="AL83" i="43"/>
  <c r="R84" i="6" s="1"/>
  <c r="AJ84" i="6" s="1"/>
  <c r="AL153" i="43"/>
  <c r="R154" i="6" s="1"/>
  <c r="AL166" i="43"/>
  <c r="R167" i="6" s="1"/>
  <c r="AL60" i="43"/>
  <c r="R61" i="6" s="1"/>
  <c r="AJ61" i="6" s="1"/>
  <c r="AL64" i="43"/>
  <c r="R65" i="6" s="1"/>
  <c r="AJ65" i="6" s="1"/>
  <c r="AL90" i="43"/>
  <c r="R91" i="6" s="1"/>
  <c r="AJ91" i="6" s="1"/>
  <c r="AL56" i="43"/>
  <c r="R57" i="6" s="1"/>
  <c r="AJ57" i="6" s="1"/>
  <c r="AL14" i="43"/>
  <c r="R15" i="6" s="1"/>
  <c r="AJ15" i="6" s="1"/>
  <c r="AL8" i="43"/>
  <c r="R9" i="6" s="1"/>
  <c r="AJ9" i="6" s="1"/>
  <c r="AL127" i="43"/>
  <c r="R128" i="6" s="1"/>
  <c r="AL10" i="43"/>
  <c r="R11" i="6" s="1"/>
  <c r="AJ11" i="6" s="1"/>
  <c r="AL54" i="43"/>
  <c r="R55" i="6" s="1"/>
  <c r="AJ55" i="6" s="1"/>
  <c r="AL68" i="43"/>
  <c r="R69" i="6" s="1"/>
  <c r="AJ69" i="6" s="1"/>
  <c r="AL184" i="43"/>
  <c r="R185" i="6" s="1"/>
  <c r="AL31" i="43"/>
  <c r="R32" i="6" s="1"/>
  <c r="AJ32" i="6" s="1"/>
  <c r="AL177" i="43"/>
  <c r="R178" i="6" s="1"/>
  <c r="AL183" i="43"/>
  <c r="R184" i="6" s="1"/>
  <c r="AL104" i="43"/>
  <c r="R105" i="6" s="1"/>
  <c r="AL42" i="43"/>
  <c r="R43" i="6" s="1"/>
  <c r="AJ43" i="6" s="1"/>
  <c r="AL50" i="43"/>
  <c r="R51" i="6" s="1"/>
  <c r="AJ51" i="6" s="1"/>
  <c r="AN28" i="5"/>
  <c r="N10" i="44"/>
  <c r="O10" i="44" s="1"/>
  <c r="R14" i="44"/>
  <c r="BV4" i="43" s="1"/>
  <c r="AB351" i="23" l="1"/>
  <c r="AL4" i="43"/>
  <c r="R5" i="6" s="1"/>
  <c r="AJ5" i="6" s="1"/>
  <c r="Y216" i="6" l="1"/>
  <c r="G68" i="5" s="1"/>
  <c r="G90" i="5" s="1"/>
  <c r="BC6" i="6"/>
  <c r="BC9" i="6" s="1"/>
  <c r="R27" i="5" s="1"/>
  <c r="AY24" i="5" s="1"/>
  <c r="AY27" i="5" s="1"/>
  <c r="X216" i="6"/>
  <c r="F68" i="5" s="1"/>
  <c r="F90" i="5" s="1"/>
  <c r="AJ216" i="6"/>
  <c r="R68" i="5" s="1"/>
  <c r="R90" i="5" s="1"/>
  <c r="U216" i="6"/>
  <c r="C68" i="5" s="1"/>
  <c r="C90" i="5" s="1"/>
  <c r="L135" i="51"/>
  <c r="L98" i="51"/>
  <c r="L14" i="51"/>
  <c r="R14" i="51" s="1"/>
  <c r="L132" i="51"/>
  <c r="L26" i="51"/>
  <c r="L64" i="51"/>
  <c r="L80" i="51"/>
  <c r="L109" i="51"/>
  <c r="L139" i="51"/>
  <c r="L49" i="51"/>
  <c r="R49" i="51" s="1"/>
  <c r="BR39" i="43" s="1"/>
  <c r="L102" i="51"/>
  <c r="L182" i="51"/>
  <c r="L148" i="51"/>
  <c r="L59" i="51"/>
  <c r="L67" i="51"/>
  <c r="L181" i="51"/>
  <c r="L77" i="51"/>
  <c r="R77" i="51" s="1"/>
  <c r="BR67" i="43" s="1"/>
  <c r="L129" i="51"/>
  <c r="L48" i="51"/>
  <c r="L120" i="51"/>
  <c r="L33" i="51"/>
  <c r="R33" i="51" s="1"/>
  <c r="BR23" i="43" s="1"/>
  <c r="L35" i="51"/>
  <c r="L172" i="51"/>
  <c r="R172" i="51" s="1"/>
  <c r="BR162" i="43" s="1"/>
  <c r="L186" i="51"/>
  <c r="L58" i="51"/>
  <c r="L175" i="51"/>
  <c r="L163" i="51"/>
  <c r="L110" i="51"/>
  <c r="L130" i="51"/>
  <c r="L74" i="51"/>
  <c r="L151" i="51"/>
  <c r="L104" i="51"/>
  <c r="R104" i="51" s="1"/>
  <c r="BR94" i="43" s="1"/>
  <c r="L29" i="51"/>
  <c r="L119" i="51"/>
  <c r="L50" i="51"/>
  <c r="L195" i="51"/>
  <c r="L21" i="51"/>
  <c r="R21" i="51" s="1"/>
  <c r="BR11" i="43" s="1"/>
  <c r="L144" i="51"/>
  <c r="L142" i="51"/>
  <c r="R142" i="51" s="1"/>
  <c r="BR132" i="43" s="1"/>
  <c r="L68" i="51"/>
  <c r="L70" i="51"/>
  <c r="R70" i="51" s="1"/>
  <c r="BR60" i="43" s="1"/>
  <c r="L127" i="51"/>
  <c r="L28" i="51"/>
  <c r="R28" i="51" s="1"/>
  <c r="BR18" i="43" s="1"/>
  <c r="L150" i="51"/>
  <c r="R150" i="51" s="1"/>
  <c r="BR140" i="43" s="1"/>
  <c r="L61" i="51"/>
  <c r="L157" i="51"/>
  <c r="L176" i="51"/>
  <c r="L46" i="51"/>
  <c r="L45" i="51"/>
  <c r="L18" i="51"/>
  <c r="L171" i="51"/>
  <c r="L166" i="51"/>
  <c r="L82" i="51"/>
  <c r="L107" i="51"/>
  <c r="R107" i="51" s="1"/>
  <c r="BR97" i="43" s="1"/>
  <c r="L126" i="51"/>
  <c r="L91" i="51"/>
  <c r="L121" i="51"/>
  <c r="L63" i="51"/>
  <c r="L23" i="51"/>
  <c r="R23" i="51" s="1"/>
  <c r="BR13" i="43" s="1"/>
  <c r="L185" i="51"/>
  <c r="L149" i="51"/>
  <c r="L44" i="51"/>
  <c r="L73" i="51"/>
  <c r="L184" i="51"/>
  <c r="R184" i="51" s="1"/>
  <c r="BR174" i="43" s="1"/>
  <c r="L37" i="51"/>
  <c r="L168" i="51"/>
  <c r="R168" i="51" s="1"/>
  <c r="BR158" i="43" s="1"/>
  <c r="L194" i="51"/>
  <c r="L25" i="51"/>
  <c r="L39" i="51"/>
  <c r="L43" i="51"/>
  <c r="R43" i="51" s="1"/>
  <c r="BR33" i="43" s="1"/>
  <c r="L90" i="51"/>
  <c r="L125" i="51"/>
  <c r="L85" i="51"/>
  <c r="R85" i="51" s="1"/>
  <c r="BR75" i="43" s="1"/>
  <c r="L160" i="51"/>
  <c r="L140" i="51"/>
  <c r="L93" i="51"/>
  <c r="L57" i="51"/>
  <c r="L92" i="51"/>
  <c r="R92" i="51" s="1"/>
  <c r="BR82" i="43" s="1"/>
  <c r="L52" i="51"/>
  <c r="L147" i="51"/>
  <c r="L133" i="51"/>
  <c r="L159" i="51"/>
  <c r="L89" i="51"/>
  <c r="L78" i="51"/>
  <c r="L123" i="51"/>
  <c r="L56" i="51"/>
  <c r="L17" i="51"/>
  <c r="L183" i="51"/>
  <c r="L20" i="51"/>
  <c r="R20" i="51" s="1"/>
  <c r="BR10" i="43" s="1"/>
  <c r="L34" i="51"/>
  <c r="L192" i="51"/>
  <c r="L103" i="51"/>
  <c r="L112" i="51"/>
  <c r="L169" i="51"/>
  <c r="R169" i="51" s="1"/>
  <c r="BR159" i="43" s="1"/>
  <c r="L83" i="51"/>
  <c r="R83" i="51" s="1"/>
  <c r="BR73" i="43" s="1"/>
  <c r="L152" i="51"/>
  <c r="L41" i="51"/>
  <c r="L174" i="51"/>
  <c r="R174" i="51" s="1"/>
  <c r="BR164" i="43" s="1"/>
  <c r="L40" i="51"/>
  <c r="L124" i="51"/>
  <c r="L62" i="51"/>
  <c r="L161" i="51"/>
  <c r="L131" i="51"/>
  <c r="R131" i="51" s="1"/>
  <c r="BR121" i="43" s="1"/>
  <c r="L60" i="51"/>
  <c r="L51" i="51"/>
  <c r="L84" i="51"/>
  <c r="L65" i="51"/>
  <c r="R65" i="51" s="1"/>
  <c r="BR55" i="43" s="1"/>
  <c r="L99" i="51"/>
  <c r="L42" i="51"/>
  <c r="L27" i="51"/>
  <c r="L106" i="51"/>
  <c r="L177" i="51"/>
  <c r="R177" i="51" s="1"/>
  <c r="BR167" i="43" s="1"/>
  <c r="L189" i="51"/>
  <c r="L30" i="51"/>
  <c r="L143" i="51"/>
  <c r="L24" i="51"/>
  <c r="L101" i="51"/>
  <c r="L153" i="51"/>
  <c r="L96" i="51"/>
  <c r="L193" i="51"/>
  <c r="L146" i="51"/>
  <c r="R146" i="51" s="1"/>
  <c r="BR136" i="43" s="1"/>
  <c r="L69" i="51"/>
  <c r="R69" i="51" s="1"/>
  <c r="BR59" i="43"/>
  <c r="L88" i="51"/>
  <c r="L116" i="51"/>
  <c r="L66" i="51"/>
  <c r="L156" i="51"/>
  <c r="L38" i="51"/>
  <c r="L87" i="51"/>
  <c r="R87" i="51" s="1"/>
  <c r="BR77" i="43" s="1"/>
  <c r="L155" i="51"/>
  <c r="L179" i="51"/>
  <c r="L105" i="51"/>
  <c r="R105" i="51" s="1"/>
  <c r="BR95" i="43"/>
  <c r="L122" i="51"/>
  <c r="L75" i="51"/>
  <c r="L117" i="51"/>
  <c r="L134" i="51"/>
  <c r="L196" i="51"/>
  <c r="L164" i="51"/>
  <c r="R164" i="51" s="1"/>
  <c r="BR154" i="43" s="1"/>
  <c r="L108" i="51"/>
  <c r="L141" i="51"/>
  <c r="L54" i="51"/>
  <c r="L31" i="51"/>
  <c r="L158" i="51"/>
  <c r="L154" i="51"/>
  <c r="L188" i="51"/>
  <c r="L118" i="51"/>
  <c r="L97" i="51"/>
  <c r="L86" i="51"/>
  <c r="L16" i="51"/>
  <c r="L115" i="51"/>
  <c r="L47" i="51"/>
  <c r="L145" i="51"/>
  <c r="L36" i="51"/>
  <c r="L32" i="51"/>
  <c r="L190" i="51"/>
  <c r="L191" i="51"/>
  <c r="L128" i="51"/>
  <c r="L19" i="51"/>
  <c r="L94" i="51"/>
  <c r="L22" i="51"/>
  <c r="L81" i="51"/>
  <c r="R81" i="51" s="1"/>
  <c r="BR71" i="43" s="1"/>
  <c r="L165" i="51"/>
  <c r="L53" i="51"/>
  <c r="R53" i="51" s="1"/>
  <c r="BR43" i="43"/>
  <c r="L137" i="51"/>
  <c r="L114" i="51"/>
  <c r="L180" i="51"/>
  <c r="R180" i="51" s="1"/>
  <c r="BR170" i="43" s="1"/>
  <c r="L76" i="51"/>
  <c r="L173" i="51"/>
  <c r="R173" i="51" s="1"/>
  <c r="BR163" i="43" s="1"/>
  <c r="L162" i="51"/>
  <c r="R162" i="51" s="1"/>
  <c r="BR152" i="43"/>
  <c r="L55" i="51"/>
  <c r="L178" i="51"/>
  <c r="L170" i="51"/>
  <c r="L71" i="51"/>
  <c r="L111" i="51"/>
  <c r="L167" i="51"/>
  <c r="L100" i="51"/>
  <c r="L15" i="51"/>
  <c r="L113" i="51"/>
  <c r="L95" i="51"/>
  <c r="L72" i="51"/>
  <c r="L79" i="51"/>
  <c r="L187" i="51"/>
  <c r="L138" i="51"/>
  <c r="AZ188" i="43"/>
  <c r="L136" i="51"/>
  <c r="R136" i="51" s="1"/>
  <c r="BR126" i="43"/>
  <c r="S17" i="8" l="1"/>
  <c r="D131" i="5"/>
  <c r="R111" i="51"/>
  <c r="BR101" i="43" s="1"/>
  <c r="R114" i="51"/>
  <c r="BR104" i="43" s="1"/>
  <c r="R154" i="51"/>
  <c r="BR144" i="43" s="1"/>
  <c r="R122" i="51"/>
  <c r="BR112" i="43" s="1"/>
  <c r="R88" i="51"/>
  <c r="BR78" i="43" s="1"/>
  <c r="R189" i="51"/>
  <c r="BR179" i="43" s="1"/>
  <c r="R78" i="51"/>
  <c r="BR68" i="43" s="1"/>
  <c r="R195" i="51"/>
  <c r="BR185" i="43" s="1"/>
  <c r="R58" i="51"/>
  <c r="BR48" i="43" s="1"/>
  <c r="R181" i="51"/>
  <c r="BR171" i="43" s="1"/>
  <c r="R26" i="51"/>
  <c r="BR16" i="43" s="1"/>
  <c r="R71" i="51"/>
  <c r="BR61" i="43" s="1"/>
  <c r="R137" i="51"/>
  <c r="BR127" i="43" s="1"/>
  <c r="R89" i="51"/>
  <c r="BR79" i="43" s="1"/>
  <c r="R50" i="51"/>
  <c r="BR40" i="43" s="1"/>
  <c r="R186" i="51"/>
  <c r="BR176" i="43" s="1"/>
  <c r="R67" i="51"/>
  <c r="BR57" i="43" s="1"/>
  <c r="R132" i="51"/>
  <c r="BR122" i="43" s="1"/>
  <c r="R158" i="51"/>
  <c r="BR148" i="43" s="1"/>
  <c r="R31" i="51"/>
  <c r="BR21" i="43" s="1"/>
  <c r="R161" i="51"/>
  <c r="BR151" i="43" s="1"/>
  <c r="R112" i="51"/>
  <c r="BR102" i="43" s="1"/>
  <c r="R159" i="51"/>
  <c r="BR149" i="43" s="1"/>
  <c r="R125" i="51"/>
  <c r="BR115" i="43" s="1"/>
  <c r="R73" i="51"/>
  <c r="BR63" i="43" s="1"/>
  <c r="R82" i="51"/>
  <c r="BR72" i="43" s="1"/>
  <c r="R119" i="51"/>
  <c r="BR109" i="43" s="1"/>
  <c r="R59" i="51"/>
  <c r="BR49" i="43" s="1"/>
  <c r="R190" i="51"/>
  <c r="BR180" i="43" s="1"/>
  <c r="R170" i="51"/>
  <c r="BR160" i="43" s="1"/>
  <c r="R32" i="51"/>
  <c r="BR22" i="43" s="1"/>
  <c r="R138" i="51"/>
  <c r="BR128" i="43" s="1"/>
  <c r="R178" i="51"/>
  <c r="BR168" i="43" s="1"/>
  <c r="R36" i="51"/>
  <c r="BR26" i="43" s="1"/>
  <c r="R54" i="51"/>
  <c r="BR44" i="43" s="1"/>
  <c r="R179" i="51"/>
  <c r="BR169" i="43" s="1"/>
  <c r="R106" i="51"/>
  <c r="BR96" i="43" s="1"/>
  <c r="R62" i="51"/>
  <c r="BR52" i="43" s="1"/>
  <c r="R103" i="51"/>
  <c r="BR93" i="43" s="1"/>
  <c r="R133" i="51"/>
  <c r="BR123" i="43" s="1"/>
  <c r="R90" i="51"/>
  <c r="BR80" i="43" s="1"/>
  <c r="R44" i="51"/>
  <c r="BR34" i="43" s="1"/>
  <c r="R166" i="51"/>
  <c r="BR156" i="43" s="1"/>
  <c r="R127" i="51"/>
  <c r="BR117" i="43" s="1"/>
  <c r="R29" i="51"/>
  <c r="BR19" i="43" s="1"/>
  <c r="R148" i="51"/>
  <c r="BR138" i="43" s="1"/>
  <c r="R98" i="51"/>
  <c r="BR88" i="43" s="1"/>
  <c r="R47" i="51"/>
  <c r="BR37" i="43" s="1"/>
  <c r="R187" i="51"/>
  <c r="BR177" i="43" s="1"/>
  <c r="R55" i="51"/>
  <c r="BR45" i="43" s="1"/>
  <c r="R165" i="51"/>
  <c r="BR155" i="43" s="1"/>
  <c r="R145" i="51"/>
  <c r="BR135" i="43" s="1"/>
  <c r="R141" i="51"/>
  <c r="BR131" i="43" s="1"/>
  <c r="R155" i="51"/>
  <c r="BR145" i="43" s="1"/>
  <c r="R27" i="51"/>
  <c r="BR17" i="43" s="1"/>
  <c r="R124" i="51"/>
  <c r="BR114" i="43" s="1"/>
  <c r="R192" i="51"/>
  <c r="BR182" i="43" s="1"/>
  <c r="R147" i="51"/>
  <c r="BR137" i="43" s="1"/>
  <c r="R149" i="51"/>
  <c r="BR139" i="43" s="1"/>
  <c r="R171" i="51"/>
  <c r="BR161" i="43" s="1"/>
  <c r="R35" i="51"/>
  <c r="BR25" i="43" s="1"/>
  <c r="R182" i="51"/>
  <c r="BR172" i="43" s="1"/>
  <c r="R135" i="51"/>
  <c r="BR125" i="43" s="1"/>
  <c r="R108" i="51"/>
  <c r="BR98" i="43" s="1"/>
  <c r="R193" i="51"/>
  <c r="BR183" i="43" s="1"/>
  <c r="R42" i="51"/>
  <c r="BR32" i="43" s="1"/>
  <c r="R40" i="51"/>
  <c r="BR30" i="43" s="1"/>
  <c r="R34" i="51"/>
  <c r="BR24" i="43" s="1"/>
  <c r="R52" i="51"/>
  <c r="BR42" i="43" s="1"/>
  <c r="R185" i="51"/>
  <c r="BR175" i="43" s="1"/>
  <c r="R18" i="51"/>
  <c r="BR8" i="43" s="1"/>
  <c r="R102" i="51"/>
  <c r="BR92" i="43" s="1"/>
  <c r="R79" i="51"/>
  <c r="BR69" i="43" s="1"/>
  <c r="R72" i="51"/>
  <c r="BR62" i="43" s="1"/>
  <c r="R99" i="51"/>
  <c r="BR89" i="43" s="1"/>
  <c r="R39" i="51"/>
  <c r="BR29" i="43" s="1"/>
  <c r="R45" i="51"/>
  <c r="BR35" i="43" s="1"/>
  <c r="R68" i="51"/>
  <c r="BR58" i="43" s="1"/>
  <c r="R151" i="51"/>
  <c r="BR141" i="43" s="1"/>
  <c r="R95" i="51"/>
  <c r="BR85" i="43" s="1"/>
  <c r="R16" i="51"/>
  <c r="BR6" i="43" s="1"/>
  <c r="R38" i="51"/>
  <c r="BR28" i="43" s="1"/>
  <c r="R25" i="51"/>
  <c r="BR15" i="43" s="1"/>
  <c r="R74" i="51"/>
  <c r="BR64" i="43" s="1"/>
  <c r="R94" i="51"/>
  <c r="BR84" i="43" s="1"/>
  <c r="R196" i="51"/>
  <c r="BR186" i="43" s="1"/>
  <c r="R156" i="51"/>
  <c r="BR146" i="43" s="1"/>
  <c r="R101" i="51"/>
  <c r="BR91" i="43" s="1"/>
  <c r="R41" i="51"/>
  <c r="BR31" i="43" s="1"/>
  <c r="R183" i="51"/>
  <c r="BR173" i="43" s="1"/>
  <c r="R57" i="51"/>
  <c r="BR47" i="43" s="1"/>
  <c r="R194" i="51"/>
  <c r="BR184" i="43" s="1"/>
  <c r="R63" i="51"/>
  <c r="BR53" i="43" s="1"/>
  <c r="R176" i="51"/>
  <c r="BR166" i="43" s="1"/>
  <c r="R130" i="51"/>
  <c r="BR120" i="43" s="1"/>
  <c r="R48" i="51"/>
  <c r="BR38" i="43" s="1"/>
  <c r="R139" i="51"/>
  <c r="BR129" i="43" s="1"/>
  <c r="R153" i="51"/>
  <c r="BR143" i="43" s="1"/>
  <c r="R86" i="51"/>
  <c r="BR76" i="43" s="1"/>
  <c r="R15" i="51"/>
  <c r="BR5" i="43" s="1"/>
  <c r="R76" i="51"/>
  <c r="BR66" i="43" s="1"/>
  <c r="R19" i="51"/>
  <c r="BR9" i="43" s="1"/>
  <c r="R97" i="51"/>
  <c r="BR87" i="43" s="1"/>
  <c r="R134" i="51"/>
  <c r="BR124" i="43" s="1"/>
  <c r="R66" i="51"/>
  <c r="BR56" i="43" s="1"/>
  <c r="R24" i="51"/>
  <c r="BR14" i="43" s="1"/>
  <c r="R84" i="51"/>
  <c r="BR74" i="43" s="1"/>
  <c r="R152" i="51"/>
  <c r="BR142" i="43" s="1"/>
  <c r="R17" i="51"/>
  <c r="BR7" i="43" s="1"/>
  <c r="R93" i="51"/>
  <c r="BR83" i="43" s="1"/>
  <c r="R121" i="51"/>
  <c r="BR111" i="43" s="1"/>
  <c r="R157" i="51"/>
  <c r="BR147" i="43" s="1"/>
  <c r="R144" i="51"/>
  <c r="BR134" i="43" s="1"/>
  <c r="R110" i="51"/>
  <c r="BR100" i="43" s="1"/>
  <c r="R129" i="51"/>
  <c r="BR119" i="43" s="1"/>
  <c r="R109" i="51"/>
  <c r="BR99" i="43" s="1"/>
  <c r="R115" i="51"/>
  <c r="BR105" i="43" s="1"/>
  <c r="R96" i="51"/>
  <c r="BR86" i="43" s="1"/>
  <c r="R118" i="51"/>
  <c r="BR108" i="43" s="1"/>
  <c r="R140" i="51"/>
  <c r="BR130" i="43" s="1"/>
  <c r="R91" i="51"/>
  <c r="BR81" i="43" s="1"/>
  <c r="R61" i="51"/>
  <c r="BR51" i="43" s="1"/>
  <c r="R163" i="51"/>
  <c r="BR153" i="43" s="1"/>
  <c r="R80" i="51"/>
  <c r="BR70" i="43" s="1"/>
  <c r="R22" i="51"/>
  <c r="BR12" i="43" s="1"/>
  <c r="R46" i="51"/>
  <c r="BR36" i="43" s="1"/>
  <c r="R120" i="51"/>
  <c r="BR110" i="43" s="1"/>
  <c r="R113" i="51"/>
  <c r="BR103" i="43" s="1"/>
  <c r="R100" i="51"/>
  <c r="BR90" i="43" s="1"/>
  <c r="R128" i="51"/>
  <c r="BR118" i="43" s="1"/>
  <c r="R117" i="51"/>
  <c r="BR107" i="43" s="1"/>
  <c r="R116" i="51"/>
  <c r="BR106" i="43" s="1"/>
  <c r="R143" i="51"/>
  <c r="BR133" i="43" s="1"/>
  <c r="R51" i="51"/>
  <c r="BR41" i="43" s="1"/>
  <c r="R56" i="51"/>
  <c r="BR46" i="43" s="1"/>
  <c r="R167" i="51"/>
  <c r="BR157" i="43" s="1"/>
  <c r="R191" i="51"/>
  <c r="BR181" i="43" s="1"/>
  <c r="R188" i="51"/>
  <c r="BR178" i="43" s="1"/>
  <c r="R75" i="51"/>
  <c r="BR65" i="43" s="1"/>
  <c r="R30" i="51"/>
  <c r="BR20" i="43" s="1"/>
  <c r="R60" i="51"/>
  <c r="BR50" i="43" s="1"/>
  <c r="R123" i="51"/>
  <c r="BR113" i="43" s="1"/>
  <c r="R160" i="51"/>
  <c r="BR150" i="43" s="1"/>
  <c r="R37" i="51"/>
  <c r="BR27" i="43" s="1"/>
  <c r="R126" i="51"/>
  <c r="BR116" i="43" s="1"/>
  <c r="R175" i="51"/>
  <c r="BR165" i="43" s="1"/>
  <c r="R64" i="51"/>
  <c r="BR54" i="43" s="1"/>
  <c r="L101" i="46"/>
  <c r="N101" i="46" s="1"/>
  <c r="L61" i="46"/>
  <c r="N61" i="46" s="1"/>
  <c r="L41" i="46"/>
  <c r="N41" i="46" s="1"/>
  <c r="L79" i="46"/>
  <c r="N79" i="46" s="1"/>
  <c r="L56" i="46"/>
  <c r="N56" i="46" s="1"/>
  <c r="L89" i="46"/>
  <c r="N89" i="46" s="1"/>
  <c r="L76" i="46"/>
  <c r="N76" i="46" s="1"/>
  <c r="L38" i="46"/>
  <c r="N38" i="46" s="1"/>
  <c r="L58" i="46"/>
  <c r="N58" i="46" s="1"/>
  <c r="L42" i="46"/>
  <c r="N42" i="46" s="1"/>
  <c r="L15" i="46"/>
  <c r="N15" i="46" s="1"/>
  <c r="L69" i="46"/>
  <c r="N69" i="46" s="1"/>
  <c r="L93" i="46"/>
  <c r="N93" i="46" s="1"/>
  <c r="L25" i="46"/>
  <c r="N25" i="46" s="1"/>
  <c r="L14" i="46"/>
  <c r="L36" i="46"/>
  <c r="N36" i="46" s="1"/>
  <c r="L57" i="46"/>
  <c r="N57" i="46" s="1"/>
  <c r="L18" i="46"/>
  <c r="N18" i="46" s="1"/>
  <c r="L53" i="46"/>
  <c r="N53" i="46" s="1"/>
  <c r="L44" i="46"/>
  <c r="N44" i="46" s="1"/>
  <c r="L73" i="46"/>
  <c r="N73" i="46" s="1"/>
  <c r="L62" i="46"/>
  <c r="N62" i="46" s="1"/>
  <c r="L63" i="46"/>
  <c r="N63" i="46" s="1"/>
  <c r="L54" i="46"/>
  <c r="N54" i="46" s="1"/>
  <c r="L72" i="46"/>
  <c r="N72" i="46" s="1"/>
  <c r="L34" i="46"/>
  <c r="N34" i="46" s="1"/>
  <c r="L43" i="46"/>
  <c r="N43" i="46" s="1"/>
  <c r="L99" i="46"/>
  <c r="N99" i="46" s="1"/>
  <c r="L82" i="46"/>
  <c r="N82" i="46" s="1"/>
  <c r="L49" i="46"/>
  <c r="N49" i="46" s="1"/>
  <c r="L26" i="46"/>
  <c r="N26" i="46" s="1"/>
  <c r="L17" i="46"/>
  <c r="N17" i="46" s="1"/>
  <c r="L86" i="46"/>
  <c r="N86" i="46" s="1"/>
  <c r="L111" i="46"/>
  <c r="N111" i="46" s="1"/>
  <c r="L65" i="46"/>
  <c r="N65" i="46" s="1"/>
  <c r="L67" i="46"/>
  <c r="N67" i="46" s="1"/>
  <c r="L85" i="46"/>
  <c r="N85" i="46" s="1"/>
  <c r="L90" i="46"/>
  <c r="N90" i="46" s="1"/>
  <c r="L95" i="46"/>
  <c r="N95" i="46" s="1"/>
  <c r="L21" i="46"/>
  <c r="N21" i="46" s="1"/>
  <c r="L59" i="46"/>
  <c r="N59" i="46" s="1"/>
  <c r="L33" i="46"/>
  <c r="N33" i="46" s="1"/>
  <c r="L84" i="46"/>
  <c r="N84" i="46" s="1"/>
  <c r="L92" i="46"/>
  <c r="N92" i="46" s="1"/>
  <c r="L35" i="46"/>
  <c r="N35" i="46" s="1"/>
  <c r="L74" i="46"/>
  <c r="N74" i="46" s="1"/>
  <c r="L70" i="46"/>
  <c r="N70" i="46" s="1"/>
  <c r="L91" i="46"/>
  <c r="N91" i="46" s="1"/>
  <c r="L24" i="46"/>
  <c r="N24" i="46" s="1"/>
  <c r="L71" i="46"/>
  <c r="N71" i="46" s="1"/>
  <c r="L97" i="46"/>
  <c r="N97" i="46" s="1"/>
  <c r="L96" i="46"/>
  <c r="N96" i="46" s="1"/>
  <c r="L68" i="46"/>
  <c r="N68" i="46" s="1"/>
  <c r="L87" i="46"/>
  <c r="N87" i="46" s="1"/>
  <c r="L27" i="46"/>
  <c r="N27" i="46" s="1"/>
  <c r="L19" i="46"/>
  <c r="N19" i="46" s="1"/>
  <c r="L66" i="46"/>
  <c r="N66" i="46" s="1"/>
  <c r="L77" i="46"/>
  <c r="N77" i="46" s="1"/>
  <c r="L110" i="46"/>
  <c r="N110" i="46" s="1"/>
  <c r="L23" i="46"/>
  <c r="N23" i="46" s="1"/>
  <c r="L55" i="46"/>
  <c r="N55" i="46" s="1"/>
  <c r="L22" i="46"/>
  <c r="N22" i="46" s="1"/>
  <c r="L45" i="46"/>
  <c r="N45" i="46" s="1"/>
  <c r="L102" i="46"/>
  <c r="N102" i="46" s="1"/>
  <c r="L108" i="46"/>
  <c r="N108" i="46" s="1"/>
  <c r="L94" i="46"/>
  <c r="N94" i="46" s="1"/>
  <c r="L100" i="46"/>
  <c r="N100" i="46" s="1"/>
  <c r="L106" i="46"/>
  <c r="N106" i="46" s="1"/>
  <c r="L16" i="46"/>
  <c r="N16" i="46" s="1"/>
  <c r="L88" i="46"/>
  <c r="N88" i="46" s="1"/>
  <c r="L60" i="46"/>
  <c r="N60" i="46" s="1"/>
  <c r="L80" i="46"/>
  <c r="N80" i="46" s="1"/>
  <c r="L64" i="46"/>
  <c r="N64" i="46" s="1"/>
  <c r="L28" i="46"/>
  <c r="N28" i="46" s="1"/>
  <c r="L30" i="46"/>
  <c r="N30" i="46" s="1"/>
  <c r="L39" i="46"/>
  <c r="N39" i="46" s="1"/>
  <c r="L31" i="46"/>
  <c r="N31" i="46" s="1"/>
  <c r="L47" i="46"/>
  <c r="N47" i="46" s="1"/>
  <c r="L78" i="46"/>
  <c r="N78" i="46" s="1"/>
  <c r="L109" i="46"/>
  <c r="N109" i="46" s="1"/>
  <c r="L107" i="46"/>
  <c r="N107" i="46" s="1"/>
  <c r="L20" i="46"/>
  <c r="N20" i="46" s="1"/>
  <c r="L48" i="46"/>
  <c r="N48" i="46" s="1"/>
  <c r="L50" i="46"/>
  <c r="N50" i="46" s="1"/>
  <c r="L32" i="46"/>
  <c r="N32" i="46" s="1"/>
  <c r="L83" i="46"/>
  <c r="N83" i="46" s="1"/>
  <c r="L104" i="46"/>
  <c r="N104" i="46" s="1"/>
  <c r="L81" i="46"/>
  <c r="N81" i="46" s="1"/>
  <c r="L46" i="46"/>
  <c r="N46" i="46" s="1"/>
  <c r="BA188" i="43"/>
  <c r="C188" i="43" s="1"/>
  <c r="D21" i="5" s="1"/>
  <c r="L105" i="46"/>
  <c r="N105" i="46" s="1"/>
  <c r="L98" i="46"/>
  <c r="N98" i="46" s="1"/>
  <c r="L52" i="46"/>
  <c r="N52" i="46" s="1"/>
  <c r="L75" i="46"/>
  <c r="N75" i="46" s="1"/>
  <c r="L29" i="46"/>
  <c r="N29" i="46" s="1"/>
  <c r="L37" i="46"/>
  <c r="N37" i="46" s="1"/>
  <c r="L51" i="46"/>
  <c r="N51" i="46" s="1"/>
  <c r="L103" i="46"/>
  <c r="N103" i="46" s="1"/>
  <c r="L40" i="46"/>
  <c r="N40" i="46" s="1"/>
  <c r="BR4" i="43"/>
  <c r="N14" i="46" l="1"/>
  <c r="R14" i="46" s="1"/>
  <c r="BS4" i="43" s="1"/>
  <c r="N10" i="51"/>
  <c r="O10" i="51" s="1"/>
  <c r="R102" i="46"/>
  <c r="BS92" i="43" s="1"/>
  <c r="R33" i="46"/>
  <c r="BS23" i="43" s="1"/>
  <c r="BS129" i="43"/>
  <c r="R37" i="46"/>
  <c r="BS27" i="43" s="1"/>
  <c r="R31" i="46"/>
  <c r="BS21" i="43" s="1"/>
  <c r="BS141" i="43"/>
  <c r="R111" i="46"/>
  <c r="BS101" i="43" s="1"/>
  <c r="R76" i="46"/>
  <c r="BS66" i="43" s="1"/>
  <c r="BS108" i="43"/>
  <c r="BS163" i="43"/>
  <c r="R45" i="46"/>
  <c r="BS35" i="43" s="1"/>
  <c r="BS162" i="43"/>
  <c r="BS127" i="43"/>
  <c r="BS114" i="43"/>
  <c r="BS132" i="43"/>
  <c r="BS175" i="43"/>
  <c r="BS168" i="43"/>
  <c r="R81" i="46"/>
  <c r="BS71" i="43" s="1"/>
  <c r="R30" i="46"/>
  <c r="BS20" i="43" s="1"/>
  <c r="R19" i="46"/>
  <c r="BS9" i="43" s="1"/>
  <c r="BS136" i="43"/>
  <c r="R53" i="46"/>
  <c r="BS43" i="43" s="1"/>
  <c r="BS116" i="43"/>
  <c r="BS122" i="43"/>
  <c r="BS169" i="43"/>
  <c r="BS172" i="43"/>
  <c r="X172" i="43" s="1"/>
  <c r="D173" i="6" s="1"/>
  <c r="R106" i="46"/>
  <c r="BS96" i="43" s="1"/>
  <c r="R55" i="46"/>
  <c r="BS45" i="43" s="1"/>
  <c r="BS173" i="43"/>
  <c r="R74" i="46"/>
  <c r="BS64" i="43" s="1"/>
  <c r="R21" i="46"/>
  <c r="BS11" i="43" s="1"/>
  <c r="R67" i="46"/>
  <c r="BS57" i="43" s="1"/>
  <c r="R49" i="46"/>
  <c r="BS39" i="43" s="1"/>
  <c r="R63" i="46"/>
  <c r="BS53" i="43" s="1"/>
  <c r="X53" i="43" s="1"/>
  <c r="D54" i="6" s="1"/>
  <c r="V54" i="6" s="1"/>
  <c r="BS154" i="43"/>
  <c r="R93" i="46"/>
  <c r="BS83" i="43" s="1"/>
  <c r="R56" i="46"/>
  <c r="BS46" i="43" s="1"/>
  <c r="R103" i="46"/>
  <c r="BS93" i="43" s="1"/>
  <c r="R90" i="46"/>
  <c r="BS80" i="43" s="1"/>
  <c r="BS164" i="43"/>
  <c r="BS134" i="43"/>
  <c r="R44" i="46"/>
  <c r="BS34" i="43" s="1"/>
  <c r="R71" i="46"/>
  <c r="BS61" i="43" s="1"/>
  <c r="BS125" i="43"/>
  <c r="R16" i="46"/>
  <c r="BS6" i="43" s="1"/>
  <c r="BS178" i="43"/>
  <c r="R91" i="46"/>
  <c r="BS81" i="43" s="1"/>
  <c r="BS149" i="43"/>
  <c r="BS185" i="43"/>
  <c r="BS106" i="43"/>
  <c r="BS138" i="43"/>
  <c r="BS156" i="43"/>
  <c r="R28" i="46"/>
  <c r="BS18" i="43" s="1"/>
  <c r="BS145" i="43"/>
  <c r="R23" i="46"/>
  <c r="BS13" i="43" s="1"/>
  <c r="R27" i="46"/>
  <c r="BS17" i="43" s="1"/>
  <c r="R35" i="46"/>
  <c r="BS25" i="43" s="1"/>
  <c r="R95" i="46"/>
  <c r="BS85" i="43" s="1"/>
  <c r="BS161" i="43"/>
  <c r="BS150" i="43"/>
  <c r="BS152" i="43"/>
  <c r="BS167" i="43"/>
  <c r="BS112" i="43"/>
  <c r="BS143" i="43"/>
  <c r="R105" i="46"/>
  <c r="BS95" i="43" s="1"/>
  <c r="R97" i="46"/>
  <c r="BS87" i="43" s="1"/>
  <c r="R43" i="46"/>
  <c r="BS33" i="43" s="1"/>
  <c r="X33" i="43" s="1"/>
  <c r="D34" i="6" s="1"/>
  <c r="V34" i="6" s="1"/>
  <c r="R88" i="46"/>
  <c r="BS78" i="43" s="1"/>
  <c r="BS165" i="43"/>
  <c r="BS183" i="43"/>
  <c r="R17" i="46"/>
  <c r="BS7" i="43" s="1"/>
  <c r="X7" i="43" s="1"/>
  <c r="D8" i="6" s="1"/>
  <c r="V8" i="6" s="1"/>
  <c r="R20" i="46"/>
  <c r="BS10" i="43" s="1"/>
  <c r="R26" i="46"/>
  <c r="BS16" i="43" s="1"/>
  <c r="R104" i="46"/>
  <c r="BS94" i="43" s="1"/>
  <c r="R64" i="46"/>
  <c r="BS54" i="43" s="1"/>
  <c r="BS131" i="43"/>
  <c r="R110" i="46"/>
  <c r="BS100" i="43" s="1"/>
  <c r="R87" i="46"/>
  <c r="BS77" i="43" s="1"/>
  <c r="BS139" i="43"/>
  <c r="BS109" i="43"/>
  <c r="BS110" i="43"/>
  <c r="R82" i="46"/>
  <c r="BS72" i="43" s="1"/>
  <c r="R62" i="46"/>
  <c r="BS52" i="43" s="1"/>
  <c r="X52" i="43" s="1"/>
  <c r="D53" i="6" s="1"/>
  <c r="V53" i="6" s="1"/>
  <c r="BS133" i="43"/>
  <c r="R69" i="46"/>
  <c r="BS59" i="43" s="1"/>
  <c r="BS166" i="43"/>
  <c r="BS118" i="43"/>
  <c r="R38" i="46"/>
  <c r="BS28" i="43" s="1"/>
  <c r="R47" i="46"/>
  <c r="BS37" i="43" s="1"/>
  <c r="R65" i="46"/>
  <c r="BS55" i="43" s="1"/>
  <c r="X55" i="43" s="1"/>
  <c r="D56" i="6" s="1"/>
  <c r="V56" i="6" s="1"/>
  <c r="R48" i="46"/>
  <c r="BS38" i="43" s="1"/>
  <c r="BS170" i="43"/>
  <c r="X170" i="43" s="1"/>
  <c r="D171" i="6" s="1"/>
  <c r="R72" i="46"/>
  <c r="BS62" i="43" s="1"/>
  <c r="BS121" i="43"/>
  <c r="BS160" i="43"/>
  <c r="R66" i="46"/>
  <c r="BS56" i="43" s="1"/>
  <c r="R25" i="46"/>
  <c r="BS15" i="43" s="1"/>
  <c r="R70" i="46"/>
  <c r="BS60" i="43" s="1"/>
  <c r="R89" i="46"/>
  <c r="BS79" i="43" s="1"/>
  <c r="X79" i="43" s="1"/>
  <c r="D80" i="6" s="1"/>
  <c r="V80" i="6" s="1"/>
  <c r="BS180" i="43"/>
  <c r="R80" i="46"/>
  <c r="BS70" i="43" s="1"/>
  <c r="BS184" i="43"/>
  <c r="X184" i="43" s="1"/>
  <c r="D185" i="6" s="1"/>
  <c r="BS177" i="43"/>
  <c r="X177" i="43" s="1"/>
  <c r="D178" i="6" s="1"/>
  <c r="R68" i="46"/>
  <c r="BS58" i="43" s="1"/>
  <c r="BS104" i="43"/>
  <c r="BS123" i="43"/>
  <c r="BS186" i="43"/>
  <c r="BS140" i="43"/>
  <c r="BS124" i="43"/>
  <c r="R18" i="46"/>
  <c r="BS8" i="43" s="1"/>
  <c r="R15" i="46"/>
  <c r="BS5" i="43" s="1"/>
  <c r="R79" i="46"/>
  <c r="BS69" i="43" s="1"/>
  <c r="BS113" i="43"/>
  <c r="R84" i="46"/>
  <c r="BS74" i="43" s="1"/>
  <c r="R73" i="46"/>
  <c r="BS63" i="43" s="1"/>
  <c r="R77" i="46"/>
  <c r="BS67" i="43" s="1"/>
  <c r="R34" i="46"/>
  <c r="BS24" i="43" s="1"/>
  <c r="X24" i="43" s="1"/>
  <c r="D25" i="6" s="1"/>
  <c r="V25" i="6" s="1"/>
  <c r="BS103" i="43"/>
  <c r="BS107" i="43"/>
  <c r="R24" i="46"/>
  <c r="BS14" i="43" s="1"/>
  <c r="R86" i="46"/>
  <c r="BS76" i="43" s="1"/>
  <c r="BS146" i="43"/>
  <c r="R54" i="46"/>
  <c r="BS44" i="43" s="1"/>
  <c r="BS174" i="43"/>
  <c r="BS128" i="43"/>
  <c r="BS111" i="43"/>
  <c r="BS126" i="43"/>
  <c r="R92" i="46"/>
  <c r="BS82" i="43" s="1"/>
  <c r="BS120" i="43"/>
  <c r="R99" i="46"/>
  <c r="BS89" i="43" s="1"/>
  <c r="BS171" i="43"/>
  <c r="R57" i="46"/>
  <c r="BS47" i="43" s="1"/>
  <c r="R42" i="46"/>
  <c r="BS32" i="43" s="1"/>
  <c r="BS135" i="43"/>
  <c r="X135" i="43" s="1"/>
  <c r="D136" i="6" s="1"/>
  <c r="R50" i="46"/>
  <c r="BS40" i="43" s="1"/>
  <c r="BS105" i="43"/>
  <c r="R108" i="46"/>
  <c r="BS98" i="43" s="1"/>
  <c r="BS182" i="43"/>
  <c r="R41" i="46"/>
  <c r="BS31" i="43" s="1"/>
  <c r="R51" i="46"/>
  <c r="BS41" i="43" s="1"/>
  <c r="BS115" i="43"/>
  <c r="R85" i="46"/>
  <c r="BS75" i="43" s="1"/>
  <c r="R61" i="46"/>
  <c r="BS51" i="43" s="1"/>
  <c r="R46" i="46"/>
  <c r="BS36" i="43" s="1"/>
  <c r="X36" i="43" s="1"/>
  <c r="D37" i="6" s="1"/>
  <c r="V37" i="6" s="1"/>
  <c r="BS157" i="43"/>
  <c r="BS176" i="43"/>
  <c r="R101" i="46"/>
  <c r="BS91" i="43" s="1"/>
  <c r="BS119" i="43"/>
  <c r="R39" i="46"/>
  <c r="BS29" i="43" s="1"/>
  <c r="X29" i="43" s="1"/>
  <c r="D30" i="6" s="1"/>
  <c r="V30" i="6" s="1"/>
  <c r="R59" i="46"/>
  <c r="BS49" i="43" s="1"/>
  <c r="X49" i="43" s="1"/>
  <c r="D50" i="6" s="1"/>
  <c r="V50" i="6" s="1"/>
  <c r="BS155" i="43"/>
  <c r="R29" i="46"/>
  <c r="BS19" i="43" s="1"/>
  <c r="BS148" i="43"/>
  <c r="BS179" i="43"/>
  <c r="BS151" i="43"/>
  <c r="R22" i="46"/>
  <c r="BS12" i="43" s="1"/>
  <c r="BS159" i="43"/>
  <c r="R75" i="46"/>
  <c r="BS65" i="43" s="1"/>
  <c r="R107" i="46"/>
  <c r="BS97" i="43" s="1"/>
  <c r="R52" i="46"/>
  <c r="BS42" i="43" s="1"/>
  <c r="R83" i="46"/>
  <c r="BS73" i="43" s="1"/>
  <c r="BS130" i="43"/>
  <c r="R109" i="46"/>
  <c r="BS99" i="43" s="1"/>
  <c r="R60" i="46"/>
  <c r="BS50" i="43" s="1"/>
  <c r="X50" i="43" s="1"/>
  <c r="D51" i="6" s="1"/>
  <c r="V51" i="6" s="1"/>
  <c r="R100" i="46"/>
  <c r="BS90" i="43" s="1"/>
  <c r="BS181" i="43"/>
  <c r="R40" i="46"/>
  <c r="BS30" i="43" s="1"/>
  <c r="R98" i="46"/>
  <c r="BS88" i="43" s="1"/>
  <c r="R32" i="46"/>
  <c r="BS22" i="43" s="1"/>
  <c r="R78" i="46"/>
  <c r="BS68" i="43" s="1"/>
  <c r="BS158" i="43"/>
  <c r="R94" i="46"/>
  <c r="BS84" i="43" s="1"/>
  <c r="BS142" i="43"/>
  <c r="R96" i="46"/>
  <c r="BS86" i="43" s="1"/>
  <c r="BS147" i="43"/>
  <c r="BS144" i="43"/>
  <c r="BS153" i="43"/>
  <c r="BS102" i="43"/>
  <c r="BS117" i="43"/>
  <c r="R36" i="46"/>
  <c r="BS26" i="43" s="1"/>
  <c r="R58" i="46"/>
  <c r="BS48" i="43" s="1"/>
  <c r="BS137" i="43"/>
  <c r="X137" i="43" s="1"/>
  <c r="D138" i="6" s="1"/>
  <c r="M188" i="43"/>
  <c r="N21" i="5" s="1"/>
  <c r="N188" i="43"/>
  <c r="O21" i="5" s="1"/>
  <c r="X12" i="43" l="1"/>
  <c r="D13" i="6" s="1"/>
  <c r="V13" i="6" s="1"/>
  <c r="X47" i="43"/>
  <c r="D48" i="6" s="1"/>
  <c r="V48" i="6" s="1"/>
  <c r="X56" i="43"/>
  <c r="D57" i="6" s="1"/>
  <c r="V57" i="6" s="1"/>
  <c r="X133" i="43"/>
  <c r="D134" i="6" s="1"/>
  <c r="X162" i="43"/>
  <c r="D163" i="6" s="1"/>
  <c r="X35" i="43"/>
  <c r="D36" i="6" s="1"/>
  <c r="V36" i="6" s="1"/>
  <c r="X102" i="43"/>
  <c r="D103" i="6" s="1"/>
  <c r="V103" i="6" s="1"/>
  <c r="X179" i="43"/>
  <c r="D180" i="6" s="1"/>
  <c r="X89" i="43"/>
  <c r="D90" i="6" s="1"/>
  <c r="V90" i="6" s="1"/>
  <c r="X123" i="43"/>
  <c r="D124" i="6" s="1"/>
  <c r="X121" i="43"/>
  <c r="D122" i="6" s="1"/>
  <c r="X72" i="43"/>
  <c r="D73" i="6" s="1"/>
  <c r="V73" i="6" s="1"/>
  <c r="X183" i="43"/>
  <c r="D184" i="6" s="1"/>
  <c r="X163" i="43"/>
  <c r="D164" i="6" s="1"/>
  <c r="X153" i="43"/>
  <c r="D154" i="6" s="1"/>
  <c r="X90" i="43"/>
  <c r="D91" i="6" s="1"/>
  <c r="V91" i="6" s="1"/>
  <c r="X115" i="43"/>
  <c r="D116" i="6" s="1"/>
  <c r="X120" i="43"/>
  <c r="D121" i="6" s="1"/>
  <c r="X62" i="43"/>
  <c r="D63" i="6" s="1"/>
  <c r="V63" i="6" s="1"/>
  <c r="X165" i="43"/>
  <c r="D166" i="6" s="1"/>
  <c r="X25" i="43"/>
  <c r="D26" i="6" s="1"/>
  <c r="V26" i="6" s="1"/>
  <c r="X108" i="43"/>
  <c r="D109" i="6" s="1"/>
  <c r="X41" i="43"/>
  <c r="D42" i="6" s="1"/>
  <c r="V42" i="6" s="1"/>
  <c r="X67" i="43"/>
  <c r="D68" i="6" s="1"/>
  <c r="V68" i="6" s="1"/>
  <c r="X109" i="43"/>
  <c r="D110" i="6" s="1"/>
  <c r="X66" i="43"/>
  <c r="D67" i="6" s="1"/>
  <c r="V67" i="6" s="1"/>
  <c r="X77" i="43"/>
  <c r="D78" i="6" s="1"/>
  <c r="V78" i="6" s="1"/>
  <c r="X87" i="43"/>
  <c r="D88" i="6" s="1"/>
  <c r="V88" i="6" s="1"/>
  <c r="X145" i="43"/>
  <c r="D146" i="6" s="1"/>
  <c r="X34" i="43"/>
  <c r="D35" i="6" s="1"/>
  <c r="V35" i="6" s="1"/>
  <c r="X64" i="43"/>
  <c r="D65" i="6" s="1"/>
  <c r="V65" i="6" s="1"/>
  <c r="X71" i="43"/>
  <c r="D72" i="6" s="1"/>
  <c r="V72" i="6" s="1"/>
  <c r="X141" i="43"/>
  <c r="D142" i="6" s="1"/>
  <c r="X149" i="43"/>
  <c r="D150" i="6" s="1"/>
  <c r="X51" i="43"/>
  <c r="D52" i="6" s="1"/>
  <c r="V52" i="6" s="1"/>
  <c r="X116" i="43"/>
  <c r="D117" i="6" s="1"/>
  <c r="X39" i="43"/>
  <c r="D40" i="6" s="1"/>
  <c r="V40" i="6" s="1"/>
  <c r="X19" i="43"/>
  <c r="D20" i="6" s="1"/>
  <c r="V20" i="6" s="1"/>
  <c r="X17" i="43"/>
  <c r="D18" i="6" s="1"/>
  <c r="V18" i="6" s="1"/>
  <c r="X126" i="43"/>
  <c r="D127" i="6" s="1"/>
  <c r="X98" i="43"/>
  <c r="D99" i="6" s="1"/>
  <c r="V99" i="6" s="1"/>
  <c r="X128" i="43"/>
  <c r="D129" i="6" s="1"/>
  <c r="X113" i="43"/>
  <c r="D114" i="6" s="1"/>
  <c r="X70" i="43"/>
  <c r="D71" i="6" s="1"/>
  <c r="V71" i="6" s="1"/>
  <c r="X37" i="43"/>
  <c r="D38" i="6" s="1"/>
  <c r="V38" i="6" s="1"/>
  <c r="X100" i="43"/>
  <c r="D101" i="6" s="1"/>
  <c r="V101" i="6" s="1"/>
  <c r="X95" i="43"/>
  <c r="D96" i="6" s="1"/>
  <c r="V96" i="6" s="1"/>
  <c r="X18" i="43"/>
  <c r="D19" i="6" s="1"/>
  <c r="V19" i="6" s="1"/>
  <c r="X134" i="43"/>
  <c r="D135" i="6" s="1"/>
  <c r="X173" i="43"/>
  <c r="D174" i="6" s="1"/>
  <c r="X168" i="43"/>
  <c r="D169" i="6" s="1"/>
  <c r="X21" i="43"/>
  <c r="D22" i="6" s="1"/>
  <c r="V22" i="6" s="1"/>
  <c r="X26" i="43"/>
  <c r="D27" i="6" s="1"/>
  <c r="V27" i="6" s="1"/>
  <c r="X140" i="43"/>
  <c r="D141" i="6" s="1"/>
  <c r="X122" i="43"/>
  <c r="D123" i="6" s="1"/>
  <c r="X151" i="43"/>
  <c r="D152" i="6" s="1"/>
  <c r="X186" i="43"/>
  <c r="D187" i="6" s="1"/>
  <c r="X81" i="43"/>
  <c r="D82" i="6" s="1"/>
  <c r="V82" i="6" s="1"/>
  <c r="X181" i="43"/>
  <c r="D182" i="6" s="1"/>
  <c r="X103" i="43"/>
  <c r="D104" i="6" s="1"/>
  <c r="V104" i="6" s="1"/>
  <c r="X178" i="43"/>
  <c r="D179" i="6" s="1"/>
  <c r="X148" i="43"/>
  <c r="D149" i="6" s="1"/>
  <c r="X104" i="43"/>
  <c r="D105" i="6" s="1"/>
  <c r="X136" i="43"/>
  <c r="D137" i="6" s="1"/>
  <c r="X144" i="43"/>
  <c r="D145" i="6" s="1"/>
  <c r="X82" i="43"/>
  <c r="D83" i="6" s="1"/>
  <c r="V83" i="6" s="1"/>
  <c r="X58" i="43"/>
  <c r="D59" i="6" s="1"/>
  <c r="V59" i="6" s="1"/>
  <c r="X125" i="43"/>
  <c r="D126" i="6" s="1"/>
  <c r="X147" i="43"/>
  <c r="D148" i="6" s="1"/>
  <c r="X99" i="43"/>
  <c r="D100" i="6" s="1"/>
  <c r="V100" i="6" s="1"/>
  <c r="X31" i="43"/>
  <c r="D32" i="6" s="1"/>
  <c r="V32" i="6" s="1"/>
  <c r="X63" i="43"/>
  <c r="D64" i="6" s="1"/>
  <c r="V64" i="6" s="1"/>
  <c r="X38" i="43"/>
  <c r="D39" i="6" s="1"/>
  <c r="V39" i="6" s="1"/>
  <c r="X139" i="43"/>
  <c r="D140" i="6" s="1"/>
  <c r="X20" i="43"/>
  <c r="D21" i="6" s="1"/>
  <c r="V21" i="6" s="1"/>
  <c r="X182" i="43"/>
  <c r="D183" i="6" s="1"/>
  <c r="X84" i="43"/>
  <c r="D85" i="6" s="1"/>
  <c r="V85" i="6" s="1"/>
  <c r="X42" i="43"/>
  <c r="D43" i="6" s="1"/>
  <c r="V43" i="6" s="1"/>
  <c r="X119" i="43"/>
  <c r="D120" i="6" s="1"/>
  <c r="X105" i="43"/>
  <c r="D106" i="6" s="1"/>
  <c r="X174" i="43"/>
  <c r="D175" i="6" s="1"/>
  <c r="X69" i="43"/>
  <c r="D70" i="6" s="1"/>
  <c r="V70" i="6" s="1"/>
  <c r="X180" i="43"/>
  <c r="D181" i="6" s="1"/>
  <c r="X28" i="43"/>
  <c r="D29" i="6" s="1"/>
  <c r="V29" i="6" s="1"/>
  <c r="X131" i="43"/>
  <c r="D132" i="6" s="1"/>
  <c r="X143" i="43"/>
  <c r="D144" i="6" s="1"/>
  <c r="X156" i="43"/>
  <c r="D157" i="6" s="1"/>
  <c r="X164" i="43"/>
  <c r="D165" i="6" s="1"/>
  <c r="X45" i="43"/>
  <c r="D46" i="6" s="1"/>
  <c r="V46" i="6" s="1"/>
  <c r="X175" i="43"/>
  <c r="D176" i="6" s="1"/>
  <c r="X27" i="43"/>
  <c r="D28" i="6" s="1"/>
  <c r="V28" i="6" s="1"/>
  <c r="X14" i="43"/>
  <c r="D15" i="6" s="1"/>
  <c r="V15" i="6" s="1"/>
  <c r="X83" i="43"/>
  <c r="D84" i="6" s="1"/>
  <c r="V84" i="6" s="1"/>
  <c r="X117" i="43"/>
  <c r="D118" i="6" s="1"/>
  <c r="X171" i="43"/>
  <c r="D172" i="6" s="1"/>
  <c r="X160" i="43"/>
  <c r="D161" i="6" s="1"/>
  <c r="X154" i="43"/>
  <c r="D155" i="6" s="1"/>
  <c r="X75" i="43"/>
  <c r="D76" i="6" s="1"/>
  <c r="V76" i="6" s="1"/>
  <c r="X85" i="43"/>
  <c r="D86" i="6" s="1"/>
  <c r="V86" i="6" s="1"/>
  <c r="X6" i="43"/>
  <c r="D7" i="6" s="1"/>
  <c r="V7" i="6" s="1"/>
  <c r="X11" i="43"/>
  <c r="D12" i="6" s="1"/>
  <c r="V12" i="6" s="1"/>
  <c r="X74" i="43"/>
  <c r="D75" i="6" s="1"/>
  <c r="V75" i="6" s="1"/>
  <c r="X118" i="43"/>
  <c r="D119" i="6" s="1"/>
  <c r="X54" i="43"/>
  <c r="D55" i="6" s="1"/>
  <c r="V55" i="6" s="1"/>
  <c r="X112" i="43"/>
  <c r="D113" i="6" s="1"/>
  <c r="X138" i="43"/>
  <c r="D139" i="6" s="1"/>
  <c r="X80" i="43"/>
  <c r="D81" i="6" s="1"/>
  <c r="V81" i="6" s="1"/>
  <c r="X96" i="43"/>
  <c r="D97" i="6" s="1"/>
  <c r="V97" i="6" s="1"/>
  <c r="X132" i="43"/>
  <c r="D133" i="6" s="1"/>
  <c r="X129" i="43"/>
  <c r="D130" i="6" s="1"/>
  <c r="X10" i="43"/>
  <c r="D11" i="6" s="1"/>
  <c r="V11" i="6" s="1"/>
  <c r="X110" i="43"/>
  <c r="D111" i="6" s="1"/>
  <c r="X78" i="43"/>
  <c r="D79" i="6" s="1"/>
  <c r="V79" i="6" s="1"/>
  <c r="X57" i="43"/>
  <c r="D58" i="6" s="1"/>
  <c r="V58" i="6" s="1"/>
  <c r="X155" i="43"/>
  <c r="D156" i="6" s="1"/>
  <c r="X13" i="43"/>
  <c r="D14" i="6" s="1"/>
  <c r="V14" i="6" s="1"/>
  <c r="X61" i="43"/>
  <c r="D62" i="6" s="1"/>
  <c r="V62" i="6" s="1"/>
  <c r="X101" i="43"/>
  <c r="D102" i="6" s="1"/>
  <c r="V102" i="6" s="1"/>
  <c r="X86" i="43"/>
  <c r="D87" i="6" s="1"/>
  <c r="V87" i="6" s="1"/>
  <c r="X130" i="43"/>
  <c r="D131" i="6" s="1"/>
  <c r="X111" i="43"/>
  <c r="D112" i="6" s="1"/>
  <c r="X73" i="43"/>
  <c r="D74" i="6" s="1"/>
  <c r="V74" i="6" s="1"/>
  <c r="X158" i="43"/>
  <c r="D159" i="6" s="1"/>
  <c r="X97" i="43"/>
  <c r="D98" i="6" s="1"/>
  <c r="V98" i="6" s="1"/>
  <c r="X91" i="43"/>
  <c r="D92" i="6" s="1"/>
  <c r="V92" i="6" s="1"/>
  <c r="X40" i="43"/>
  <c r="D41" i="6" s="1"/>
  <c r="V41" i="6" s="1"/>
  <c r="X44" i="43"/>
  <c r="D45" i="6" s="1"/>
  <c r="V45" i="6" s="1"/>
  <c r="X5" i="43"/>
  <c r="D6" i="6" s="1"/>
  <c r="V6" i="6" s="1"/>
  <c r="X68" i="43"/>
  <c r="D69" i="6" s="1"/>
  <c r="V69" i="6" s="1"/>
  <c r="X65" i="43"/>
  <c r="D66" i="6" s="1"/>
  <c r="V66" i="6" s="1"/>
  <c r="X176" i="43"/>
  <c r="D177" i="6" s="1"/>
  <c r="X146" i="43"/>
  <c r="D147" i="6" s="1"/>
  <c r="X8" i="43"/>
  <c r="D9" i="6" s="1"/>
  <c r="V9" i="6" s="1"/>
  <c r="X60" i="43"/>
  <c r="D61" i="6" s="1"/>
  <c r="V61" i="6" s="1"/>
  <c r="X166" i="43"/>
  <c r="D167" i="6" s="1"/>
  <c r="X94" i="43"/>
  <c r="D95" i="6" s="1"/>
  <c r="V95" i="6" s="1"/>
  <c r="X167" i="43"/>
  <c r="D168" i="6" s="1"/>
  <c r="X106" i="43"/>
  <c r="D107" i="6" s="1"/>
  <c r="X93" i="43"/>
  <c r="D94" i="6" s="1"/>
  <c r="V94" i="6" s="1"/>
  <c r="X114" i="43"/>
  <c r="D115" i="6" s="1"/>
  <c r="X23" i="43"/>
  <c r="D24" i="6" s="1"/>
  <c r="V24" i="6" s="1"/>
  <c r="X88" i="43"/>
  <c r="D89" i="6" s="1"/>
  <c r="V89" i="6" s="1"/>
  <c r="X150" i="43"/>
  <c r="D151" i="6" s="1"/>
  <c r="X30" i="43"/>
  <c r="D31" i="6" s="1"/>
  <c r="V31" i="6" s="1"/>
  <c r="X107" i="43"/>
  <c r="D108" i="6" s="1"/>
  <c r="X161" i="43"/>
  <c r="D162" i="6" s="1"/>
  <c r="X43" i="43"/>
  <c r="D44" i="6" s="1"/>
  <c r="V44" i="6" s="1"/>
  <c r="X9" i="43"/>
  <c r="D10" i="6" s="1"/>
  <c r="V10" i="6" s="1"/>
  <c r="X142" i="43"/>
  <c r="D143" i="6" s="1"/>
  <c r="X48" i="43"/>
  <c r="D49" i="6" s="1"/>
  <c r="V49" i="6" s="1"/>
  <c r="X22" i="43"/>
  <c r="D23" i="6" s="1"/>
  <c r="V23" i="6" s="1"/>
  <c r="X159" i="43"/>
  <c r="D160" i="6" s="1"/>
  <c r="X157" i="43"/>
  <c r="D158" i="6" s="1"/>
  <c r="X32" i="43"/>
  <c r="D33" i="6" s="1"/>
  <c r="V33" i="6" s="1"/>
  <c r="X76" i="43"/>
  <c r="D77" i="6" s="1"/>
  <c r="V77" i="6" s="1"/>
  <c r="X124" i="43"/>
  <c r="D125" i="6" s="1"/>
  <c r="X15" i="43"/>
  <c r="D16" i="6" s="1"/>
  <c r="V16" i="6" s="1"/>
  <c r="X59" i="43"/>
  <c r="D60" i="6" s="1"/>
  <c r="V60" i="6" s="1"/>
  <c r="X16" i="43"/>
  <c r="D17" i="6" s="1"/>
  <c r="V17" i="6" s="1"/>
  <c r="X152" i="43"/>
  <c r="D153" i="6" s="1"/>
  <c r="X185" i="43"/>
  <c r="D186" i="6" s="1"/>
  <c r="X46" i="43"/>
  <c r="D47" i="6" s="1"/>
  <c r="V47" i="6" s="1"/>
  <c r="X169" i="43"/>
  <c r="D170" i="6" s="1"/>
  <c r="X127" i="43"/>
  <c r="D128" i="6" s="1"/>
  <c r="X92" i="43"/>
  <c r="D93" i="6" s="1"/>
  <c r="V93" i="6" s="1"/>
  <c r="N10" i="46"/>
  <c r="O10" i="46" s="1"/>
  <c r="X4" i="43"/>
  <c r="D5" i="6" s="1"/>
  <c r="V5" i="6" s="1"/>
  <c r="V204" i="6" l="1"/>
  <c r="D56" i="5" s="1"/>
  <c r="U202" i="6"/>
  <c r="C54" i="5" s="1"/>
  <c r="AO6" i="6"/>
  <c r="AO9" i="6" s="1"/>
  <c r="D27" i="5" s="1"/>
  <c r="D117" i="5" s="1"/>
  <c r="V205" i="6"/>
  <c r="D57" i="5" s="1"/>
  <c r="V216" i="6"/>
  <c r="D68" i="5" s="1"/>
  <c r="D90" i="5" s="1"/>
  <c r="L104" i="47"/>
  <c r="N104" i="47" s="1"/>
  <c r="L77" i="47"/>
  <c r="N77" i="47" s="1"/>
  <c r="L14" i="47"/>
  <c r="L140" i="47"/>
  <c r="N140" i="47" s="1"/>
  <c r="L172" i="47"/>
  <c r="N172" i="47" s="1"/>
  <c r="L151" i="47"/>
  <c r="N151" i="47" s="1"/>
  <c r="L66" i="47"/>
  <c r="N66" i="47" s="1"/>
  <c r="L27" i="47"/>
  <c r="L75" i="47"/>
  <c r="N75" i="47" s="1"/>
  <c r="L67" i="47"/>
  <c r="N67" i="47" s="1"/>
  <c r="L73" i="47"/>
  <c r="N73" i="47" s="1"/>
  <c r="L183" i="47"/>
  <c r="L166" i="47"/>
  <c r="L85" i="47"/>
  <c r="N85" i="47" s="1"/>
  <c r="L145" i="47"/>
  <c r="L17" i="47"/>
  <c r="N17" i="47" s="1"/>
  <c r="L132" i="47"/>
  <c r="N132" i="47" s="1"/>
  <c r="L61" i="47"/>
  <c r="N61" i="47" s="1"/>
  <c r="L188" i="47"/>
  <c r="N188" i="47" s="1"/>
  <c r="L174" i="47"/>
  <c r="N174" i="47" s="1"/>
  <c r="L135" i="47"/>
  <c r="N135" i="47" s="1"/>
  <c r="L126" i="47"/>
  <c r="L36" i="47"/>
  <c r="N36" i="47" s="1"/>
  <c r="L60" i="47"/>
  <c r="N60" i="47" s="1"/>
  <c r="L26" i="47"/>
  <c r="L16" i="47"/>
  <c r="N16" i="47" s="1"/>
  <c r="L57" i="47"/>
  <c r="N57" i="47" s="1"/>
  <c r="L159" i="47"/>
  <c r="N159" i="47" s="1"/>
  <c r="L38" i="47"/>
  <c r="N38" i="47" s="1"/>
  <c r="L164" i="47"/>
  <c r="N164" i="47" s="1"/>
  <c r="L156" i="47"/>
  <c r="L181" i="47"/>
  <c r="N181" i="47" s="1"/>
  <c r="L114" i="47"/>
  <c r="N114" i="47" s="1"/>
  <c r="L74" i="47"/>
  <c r="N74" i="47" s="1"/>
  <c r="L146" i="47"/>
  <c r="L15" i="47"/>
  <c r="N15" i="47" s="1"/>
  <c r="L54" i="47"/>
  <c r="N54" i="47" s="1"/>
  <c r="L78" i="47"/>
  <c r="L99" i="47"/>
  <c r="N99" i="47" s="1"/>
  <c r="L97" i="47"/>
  <c r="N97" i="47" s="1"/>
  <c r="L106" i="47"/>
  <c r="N106" i="47" s="1"/>
  <c r="L123" i="47"/>
  <c r="N123" i="47" s="1"/>
  <c r="L65" i="47"/>
  <c r="N65" i="47" s="1"/>
  <c r="L196" i="47"/>
  <c r="N196" i="47" s="1"/>
  <c r="L142" i="47"/>
  <c r="N142" i="47" s="1"/>
  <c r="L48" i="47"/>
  <c r="L34" i="47"/>
  <c r="N34" i="47" s="1"/>
  <c r="L70" i="47"/>
  <c r="L163" i="47"/>
  <c r="N163" i="47" s="1"/>
  <c r="L175" i="47"/>
  <c r="N175" i="47" s="1"/>
  <c r="L187" i="47"/>
  <c r="N187" i="47" s="1"/>
  <c r="L51" i="47"/>
  <c r="N51" i="47" s="1"/>
  <c r="L117" i="47"/>
  <c r="N117" i="47" s="1"/>
  <c r="L98" i="47"/>
  <c r="L40" i="47"/>
  <c r="N40" i="47" s="1"/>
  <c r="L179" i="47"/>
  <c r="N179" i="47" s="1"/>
  <c r="L143" i="47"/>
  <c r="L160" i="47"/>
  <c r="L105" i="47"/>
  <c r="N105" i="47" s="1"/>
  <c r="L49" i="47"/>
  <c r="N49" i="47" s="1"/>
  <c r="L47" i="47"/>
  <c r="N47" i="47" s="1"/>
  <c r="L42" i="47"/>
  <c r="L23" i="47"/>
  <c r="N23" i="47" s="1"/>
  <c r="L157" i="47"/>
  <c r="N157" i="47" s="1"/>
  <c r="L148" i="47"/>
  <c r="N148" i="47" s="1"/>
  <c r="L186" i="47"/>
  <c r="N186" i="47" s="1"/>
  <c r="L192" i="47"/>
  <c r="N192" i="47" s="1"/>
  <c r="L167" i="47"/>
  <c r="N167" i="47" s="1"/>
  <c r="L43" i="47"/>
  <c r="L147" i="47"/>
  <c r="L118" i="47"/>
  <c r="N118" i="47" s="1"/>
  <c r="L109" i="47"/>
  <c r="N109" i="47" s="1"/>
  <c r="L52" i="47"/>
  <c r="N52" i="47" s="1"/>
  <c r="L71" i="47"/>
  <c r="L136" i="47"/>
  <c r="N136" i="47" s="1"/>
  <c r="L161" i="47"/>
  <c r="L84" i="47"/>
  <c r="L113" i="47"/>
  <c r="L116" i="47"/>
  <c r="N116" i="47" s="1"/>
  <c r="L171" i="47"/>
  <c r="N171" i="47" s="1"/>
  <c r="L19" i="47"/>
  <c r="N19" i="47" s="1"/>
  <c r="L50" i="47"/>
  <c r="L96" i="47"/>
  <c r="N96" i="47" s="1"/>
  <c r="L110" i="47"/>
  <c r="N110" i="47" s="1"/>
  <c r="L31" i="47"/>
  <c r="N31" i="47" s="1"/>
  <c r="L150" i="47"/>
  <c r="N150" i="47" s="1"/>
  <c r="L112" i="47"/>
  <c r="N112" i="47" s="1"/>
  <c r="L80" i="47"/>
  <c r="N80" i="47" s="1"/>
  <c r="L184" i="47"/>
  <c r="N184" i="47" s="1"/>
  <c r="L35" i="47"/>
  <c r="N35" i="47" s="1"/>
  <c r="L133" i="47"/>
  <c r="N133" i="47" s="1"/>
  <c r="L168" i="47"/>
  <c r="N168" i="47" s="1"/>
  <c r="L191" i="47"/>
  <c r="N191" i="47" s="1"/>
  <c r="L189" i="47"/>
  <c r="N189" i="47" s="1"/>
  <c r="L93" i="47"/>
  <c r="L24" i="47"/>
  <c r="N24" i="47" s="1"/>
  <c r="L193" i="47"/>
  <c r="N193" i="47" s="1"/>
  <c r="L25" i="47"/>
  <c r="L138" i="47"/>
  <c r="N138" i="47" s="1"/>
  <c r="L162" i="47"/>
  <c r="L155" i="47"/>
  <c r="L107" i="47"/>
  <c r="N107" i="47" s="1"/>
  <c r="L195" i="47"/>
  <c r="L108" i="47"/>
  <c r="N108" i="47" s="1"/>
  <c r="L170" i="47"/>
  <c r="N170" i="47" s="1"/>
  <c r="L100" i="47"/>
  <c r="L22" i="47"/>
  <c r="N22" i="47" s="1"/>
  <c r="L165" i="47"/>
  <c r="N165" i="47" s="1"/>
  <c r="L81" i="47"/>
  <c r="L149" i="47"/>
  <c r="N149" i="47" s="1"/>
  <c r="L59" i="47"/>
  <c r="L53" i="47"/>
  <c r="N53" i="47" s="1"/>
  <c r="L94" i="47"/>
  <c r="N94" i="47" s="1"/>
  <c r="L89" i="47"/>
  <c r="N89" i="47" s="1"/>
  <c r="L125" i="47"/>
  <c r="N125" i="47" s="1"/>
  <c r="L127" i="47"/>
  <c r="N127" i="47" s="1"/>
  <c r="L21" i="47"/>
  <c r="L37" i="47"/>
  <c r="L169" i="47"/>
  <c r="N169" i="47" s="1"/>
  <c r="L58" i="47"/>
  <c r="N58" i="47" s="1"/>
  <c r="L62" i="47"/>
  <c r="N62" i="47" s="1"/>
  <c r="L190" i="47"/>
  <c r="N190" i="47" s="1"/>
  <c r="L141" i="47"/>
  <c r="N141" i="47" s="1"/>
  <c r="L180" i="47"/>
  <c r="N180" i="47" s="1"/>
  <c r="L129" i="47"/>
  <c r="N129" i="47" s="1"/>
  <c r="L29" i="47"/>
  <c r="N29" i="47" s="1"/>
  <c r="L68" i="47"/>
  <c r="L134" i="47"/>
  <c r="N134" i="47" s="1"/>
  <c r="L86" i="47"/>
  <c r="N86" i="47" s="1"/>
  <c r="L152" i="47"/>
  <c r="N152" i="47" s="1"/>
  <c r="L158" i="47"/>
  <c r="N158" i="47" s="1"/>
  <c r="L69" i="47"/>
  <c r="N69" i="47" s="1"/>
  <c r="L101" i="47"/>
  <c r="N101" i="47" s="1"/>
  <c r="L63" i="47"/>
  <c r="N63" i="47" s="1"/>
  <c r="L182" i="47"/>
  <c r="N182" i="47" s="1"/>
  <c r="L90" i="47"/>
  <c r="N90" i="47" s="1"/>
  <c r="L111" i="47"/>
  <c r="N111" i="47" s="1"/>
  <c r="L139" i="47"/>
  <c r="N139" i="47" s="1"/>
  <c r="L64" i="47"/>
  <c r="N64" i="47" s="1"/>
  <c r="L178" i="47"/>
  <c r="N178" i="47" s="1"/>
  <c r="L41" i="47"/>
  <c r="N41" i="47" s="1"/>
  <c r="L76" i="47"/>
  <c r="N76" i="47" s="1"/>
  <c r="L87" i="47"/>
  <c r="N87" i="47" s="1"/>
  <c r="L137" i="47"/>
  <c r="N137" i="47" s="1"/>
  <c r="L153" i="47"/>
  <c r="L30" i="47"/>
  <c r="N30" i="47" s="1"/>
  <c r="L173" i="47"/>
  <c r="N173" i="47" s="1"/>
  <c r="L102" i="47"/>
  <c r="L33" i="47"/>
  <c r="L95" i="47"/>
  <c r="L130" i="47"/>
  <c r="N130" i="47" s="1"/>
  <c r="L121" i="47"/>
  <c r="N121" i="47" s="1"/>
  <c r="L194" i="47"/>
  <c r="N194" i="47" s="1"/>
  <c r="L88" i="47"/>
  <c r="N88" i="47" s="1"/>
  <c r="L82" i="47"/>
  <c r="N82" i="47" s="1"/>
  <c r="L115" i="47"/>
  <c r="L56" i="47"/>
  <c r="N56" i="47" s="1"/>
  <c r="L18" i="47"/>
  <c r="N18" i="47" s="1"/>
  <c r="L55" i="47"/>
  <c r="L176" i="47"/>
  <c r="N176" i="47" s="1"/>
  <c r="L44" i="47"/>
  <c r="N44" i="47" s="1"/>
  <c r="L144" i="47"/>
  <c r="N144" i="47" s="1"/>
  <c r="L154" i="47"/>
  <c r="L185" i="47"/>
  <c r="N185" i="47" s="1"/>
  <c r="L122" i="47"/>
  <c r="N122" i="47" s="1"/>
  <c r="L92" i="47"/>
  <c r="N92" i="47" s="1"/>
  <c r="L119" i="47"/>
  <c r="N119" i="47" s="1"/>
  <c r="L20" i="47"/>
  <c r="L28" i="47"/>
  <c r="N28" i="47" s="1"/>
  <c r="L103" i="47"/>
  <c r="L72" i="47"/>
  <c r="N72" i="47" s="1"/>
  <c r="L83" i="47"/>
  <c r="N83" i="47" s="1"/>
  <c r="L128" i="47"/>
  <c r="L124" i="47"/>
  <c r="N124" i="47" s="1"/>
  <c r="L91" i="47"/>
  <c r="L79" i="47"/>
  <c r="L45" i="47"/>
  <c r="N45" i="47" s="1"/>
  <c r="L131" i="47"/>
  <c r="N131" i="47" s="1"/>
  <c r="L177" i="47"/>
  <c r="N177" i="47" s="1"/>
  <c r="L39" i="47"/>
  <c r="N39" i="47" s="1"/>
  <c r="L32" i="47"/>
  <c r="N32" i="47" s="1"/>
  <c r="L120" i="47"/>
  <c r="N120" i="47" s="1"/>
  <c r="BB188" i="43"/>
  <c r="D188" i="43" s="1"/>
  <c r="E21" i="5" s="1"/>
  <c r="L188" i="43"/>
  <c r="M21" i="5" s="1"/>
  <c r="L46" i="47"/>
  <c r="N46" i="47" s="1"/>
  <c r="Z45" i="8" l="1"/>
  <c r="N156" i="47"/>
  <c r="R156" i="47" s="1"/>
  <c r="BT146" i="43" s="1"/>
  <c r="Y146" i="43" s="1"/>
  <c r="E147" i="6" s="1"/>
  <c r="N95" i="47"/>
  <c r="R95" i="47" s="1"/>
  <c r="BT85" i="43" s="1"/>
  <c r="Y85" i="43" s="1"/>
  <c r="E86" i="6" s="1"/>
  <c r="W86" i="6" s="1"/>
  <c r="N128" i="47"/>
  <c r="R128" i="47" s="1"/>
  <c r="BT118" i="43" s="1"/>
  <c r="Y118" i="43" s="1"/>
  <c r="E119" i="6" s="1"/>
  <c r="N102" i="47"/>
  <c r="R102" i="47" s="1"/>
  <c r="BT92" i="43" s="1"/>
  <c r="Y92" i="43" s="1"/>
  <c r="E93" i="6" s="1"/>
  <c r="W93" i="6" s="1"/>
  <c r="N162" i="47"/>
  <c r="R162" i="47" s="1"/>
  <c r="BT152" i="43" s="1"/>
  <c r="Y152" i="43" s="1"/>
  <c r="E153" i="6" s="1"/>
  <c r="N78" i="47"/>
  <c r="R78" i="47" s="1"/>
  <c r="BT68" i="43" s="1"/>
  <c r="Y68" i="43" s="1"/>
  <c r="E69" i="6" s="1"/>
  <c r="W69" i="6" s="1"/>
  <c r="N81" i="47"/>
  <c r="R81" i="47" s="1"/>
  <c r="BT71" i="43" s="1"/>
  <c r="Y71" i="43" s="1"/>
  <c r="E72" i="6" s="1"/>
  <c r="W72" i="6" s="1"/>
  <c r="N115" i="47"/>
  <c r="R115" i="47" s="1"/>
  <c r="BT105" i="43" s="1"/>
  <c r="Y105" i="43" s="1"/>
  <c r="E106" i="6" s="1"/>
  <c r="N70" i="47"/>
  <c r="R70" i="47" s="1"/>
  <c r="BT60" i="43" s="1"/>
  <c r="Y60" i="43" s="1"/>
  <c r="E61" i="6" s="1"/>
  <c r="W61" i="6" s="1"/>
  <c r="N183" i="47"/>
  <c r="R183" i="47" s="1"/>
  <c r="BT173" i="43" s="1"/>
  <c r="Y173" i="43" s="1"/>
  <c r="E174" i="6" s="1"/>
  <c r="N91" i="47"/>
  <c r="R91" i="47" s="1"/>
  <c r="BT81" i="43" s="1"/>
  <c r="Y81" i="43" s="1"/>
  <c r="E82" i="6" s="1"/>
  <c r="W82" i="6" s="1"/>
  <c r="N33" i="47"/>
  <c r="R33" i="47" s="1"/>
  <c r="BT23" i="43" s="1"/>
  <c r="Y23" i="43" s="1"/>
  <c r="E24" i="6" s="1"/>
  <c r="W24" i="6" s="1"/>
  <c r="N155" i="47"/>
  <c r="R155" i="47" s="1"/>
  <c r="BT145" i="43" s="1"/>
  <c r="Y145" i="43" s="1"/>
  <c r="E146" i="6" s="1"/>
  <c r="N84" i="47"/>
  <c r="R84" i="47" s="1"/>
  <c r="BT74" i="43" s="1"/>
  <c r="Y74" i="43" s="1"/>
  <c r="E75" i="6" s="1"/>
  <c r="W75" i="6" s="1"/>
  <c r="N145" i="47"/>
  <c r="R145" i="47" s="1"/>
  <c r="BT135" i="43" s="1"/>
  <c r="Y135" i="43" s="1"/>
  <c r="E136" i="6" s="1"/>
  <c r="N71" i="47"/>
  <c r="R71" i="47" s="1"/>
  <c r="BT61" i="43" s="1"/>
  <c r="Y61" i="43" s="1"/>
  <c r="E62" i="6" s="1"/>
  <c r="W62" i="6" s="1"/>
  <c r="N153" i="47"/>
  <c r="R153" i="47" s="1"/>
  <c r="BT143" i="43" s="1"/>
  <c r="Y143" i="43" s="1"/>
  <c r="E144" i="6" s="1"/>
  <c r="N20" i="47"/>
  <c r="R20" i="47" s="1"/>
  <c r="BT10" i="43" s="1"/>
  <c r="Y10" i="43" s="1"/>
  <c r="E11" i="6" s="1"/>
  <c r="W11" i="6" s="1"/>
  <c r="N93" i="47"/>
  <c r="R93" i="47" s="1"/>
  <c r="BT83" i="43" s="1"/>
  <c r="Y83" i="43" s="1"/>
  <c r="E84" i="6" s="1"/>
  <c r="W84" i="6" s="1"/>
  <c r="N146" i="47"/>
  <c r="R146" i="47" s="1"/>
  <c r="BT136" i="43" s="1"/>
  <c r="Y136" i="43" s="1"/>
  <c r="E137" i="6" s="1"/>
  <c r="N161" i="47"/>
  <c r="R161" i="47" s="1"/>
  <c r="BT151" i="43" s="1"/>
  <c r="Y151" i="43" s="1"/>
  <c r="E152" i="6" s="1"/>
  <c r="N55" i="47"/>
  <c r="R55" i="47" s="1"/>
  <c r="BT45" i="43" s="1"/>
  <c r="Y45" i="43" s="1"/>
  <c r="E46" i="6" s="1"/>
  <c r="W46" i="6" s="1"/>
  <c r="N166" i="47"/>
  <c r="R166" i="47" s="1"/>
  <c r="BT156" i="43" s="1"/>
  <c r="Y156" i="43" s="1"/>
  <c r="E157" i="6" s="1"/>
  <c r="N37" i="47"/>
  <c r="R37" i="47" s="1"/>
  <c r="BT27" i="43" s="1"/>
  <c r="Y27" i="43" s="1"/>
  <c r="E28" i="6" s="1"/>
  <c r="W28" i="6" s="1"/>
  <c r="N100" i="47"/>
  <c r="R100" i="47" s="1"/>
  <c r="BT90" i="43" s="1"/>
  <c r="Y90" i="43" s="1"/>
  <c r="E91" i="6" s="1"/>
  <c r="W91" i="6" s="1"/>
  <c r="N50" i="47"/>
  <c r="R50" i="47" s="1"/>
  <c r="BT40" i="43" s="1"/>
  <c r="Y40" i="43" s="1"/>
  <c r="E41" i="6" s="1"/>
  <c r="W41" i="6" s="1"/>
  <c r="N147" i="47"/>
  <c r="R147" i="47" s="1"/>
  <c r="BT137" i="43" s="1"/>
  <c r="Y137" i="43" s="1"/>
  <c r="E138" i="6" s="1"/>
  <c r="N160" i="47"/>
  <c r="R160" i="47" s="1"/>
  <c r="BT150" i="43" s="1"/>
  <c r="Y150" i="43" s="1"/>
  <c r="E151" i="6" s="1"/>
  <c r="N48" i="47"/>
  <c r="R48" i="47" s="1"/>
  <c r="BT38" i="43" s="1"/>
  <c r="Y38" i="43" s="1"/>
  <c r="E39" i="6" s="1"/>
  <c r="W39" i="6" s="1"/>
  <c r="N126" i="47"/>
  <c r="R126" i="47" s="1"/>
  <c r="BT116" i="43" s="1"/>
  <c r="Y116" i="43" s="1"/>
  <c r="E117" i="6" s="1"/>
  <c r="N154" i="47"/>
  <c r="R154" i="47" s="1"/>
  <c r="BT144" i="43" s="1"/>
  <c r="Y144" i="43" s="1"/>
  <c r="E145" i="6" s="1"/>
  <c r="N195" i="47"/>
  <c r="R195" i="47" s="1"/>
  <c r="BT185" i="43" s="1"/>
  <c r="Y185" i="43" s="1"/>
  <c r="E186" i="6" s="1"/>
  <c r="N59" i="47"/>
  <c r="R59" i="47" s="1"/>
  <c r="BT49" i="43" s="1"/>
  <c r="Y49" i="43" s="1"/>
  <c r="E50" i="6" s="1"/>
  <c r="W50" i="6" s="1"/>
  <c r="N26" i="47"/>
  <c r="R26" i="47" s="1"/>
  <c r="BT16" i="43" s="1"/>
  <c r="Y16" i="43" s="1"/>
  <c r="E17" i="6" s="1"/>
  <c r="W17" i="6" s="1"/>
  <c r="N143" i="47"/>
  <c r="R143" i="47" s="1"/>
  <c r="BT133" i="43" s="1"/>
  <c r="Y133" i="43" s="1"/>
  <c r="E134" i="6" s="1"/>
  <c r="N68" i="47"/>
  <c r="R68" i="47" s="1"/>
  <c r="BT58" i="43" s="1"/>
  <c r="Y58" i="43" s="1"/>
  <c r="E59" i="6" s="1"/>
  <c r="W59" i="6" s="1"/>
  <c r="N113" i="47"/>
  <c r="R113" i="47" s="1"/>
  <c r="BT103" i="43" s="1"/>
  <c r="Y103" i="43" s="1"/>
  <c r="E104" i="6" s="1"/>
  <c r="W104" i="6" s="1"/>
  <c r="N98" i="47"/>
  <c r="R98" i="47" s="1"/>
  <c r="BT88" i="43" s="1"/>
  <c r="Y88" i="43" s="1"/>
  <c r="E89" i="6" s="1"/>
  <c r="W89" i="6" s="1"/>
  <c r="N14" i="47"/>
  <c r="R14" i="47" s="1"/>
  <c r="BT4" i="43" s="1"/>
  <c r="Y4" i="43" s="1"/>
  <c r="E5" i="6" s="1"/>
  <c r="W5" i="6" s="1"/>
  <c r="W216" i="6" s="1"/>
  <c r="E68" i="5" s="1"/>
  <c r="E90" i="5" s="1"/>
  <c r="N103" i="47"/>
  <c r="R103" i="47" s="1"/>
  <c r="BT93" i="43" s="1"/>
  <c r="Y93" i="43" s="1"/>
  <c r="E94" i="6" s="1"/>
  <c r="W94" i="6" s="1"/>
  <c r="N25" i="47"/>
  <c r="R25" i="47" s="1"/>
  <c r="BT15" i="43" s="1"/>
  <c r="Y15" i="43" s="1"/>
  <c r="E16" i="6" s="1"/>
  <c r="W16" i="6" s="1"/>
  <c r="N42" i="47"/>
  <c r="R42" i="47" s="1"/>
  <c r="BT32" i="43" s="1"/>
  <c r="Y32" i="43" s="1"/>
  <c r="E33" i="6" s="1"/>
  <c r="W33" i="6" s="1"/>
  <c r="N21" i="47"/>
  <c r="R21" i="47" s="1"/>
  <c r="BT11" i="43" s="1"/>
  <c r="Y11" i="43" s="1"/>
  <c r="E12" i="6" s="1"/>
  <c r="W12" i="6" s="1"/>
  <c r="N43" i="47"/>
  <c r="R43" i="47" s="1"/>
  <c r="BT33" i="43" s="1"/>
  <c r="Y33" i="43" s="1"/>
  <c r="E34" i="6" s="1"/>
  <c r="W34" i="6" s="1"/>
  <c r="N79" i="47"/>
  <c r="R79" i="47" s="1"/>
  <c r="BT69" i="43" s="1"/>
  <c r="Y69" i="43" s="1"/>
  <c r="E70" i="6" s="1"/>
  <c r="W70" i="6" s="1"/>
  <c r="N27" i="47"/>
  <c r="R27" i="47" s="1"/>
  <c r="BT17" i="43" s="1"/>
  <c r="Y17" i="43" s="1"/>
  <c r="E18" i="6" s="1"/>
  <c r="W18" i="6" s="1"/>
  <c r="D102" i="5"/>
  <c r="D79" i="5"/>
  <c r="E17" i="8"/>
  <c r="AK24" i="5"/>
  <c r="AK32" i="5" s="1"/>
  <c r="C76" i="5"/>
  <c r="C99" i="5"/>
  <c r="D101" i="5"/>
  <c r="D78" i="5"/>
  <c r="R54" i="47"/>
  <c r="BT44" i="43" s="1"/>
  <c r="Y44" i="43" s="1"/>
  <c r="E45" i="6" s="1"/>
  <c r="W45" i="6" s="1"/>
  <c r="R190" i="47"/>
  <c r="BT180" i="43" s="1"/>
  <c r="Y180" i="43" s="1"/>
  <c r="E181" i="6" s="1"/>
  <c r="R24" i="47"/>
  <c r="BT14" i="43" s="1"/>
  <c r="Y14" i="43" s="1"/>
  <c r="E15" i="6" s="1"/>
  <c r="W15" i="6" s="1"/>
  <c r="R31" i="47"/>
  <c r="BT21" i="43" s="1"/>
  <c r="Y21" i="43" s="1"/>
  <c r="E22" i="6" s="1"/>
  <c r="W22" i="6" s="1"/>
  <c r="R49" i="47"/>
  <c r="BT39" i="43" s="1"/>
  <c r="Y39" i="43" s="1"/>
  <c r="E40" i="6" s="1"/>
  <c r="W40" i="6" s="1"/>
  <c r="R130" i="47"/>
  <c r="BT120" i="43" s="1"/>
  <c r="Y120" i="43" s="1"/>
  <c r="E121" i="6" s="1"/>
  <c r="R158" i="47"/>
  <c r="BT148" i="43" s="1"/>
  <c r="Y148" i="43" s="1"/>
  <c r="E149" i="6" s="1"/>
  <c r="R58" i="47"/>
  <c r="BT48" i="43" s="1"/>
  <c r="Y48" i="43" s="1"/>
  <c r="E49" i="6" s="1"/>
  <c r="W49" i="6" s="1"/>
  <c r="R107" i="47"/>
  <c r="BT97" i="43" s="1"/>
  <c r="Y97" i="43" s="1"/>
  <c r="E98" i="6" s="1"/>
  <c r="W98" i="6" s="1"/>
  <c r="R96" i="47"/>
  <c r="BT86" i="43" s="1"/>
  <c r="Y86" i="43" s="1"/>
  <c r="E87" i="6" s="1"/>
  <c r="W87" i="6" s="1"/>
  <c r="R99" i="47"/>
  <c r="BT89" i="43" s="1"/>
  <c r="Y89" i="43" s="1"/>
  <c r="E90" i="6" s="1"/>
  <c r="W90" i="6" s="1"/>
  <c r="R104" i="47"/>
  <c r="BT94" i="43" s="1"/>
  <c r="Y94" i="43" s="1"/>
  <c r="E95" i="6" s="1"/>
  <c r="W95" i="6" s="1"/>
  <c r="R28" i="47"/>
  <c r="BT18" i="43" s="1"/>
  <c r="Y18" i="43" s="1"/>
  <c r="E19" i="6" s="1"/>
  <c r="W19" i="6" s="1"/>
  <c r="R76" i="47"/>
  <c r="BT66" i="43" s="1"/>
  <c r="Y66" i="43" s="1"/>
  <c r="E67" i="6" s="1"/>
  <c r="W67" i="6" s="1"/>
  <c r="R152" i="47"/>
  <c r="BT142" i="43" s="1"/>
  <c r="Y142" i="43" s="1"/>
  <c r="E143" i="6" s="1"/>
  <c r="R169" i="47"/>
  <c r="BT159" i="43" s="1"/>
  <c r="Y159" i="43" s="1"/>
  <c r="E160" i="6" s="1"/>
  <c r="R149" i="47"/>
  <c r="BT139" i="43" s="1"/>
  <c r="Y139" i="43" s="1"/>
  <c r="E140" i="6" s="1"/>
  <c r="R189" i="47"/>
  <c r="BT179" i="43" s="1"/>
  <c r="Y179" i="43" s="1"/>
  <c r="E180" i="6" s="1"/>
  <c r="R136" i="47"/>
  <c r="BT126" i="43" s="1"/>
  <c r="Y126" i="43" s="1"/>
  <c r="E127" i="6" s="1"/>
  <c r="R186" i="47"/>
  <c r="BT176" i="43" s="1"/>
  <c r="Y176" i="43" s="1"/>
  <c r="E177" i="6" s="1"/>
  <c r="R38" i="47"/>
  <c r="BT28" i="43" s="1"/>
  <c r="Y28" i="43" s="1"/>
  <c r="E29" i="6" s="1"/>
  <c r="W29" i="6" s="1"/>
  <c r="R188" i="47"/>
  <c r="BT178" i="43" s="1"/>
  <c r="Y178" i="43" s="1"/>
  <c r="E179" i="6" s="1"/>
  <c r="R67" i="47"/>
  <c r="BT57" i="43" s="1"/>
  <c r="Y57" i="43" s="1"/>
  <c r="E58" i="6" s="1"/>
  <c r="W58" i="6" s="1"/>
  <c r="R119" i="47"/>
  <c r="BT109" i="43" s="1"/>
  <c r="Y109" i="43" s="1"/>
  <c r="E110" i="6" s="1"/>
  <c r="R106" i="47"/>
  <c r="BT96" i="43" s="1"/>
  <c r="Y96" i="43" s="1"/>
  <c r="E97" i="6" s="1"/>
  <c r="W97" i="6" s="1"/>
  <c r="R45" i="47"/>
  <c r="BT35" i="43" s="1"/>
  <c r="Y35" i="43" s="1"/>
  <c r="E36" i="6" s="1"/>
  <c r="W36" i="6" s="1"/>
  <c r="R176" i="47"/>
  <c r="BT166" i="43" s="1"/>
  <c r="Y166" i="43" s="1"/>
  <c r="E167" i="6" s="1"/>
  <c r="R87" i="47"/>
  <c r="BT77" i="43" s="1"/>
  <c r="Y77" i="43" s="1"/>
  <c r="E78" i="6" s="1"/>
  <c r="W78" i="6" s="1"/>
  <c r="R192" i="47"/>
  <c r="BT182" i="43" s="1"/>
  <c r="Y182" i="43" s="1"/>
  <c r="E183" i="6" s="1"/>
  <c r="R163" i="47"/>
  <c r="BT153" i="43" s="1"/>
  <c r="Y153" i="43" s="1"/>
  <c r="E154" i="6" s="1"/>
  <c r="R164" i="47"/>
  <c r="BT154" i="43" s="1"/>
  <c r="Y154" i="43" s="1"/>
  <c r="E155" i="6" s="1"/>
  <c r="R174" i="47"/>
  <c r="BT164" i="43" s="1"/>
  <c r="Y164" i="43" s="1"/>
  <c r="E165" i="6" s="1"/>
  <c r="R73" i="47"/>
  <c r="BT63" i="43" s="1"/>
  <c r="Y63" i="43" s="1"/>
  <c r="E64" i="6" s="1"/>
  <c r="W64" i="6" s="1"/>
  <c r="R41" i="47"/>
  <c r="BT31" i="43" s="1"/>
  <c r="Y31" i="43" s="1"/>
  <c r="E32" i="6" s="1"/>
  <c r="W32" i="6" s="1"/>
  <c r="R86" i="47"/>
  <c r="BT76" i="43" s="1"/>
  <c r="Y76" i="43" s="1"/>
  <c r="E77" i="6" s="1"/>
  <c r="W77" i="6" s="1"/>
  <c r="R191" i="47"/>
  <c r="BT181" i="43" s="1"/>
  <c r="Y181" i="43" s="1"/>
  <c r="E182" i="6" s="1"/>
  <c r="R159" i="47"/>
  <c r="BT149" i="43" s="1"/>
  <c r="Y149" i="43" s="1"/>
  <c r="E150" i="6" s="1"/>
  <c r="R61" i="47"/>
  <c r="BT51" i="43" s="1"/>
  <c r="Y51" i="43" s="1"/>
  <c r="E52" i="6" s="1"/>
  <c r="W52" i="6" s="1"/>
  <c r="R75" i="47"/>
  <c r="BT65" i="43" s="1"/>
  <c r="Y65" i="43" s="1"/>
  <c r="E66" i="6" s="1"/>
  <c r="W66" i="6" s="1"/>
  <c r="R34" i="47"/>
  <c r="BT24" i="43" s="1"/>
  <c r="Y24" i="43" s="1"/>
  <c r="E25" i="6" s="1"/>
  <c r="W25" i="6" s="1"/>
  <c r="R134" i="47"/>
  <c r="BT124" i="43" s="1"/>
  <c r="Y124" i="43" s="1"/>
  <c r="E125" i="6" s="1"/>
  <c r="R157" i="47"/>
  <c r="BT147" i="43" s="1"/>
  <c r="Y147" i="43" s="1"/>
  <c r="E148" i="6" s="1"/>
  <c r="R124" i="47"/>
  <c r="BT114" i="43" s="1"/>
  <c r="Y114" i="43" s="1"/>
  <c r="E115" i="6" s="1"/>
  <c r="R139" i="47"/>
  <c r="BT129" i="43" s="1"/>
  <c r="Y129" i="43" s="1"/>
  <c r="E130" i="6" s="1"/>
  <c r="R35" i="47"/>
  <c r="BT25" i="43" s="1"/>
  <c r="Y25" i="43" s="1"/>
  <c r="E26" i="6" s="1"/>
  <c r="W26" i="6" s="1"/>
  <c r="R66" i="47"/>
  <c r="BT56" i="43" s="1"/>
  <c r="Y56" i="43" s="1"/>
  <c r="E57" i="6" s="1"/>
  <c r="W57" i="6" s="1"/>
  <c r="R122" i="47"/>
  <c r="BT112" i="43" s="1"/>
  <c r="Y112" i="43" s="1"/>
  <c r="E113" i="6" s="1"/>
  <c r="R111" i="47"/>
  <c r="BT101" i="43" s="1"/>
  <c r="Y101" i="43" s="1"/>
  <c r="E102" i="6" s="1"/>
  <c r="W102" i="6" s="1"/>
  <c r="R29" i="47"/>
  <c r="BT19" i="43" s="1"/>
  <c r="Y19" i="43" s="1"/>
  <c r="E20" i="6" s="1"/>
  <c r="W20" i="6" s="1"/>
  <c r="R127" i="47"/>
  <c r="BT117" i="43" s="1"/>
  <c r="Y117" i="43" s="1"/>
  <c r="E118" i="6" s="1"/>
  <c r="R138" i="47"/>
  <c r="BT128" i="43" s="1"/>
  <c r="Y128" i="43" s="1"/>
  <c r="E129" i="6" s="1"/>
  <c r="R184" i="47"/>
  <c r="BT174" i="43" s="1"/>
  <c r="Y174" i="43" s="1"/>
  <c r="E175" i="6" s="1"/>
  <c r="R116" i="47"/>
  <c r="BT106" i="43" s="1"/>
  <c r="Y106" i="43" s="1"/>
  <c r="E107" i="6" s="1"/>
  <c r="R118" i="47"/>
  <c r="BT108" i="43" s="1"/>
  <c r="Y108" i="43" s="1"/>
  <c r="E109" i="6" s="1"/>
  <c r="R142" i="47"/>
  <c r="BT132" i="43" s="1"/>
  <c r="Y132" i="43" s="1"/>
  <c r="E133" i="6" s="1"/>
  <c r="R151" i="47"/>
  <c r="BT141" i="43" s="1"/>
  <c r="Y141" i="43" s="1"/>
  <c r="E142" i="6" s="1"/>
  <c r="R178" i="47"/>
  <c r="BT168" i="43" s="1"/>
  <c r="Y168" i="43" s="1"/>
  <c r="E169" i="6" s="1"/>
  <c r="R133" i="47"/>
  <c r="BT123" i="43" s="1"/>
  <c r="Y123" i="43" s="1"/>
  <c r="E124" i="6" s="1"/>
  <c r="R19" i="47"/>
  <c r="BT9" i="43" s="1"/>
  <c r="Y9" i="43" s="1"/>
  <c r="E10" i="6" s="1"/>
  <c r="W10" i="6" s="1"/>
  <c r="R52" i="47"/>
  <c r="BT42" i="43" s="1"/>
  <c r="Y42" i="43" s="1"/>
  <c r="E43" i="6" s="1"/>
  <c r="W43" i="6" s="1"/>
  <c r="R179" i="47"/>
  <c r="BT169" i="43" s="1"/>
  <c r="Y169" i="43" s="1"/>
  <c r="E170" i="6" s="1"/>
  <c r="R171" i="47"/>
  <c r="BT161" i="43" s="1"/>
  <c r="Y161" i="43" s="1"/>
  <c r="E162" i="6" s="1"/>
  <c r="R120" i="47"/>
  <c r="BT110" i="43" s="1"/>
  <c r="Y110" i="43" s="1"/>
  <c r="E111" i="6" s="1"/>
  <c r="R82" i="47"/>
  <c r="BT72" i="43" s="1"/>
  <c r="Y72" i="43" s="1"/>
  <c r="E73" i="6" s="1"/>
  <c r="W73" i="6" s="1"/>
  <c r="R196" i="47"/>
  <c r="BT186" i="43" s="1"/>
  <c r="Y186" i="43" s="1"/>
  <c r="E187" i="6" s="1"/>
  <c r="R74" i="47"/>
  <c r="BT64" i="43" s="1"/>
  <c r="Y64" i="43" s="1"/>
  <c r="E65" i="6" s="1"/>
  <c r="W65" i="6" s="1"/>
  <c r="R60" i="47"/>
  <c r="BT50" i="43" s="1"/>
  <c r="Y50" i="43" s="1"/>
  <c r="E51" i="6" s="1"/>
  <c r="W51" i="6" s="1"/>
  <c r="R85" i="47"/>
  <c r="BT75" i="43" s="1"/>
  <c r="Y75" i="43" s="1"/>
  <c r="E76" i="6" s="1"/>
  <c r="W76" i="6" s="1"/>
  <c r="R172" i="47"/>
  <c r="BT162" i="43" s="1"/>
  <c r="Y162" i="43" s="1"/>
  <c r="E163" i="6" s="1"/>
  <c r="R18" i="47"/>
  <c r="BT8" i="43" s="1"/>
  <c r="Y8" i="43" s="1"/>
  <c r="E9" i="6" s="1"/>
  <c r="W9" i="6" s="1"/>
  <c r="R148" i="47"/>
  <c r="BT138" i="43" s="1"/>
  <c r="Y138" i="43" s="1"/>
  <c r="E139" i="6" s="1"/>
  <c r="R57" i="47"/>
  <c r="BT47" i="43" s="1"/>
  <c r="Y47" i="43" s="1"/>
  <c r="E48" i="6" s="1"/>
  <c r="W48" i="6" s="1"/>
  <c r="R165" i="47"/>
  <c r="BT155" i="43" s="1"/>
  <c r="Y155" i="43" s="1"/>
  <c r="E156" i="6" s="1"/>
  <c r="R15" i="47"/>
  <c r="BT5" i="43" s="1"/>
  <c r="Y5" i="43" s="1"/>
  <c r="E6" i="6" s="1"/>
  <c r="W6" i="6" s="1"/>
  <c r="R16" i="47"/>
  <c r="BT6" i="43" s="1"/>
  <c r="Y6" i="43" s="1"/>
  <c r="E7" i="6" s="1"/>
  <c r="W7" i="6" s="1"/>
  <c r="R17" i="47"/>
  <c r="BT7" i="43" s="1"/>
  <c r="Y7" i="43" s="1"/>
  <c r="E8" i="6" s="1"/>
  <c r="W8" i="6" s="1"/>
  <c r="R185" i="47"/>
  <c r="BT175" i="43" s="1"/>
  <c r="Y175" i="43" s="1"/>
  <c r="E176" i="6" s="1"/>
  <c r="R173" i="47"/>
  <c r="BT163" i="43" s="1"/>
  <c r="Y163" i="43" s="1"/>
  <c r="E164" i="6" s="1"/>
  <c r="R90" i="47"/>
  <c r="BT80" i="43" s="1"/>
  <c r="Y80" i="43" s="1"/>
  <c r="E81" i="6" s="1"/>
  <c r="W81" i="6" s="1"/>
  <c r="R129" i="47"/>
  <c r="BT119" i="43" s="1"/>
  <c r="Y119" i="43" s="1"/>
  <c r="E120" i="6" s="1"/>
  <c r="R125" i="47"/>
  <c r="BT115" i="43" s="1"/>
  <c r="Y115" i="43" s="1"/>
  <c r="E116" i="6" s="1"/>
  <c r="R80" i="47"/>
  <c r="BT70" i="43" s="1"/>
  <c r="Y70" i="43" s="1"/>
  <c r="E71" i="6" s="1"/>
  <c r="W71" i="6" s="1"/>
  <c r="R32" i="47"/>
  <c r="BT22" i="43" s="1"/>
  <c r="Y22" i="43" s="1"/>
  <c r="E23" i="6" s="1"/>
  <c r="W23" i="6" s="1"/>
  <c r="R88" i="47"/>
  <c r="BT78" i="43" s="1"/>
  <c r="Y78" i="43" s="1"/>
  <c r="E79" i="6" s="1"/>
  <c r="W79" i="6" s="1"/>
  <c r="R30" i="47"/>
  <c r="BT20" i="43" s="1"/>
  <c r="Y20" i="43" s="1"/>
  <c r="E21" i="6" s="1"/>
  <c r="W21" i="6" s="1"/>
  <c r="R182" i="47"/>
  <c r="BT172" i="43" s="1"/>
  <c r="Y172" i="43" s="1"/>
  <c r="E173" i="6" s="1"/>
  <c r="R180" i="47"/>
  <c r="BT170" i="43" s="1"/>
  <c r="Y170" i="43" s="1"/>
  <c r="E171" i="6" s="1"/>
  <c r="R89" i="47"/>
  <c r="BT79" i="43" s="1"/>
  <c r="Y79" i="43" s="1"/>
  <c r="E80" i="6" s="1"/>
  <c r="W80" i="6" s="1"/>
  <c r="R170" i="47"/>
  <c r="BT160" i="43" s="1"/>
  <c r="Y160" i="43" s="1"/>
  <c r="E161" i="6" s="1"/>
  <c r="R112" i="47"/>
  <c r="BT102" i="43" s="1"/>
  <c r="Y102" i="43" s="1"/>
  <c r="E103" i="6" s="1"/>
  <c r="W103" i="6" s="1"/>
  <c r="R47" i="47"/>
  <c r="BT37" i="43" s="1"/>
  <c r="Y37" i="43" s="1"/>
  <c r="E38" i="6" s="1"/>
  <c r="W38" i="6" s="1"/>
  <c r="R117" i="47"/>
  <c r="BT107" i="43" s="1"/>
  <c r="Y107" i="43" s="1"/>
  <c r="E108" i="6" s="1"/>
  <c r="R65" i="47"/>
  <c r="BT55" i="43" s="1"/>
  <c r="Y55" i="43" s="1"/>
  <c r="E56" i="6" s="1"/>
  <c r="W56" i="6" s="1"/>
  <c r="R114" i="47"/>
  <c r="BT104" i="43" s="1"/>
  <c r="Y104" i="43" s="1"/>
  <c r="E105" i="6" s="1"/>
  <c r="R36" i="47"/>
  <c r="BT26" i="43" s="1"/>
  <c r="Y26" i="43" s="1"/>
  <c r="E27" i="6" s="1"/>
  <c r="W27" i="6" s="1"/>
  <c r="R140" i="47"/>
  <c r="BT130" i="43" s="1"/>
  <c r="Y130" i="43" s="1"/>
  <c r="E131" i="6" s="1"/>
  <c r="R168" i="47"/>
  <c r="BT158" i="43" s="1"/>
  <c r="Y158" i="43" s="1"/>
  <c r="E159" i="6" s="1"/>
  <c r="R92" i="47"/>
  <c r="BT82" i="43" s="1"/>
  <c r="Y82" i="43" s="1"/>
  <c r="E83" i="6" s="1"/>
  <c r="W83" i="6" s="1"/>
  <c r="R22" i="47"/>
  <c r="BT12" i="43" s="1"/>
  <c r="Y12" i="43" s="1"/>
  <c r="E13" i="6" s="1"/>
  <c r="W13" i="6" s="1"/>
  <c r="R109" i="47"/>
  <c r="BT99" i="43" s="1"/>
  <c r="Y99" i="43" s="1"/>
  <c r="E100" i="6" s="1"/>
  <c r="W100" i="6" s="1"/>
  <c r="R23" i="47"/>
  <c r="BT13" i="43" s="1"/>
  <c r="Y13" i="43" s="1"/>
  <c r="E14" i="6" s="1"/>
  <c r="W14" i="6" s="1"/>
  <c r="R40" i="47"/>
  <c r="BT30" i="43" s="1"/>
  <c r="Y30" i="43" s="1"/>
  <c r="E31" i="6" s="1"/>
  <c r="W31" i="6" s="1"/>
  <c r="R39" i="47"/>
  <c r="BT29" i="43" s="1"/>
  <c r="Y29" i="43" s="1"/>
  <c r="E30" i="6" s="1"/>
  <c r="W30" i="6" s="1"/>
  <c r="R83" i="47"/>
  <c r="BT73" i="43" s="1"/>
  <c r="Y73" i="43" s="1"/>
  <c r="E74" i="6" s="1"/>
  <c r="W74" i="6" s="1"/>
  <c r="R63" i="47"/>
  <c r="BT53" i="43" s="1"/>
  <c r="Y53" i="43" s="1"/>
  <c r="E54" i="6" s="1"/>
  <c r="W54" i="6" s="1"/>
  <c r="R141" i="47"/>
  <c r="BT131" i="43" s="1"/>
  <c r="Y131" i="43" s="1"/>
  <c r="E132" i="6" s="1"/>
  <c r="R94" i="47"/>
  <c r="BT84" i="43" s="1"/>
  <c r="Y84" i="43" s="1"/>
  <c r="E85" i="6" s="1"/>
  <c r="W85" i="6" s="1"/>
  <c r="R108" i="47"/>
  <c r="BT98" i="43" s="1"/>
  <c r="Y98" i="43" s="1"/>
  <c r="E99" i="6" s="1"/>
  <c r="W99" i="6" s="1"/>
  <c r="R193" i="47"/>
  <c r="BT183" i="43" s="1"/>
  <c r="Y183" i="43" s="1"/>
  <c r="E184" i="6" s="1"/>
  <c r="R150" i="47"/>
  <c r="BT140" i="43" s="1"/>
  <c r="Y140" i="43" s="1"/>
  <c r="E141" i="6" s="1"/>
  <c r="R51" i="47"/>
  <c r="BT41" i="43" s="1"/>
  <c r="Y41" i="43" s="1"/>
  <c r="E42" i="6" s="1"/>
  <c r="W42" i="6" s="1"/>
  <c r="R123" i="47"/>
  <c r="BT113" i="43" s="1"/>
  <c r="Y113" i="43" s="1"/>
  <c r="E114" i="6" s="1"/>
  <c r="R181" i="47"/>
  <c r="BT171" i="43" s="1"/>
  <c r="Y171" i="43" s="1"/>
  <c r="E172" i="6" s="1"/>
  <c r="R177" i="47"/>
  <c r="BT167" i="43" s="1"/>
  <c r="Y167" i="43" s="1"/>
  <c r="E168" i="6" s="1"/>
  <c r="R194" i="47"/>
  <c r="BT184" i="43" s="1"/>
  <c r="Y184" i="43" s="1"/>
  <c r="E185" i="6" s="1"/>
  <c r="R132" i="47"/>
  <c r="BT122" i="43" s="1"/>
  <c r="Y122" i="43" s="1"/>
  <c r="E123" i="6" s="1"/>
  <c r="R46" i="47"/>
  <c r="BT36" i="43" s="1"/>
  <c r="Y36" i="43" s="1"/>
  <c r="E37" i="6" s="1"/>
  <c r="W37" i="6" s="1"/>
  <c r="R56" i="47"/>
  <c r="BT46" i="43" s="1"/>
  <c r="Y46" i="43" s="1"/>
  <c r="E47" i="6" s="1"/>
  <c r="W47" i="6" s="1"/>
  <c r="R64" i="47"/>
  <c r="BT54" i="43" s="1"/>
  <c r="Y54" i="43" s="1"/>
  <c r="E55" i="6" s="1"/>
  <c r="W55" i="6" s="1"/>
  <c r="R72" i="47"/>
  <c r="BT62" i="43" s="1"/>
  <c r="Y62" i="43" s="1"/>
  <c r="E63" i="6" s="1"/>
  <c r="W63" i="6" s="1"/>
  <c r="R144" i="47"/>
  <c r="BT134" i="43" s="1"/>
  <c r="Y134" i="43" s="1"/>
  <c r="E135" i="6" s="1"/>
  <c r="R101" i="47"/>
  <c r="BT91" i="43" s="1"/>
  <c r="Y91" i="43" s="1"/>
  <c r="E92" i="6" s="1"/>
  <c r="W92" i="6" s="1"/>
  <c r="R53" i="47"/>
  <c r="BT43" i="43" s="1"/>
  <c r="Y43" i="43" s="1"/>
  <c r="E44" i="6" s="1"/>
  <c r="W44" i="6" s="1"/>
  <c r="R187" i="47"/>
  <c r="BT177" i="43" s="1"/>
  <c r="Y177" i="43" s="1"/>
  <c r="E178" i="6" s="1"/>
  <c r="R131" i="47"/>
  <c r="BT121" i="43" s="1"/>
  <c r="Y121" i="43" s="1"/>
  <c r="E122" i="6" s="1"/>
  <c r="R44" i="47"/>
  <c r="BT34" i="43" s="1"/>
  <c r="Y34" i="43" s="1"/>
  <c r="E35" i="6" s="1"/>
  <c r="W35" i="6" s="1"/>
  <c r="R121" i="47"/>
  <c r="BT111" i="43" s="1"/>
  <c r="Y111" i="43" s="1"/>
  <c r="E112" i="6" s="1"/>
  <c r="R137" i="47"/>
  <c r="BT127" i="43" s="1"/>
  <c r="Y127" i="43" s="1"/>
  <c r="E128" i="6" s="1"/>
  <c r="R69" i="47"/>
  <c r="BT59" i="43" s="1"/>
  <c r="Y59" i="43" s="1"/>
  <c r="E60" i="6" s="1"/>
  <c r="W60" i="6" s="1"/>
  <c r="R62" i="47"/>
  <c r="BT52" i="43" s="1"/>
  <c r="Y52" i="43" s="1"/>
  <c r="E53" i="6" s="1"/>
  <c r="W53" i="6" s="1"/>
  <c r="R110" i="47"/>
  <c r="BT100" i="43" s="1"/>
  <c r="Y100" i="43" s="1"/>
  <c r="E101" i="6" s="1"/>
  <c r="W101" i="6" s="1"/>
  <c r="R167" i="47"/>
  <c r="BT157" i="43" s="1"/>
  <c r="Y157" i="43" s="1"/>
  <c r="E158" i="6" s="1"/>
  <c r="R105" i="47"/>
  <c r="BT95" i="43" s="1"/>
  <c r="Y95" i="43" s="1"/>
  <c r="E96" i="6" s="1"/>
  <c r="W96" i="6" s="1"/>
  <c r="R175" i="47"/>
  <c r="BT165" i="43" s="1"/>
  <c r="Y165" i="43" s="1"/>
  <c r="E166" i="6" s="1"/>
  <c r="R97" i="47"/>
  <c r="BT87" i="43" s="1"/>
  <c r="Y87" i="43" s="1"/>
  <c r="E88" i="6" s="1"/>
  <c r="W88" i="6" s="1"/>
  <c r="R135" i="47"/>
  <c r="BT125" i="43" s="1"/>
  <c r="Y125" i="43" s="1"/>
  <c r="E126" i="6" s="1"/>
  <c r="R77" i="47"/>
  <c r="BT67" i="43" s="1"/>
  <c r="Y67" i="43" s="1"/>
  <c r="E68" i="6" s="1"/>
  <c r="W68" i="6" s="1"/>
  <c r="AG143" i="43"/>
  <c r="M144" i="6" s="1"/>
  <c r="AG136" i="43"/>
  <c r="M137" i="6" s="1"/>
  <c r="AG34" i="43"/>
  <c r="M35" i="6" s="1"/>
  <c r="AE35" i="6" s="1"/>
  <c r="L91" i="50"/>
  <c r="BQ81" i="43" s="1"/>
  <c r="L52" i="50"/>
  <c r="BQ42" i="43" s="1"/>
  <c r="AI42" i="43" s="1"/>
  <c r="O43" i="6" s="1"/>
  <c r="AG43" i="6" s="1"/>
  <c r="L121" i="50"/>
  <c r="BQ111" i="43" s="1"/>
  <c r="AI111" i="43" s="1"/>
  <c r="O112" i="6" s="1"/>
  <c r="L142" i="50"/>
  <c r="BQ132" i="43" s="1"/>
  <c r="AI132" i="43" s="1"/>
  <c r="O133" i="6" s="1"/>
  <c r="L14" i="50"/>
  <c r="L44" i="50"/>
  <c r="BQ34" i="43" s="1"/>
  <c r="AI34" i="43" s="1"/>
  <c r="O35" i="6" s="1"/>
  <c r="AG35" i="6" s="1"/>
  <c r="L153" i="50"/>
  <c r="BQ143" i="43" s="1"/>
  <c r="L184" i="50"/>
  <c r="BQ174" i="43" s="1"/>
  <c r="AI174" i="43" s="1"/>
  <c r="O175" i="6" s="1"/>
  <c r="L125" i="50"/>
  <c r="BQ115" i="43" s="1"/>
  <c r="AI115" i="43" s="1"/>
  <c r="O116" i="6" s="1"/>
  <c r="L150" i="50"/>
  <c r="BQ140" i="43" s="1"/>
  <c r="AI140" i="43" s="1"/>
  <c r="O141" i="6" s="1"/>
  <c r="L63" i="50"/>
  <c r="BQ53" i="43" s="1"/>
  <c r="AI53" i="43" s="1"/>
  <c r="O54" i="6" s="1"/>
  <c r="AG54" i="6" s="1"/>
  <c r="L79" i="50"/>
  <c r="BQ69" i="43" s="1"/>
  <c r="AI69" i="43" s="1"/>
  <c r="O70" i="6" s="1"/>
  <c r="AG70" i="6" s="1"/>
  <c r="L129" i="50"/>
  <c r="BQ119" i="43" s="1"/>
  <c r="AI119" i="43" s="1"/>
  <c r="O120" i="6" s="1"/>
  <c r="L104" i="50"/>
  <c r="BQ94" i="43" s="1"/>
  <c r="AI94" i="43" s="1"/>
  <c r="O95" i="6" s="1"/>
  <c r="AG95" i="6" s="1"/>
  <c r="L51" i="50"/>
  <c r="BQ41" i="43" s="1"/>
  <c r="AI41" i="43" s="1"/>
  <c r="O42" i="6" s="1"/>
  <c r="AG42" i="6" s="1"/>
  <c r="L25" i="50"/>
  <c r="BQ15" i="43" s="1"/>
  <c r="L191" i="50"/>
  <c r="BQ181" i="43" s="1"/>
  <c r="AI181" i="43" s="1"/>
  <c r="O182" i="6" s="1"/>
  <c r="L161" i="50"/>
  <c r="BQ151" i="43" s="1"/>
  <c r="L156" i="50"/>
  <c r="BQ146" i="43" s="1"/>
  <c r="L24" i="50"/>
  <c r="BQ14" i="43" s="1"/>
  <c r="AI14" i="43" s="1"/>
  <c r="O15" i="6" s="1"/>
  <c r="AG15" i="6" s="1"/>
  <c r="L62" i="50"/>
  <c r="BQ52" i="43" s="1"/>
  <c r="AI52" i="43" s="1"/>
  <c r="O53" i="6" s="1"/>
  <c r="AG53" i="6" s="1"/>
  <c r="L108" i="50"/>
  <c r="BQ98" i="43" s="1"/>
  <c r="AI98" i="43" s="1"/>
  <c r="O99" i="6" s="1"/>
  <c r="AG99" i="6" s="1"/>
  <c r="L132" i="50"/>
  <c r="BQ122" i="43" s="1"/>
  <c r="AI122" i="43" s="1"/>
  <c r="O123" i="6" s="1"/>
  <c r="L35" i="50"/>
  <c r="BQ25" i="43" s="1"/>
  <c r="AI25" i="43" s="1"/>
  <c r="O26" i="6" s="1"/>
  <c r="AG26" i="6" s="1"/>
  <c r="L151" i="50"/>
  <c r="BQ141" i="43" s="1"/>
  <c r="AI141" i="43" s="1"/>
  <c r="O142" i="6" s="1"/>
  <c r="L166" i="50"/>
  <c r="BQ156" i="43" s="1"/>
  <c r="L30" i="50"/>
  <c r="BQ20" i="43" s="1"/>
  <c r="AI20" i="43" s="1"/>
  <c r="O21" i="6" s="1"/>
  <c r="AG21" i="6" s="1"/>
  <c r="L127" i="50"/>
  <c r="BQ117" i="43" s="1"/>
  <c r="AI117" i="43" s="1"/>
  <c r="O118" i="6" s="1"/>
  <c r="L126" i="50"/>
  <c r="BQ116" i="43" s="1"/>
  <c r="AI116" i="43" s="1"/>
  <c r="O117" i="6" s="1"/>
  <c r="L133" i="50"/>
  <c r="BQ123" i="43" s="1"/>
  <c r="AI123" i="43" s="1"/>
  <c r="O124" i="6" s="1"/>
  <c r="L185" i="50"/>
  <c r="BQ175" i="43" s="1"/>
  <c r="AI175" i="43" s="1"/>
  <c r="O176" i="6" s="1"/>
  <c r="L178" i="50"/>
  <c r="BQ168" i="43" s="1"/>
  <c r="AI168" i="43" s="1"/>
  <c r="O169" i="6" s="1"/>
  <c r="L98" i="50"/>
  <c r="BQ88" i="43" s="1"/>
  <c r="L134" i="50"/>
  <c r="BQ124" i="43" s="1"/>
  <c r="AI124" i="43" s="1"/>
  <c r="O125" i="6" s="1"/>
  <c r="L47" i="50"/>
  <c r="BQ37" i="43" s="1"/>
  <c r="AI37" i="43" s="1"/>
  <c r="O38" i="6" s="1"/>
  <c r="AG38" i="6" s="1"/>
  <c r="L58" i="50"/>
  <c r="BQ48" i="43" s="1"/>
  <c r="AI48" i="43" s="1"/>
  <c r="O49" i="6" s="1"/>
  <c r="AG49" i="6" s="1"/>
  <c r="L110" i="50"/>
  <c r="BQ100" i="43" s="1"/>
  <c r="AI100" i="43" s="1"/>
  <c r="O101" i="6" s="1"/>
  <c r="AG101" i="6" s="1"/>
  <c r="L140" i="50"/>
  <c r="BQ130" i="43" s="1"/>
  <c r="AI130" i="43" s="1"/>
  <c r="O131" i="6" s="1"/>
  <c r="L176" i="50"/>
  <c r="BQ166" i="43" s="1"/>
  <c r="AI166" i="43" s="1"/>
  <c r="O167" i="6" s="1"/>
  <c r="L69" i="50"/>
  <c r="BQ59" i="43" s="1"/>
  <c r="AI59" i="43" s="1"/>
  <c r="O60" i="6" s="1"/>
  <c r="AG60" i="6" s="1"/>
  <c r="L155" i="50"/>
  <c r="BQ145" i="43" s="1"/>
  <c r="L172" i="50"/>
  <c r="BQ162" i="43" s="1"/>
  <c r="AI162" i="43" s="1"/>
  <c r="O163" i="6" s="1"/>
  <c r="L122" i="50"/>
  <c r="BQ112" i="43" s="1"/>
  <c r="AI112" i="43" s="1"/>
  <c r="O113" i="6" s="1"/>
  <c r="L193" i="50"/>
  <c r="BQ183" i="43" s="1"/>
  <c r="AI183" i="43" s="1"/>
  <c r="O184" i="6" s="1"/>
  <c r="L65" i="50"/>
  <c r="BQ55" i="43" s="1"/>
  <c r="AI55" i="43" s="1"/>
  <c r="O56" i="6" s="1"/>
  <c r="AG56" i="6" s="1"/>
  <c r="L180" i="50"/>
  <c r="BQ170" i="43" s="1"/>
  <c r="AI170" i="43" s="1"/>
  <c r="O171" i="6" s="1"/>
  <c r="L116" i="50"/>
  <c r="BQ106" i="43" s="1"/>
  <c r="AI106" i="43" s="1"/>
  <c r="O107" i="6" s="1"/>
  <c r="L165" i="50"/>
  <c r="BQ155" i="43" s="1"/>
  <c r="AI155" i="43" s="1"/>
  <c r="O156" i="6" s="1"/>
  <c r="L88" i="50"/>
  <c r="BQ78" i="43" s="1"/>
  <c r="AI78" i="43" s="1"/>
  <c r="O79" i="6" s="1"/>
  <c r="AG79" i="6" s="1"/>
  <c r="L107" i="50"/>
  <c r="BQ97" i="43" s="1"/>
  <c r="AI97" i="43" s="1"/>
  <c r="O98" i="6" s="1"/>
  <c r="AG98" i="6" s="1"/>
  <c r="L143" i="50"/>
  <c r="BQ133" i="43" s="1"/>
  <c r="L70" i="50"/>
  <c r="BQ60" i="43" s="1"/>
  <c r="L137" i="50"/>
  <c r="BQ127" i="43" s="1"/>
  <c r="AI127" i="43" s="1"/>
  <c r="O128" i="6" s="1"/>
  <c r="L46" i="50"/>
  <c r="BQ36" i="43" s="1"/>
  <c r="AI36" i="43" s="1"/>
  <c r="O37" i="6" s="1"/>
  <c r="AG37" i="6" s="1"/>
  <c r="L60" i="50"/>
  <c r="BQ50" i="43" s="1"/>
  <c r="AI50" i="43" s="1"/>
  <c r="O51" i="6" s="1"/>
  <c r="AG51" i="6" s="1"/>
  <c r="L61" i="50"/>
  <c r="BQ51" i="43" s="1"/>
  <c r="AI51" i="43" s="1"/>
  <c r="O52" i="6" s="1"/>
  <c r="AG52" i="6" s="1"/>
  <c r="L85" i="50"/>
  <c r="BQ75" i="43" s="1"/>
  <c r="AI75" i="43" s="1"/>
  <c r="O76" i="6" s="1"/>
  <c r="AG76" i="6" s="1"/>
  <c r="L22" i="50"/>
  <c r="BQ12" i="43" s="1"/>
  <c r="AI12" i="43" s="1"/>
  <c r="O13" i="6" s="1"/>
  <c r="AG13" i="6" s="1"/>
  <c r="L139" i="50"/>
  <c r="BQ129" i="43" s="1"/>
  <c r="AI129" i="43" s="1"/>
  <c r="O130" i="6" s="1"/>
  <c r="L72" i="50"/>
  <c r="BQ62" i="43" s="1"/>
  <c r="AI62" i="43" s="1"/>
  <c r="O63" i="6" s="1"/>
  <c r="AG63" i="6" s="1"/>
  <c r="L15" i="50"/>
  <c r="BQ5" i="43" s="1"/>
  <c r="AI5" i="43" s="1"/>
  <c r="O6" i="6" s="1"/>
  <c r="AG6" i="6" s="1"/>
  <c r="L167" i="50"/>
  <c r="BQ157" i="43" s="1"/>
  <c r="AI157" i="43" s="1"/>
  <c r="O158" i="6" s="1"/>
  <c r="L160" i="50"/>
  <c r="BQ150" i="43" s="1"/>
  <c r="L163" i="50"/>
  <c r="BQ153" i="43" s="1"/>
  <c r="AI153" i="43" s="1"/>
  <c r="O154" i="6" s="1"/>
  <c r="L164" i="50"/>
  <c r="BQ154" i="43" s="1"/>
  <c r="AI154" i="43" s="1"/>
  <c r="O155" i="6" s="1"/>
  <c r="L111" i="50"/>
  <c r="BQ101" i="43" s="1"/>
  <c r="AI101" i="43" s="1"/>
  <c r="O102" i="6" s="1"/>
  <c r="AG102" i="6" s="1"/>
  <c r="L23" i="50"/>
  <c r="BQ13" i="43" s="1"/>
  <c r="AI13" i="43" s="1"/>
  <c r="O14" i="6" s="1"/>
  <c r="AG14" i="6" s="1"/>
  <c r="L68" i="50"/>
  <c r="BQ58" i="43" s="1"/>
  <c r="L40" i="50"/>
  <c r="BQ30" i="43" s="1"/>
  <c r="AI30" i="43" s="1"/>
  <c r="O31" i="6" s="1"/>
  <c r="AG31" i="6" s="1"/>
  <c r="L113" i="50"/>
  <c r="BQ103" i="43" s="1"/>
  <c r="L57" i="50"/>
  <c r="BQ47" i="43" s="1"/>
  <c r="AI47" i="43" s="1"/>
  <c r="O48" i="6" s="1"/>
  <c r="AG48" i="6" s="1"/>
  <c r="L31" i="50"/>
  <c r="BQ21" i="43" s="1"/>
  <c r="AI21" i="43" s="1"/>
  <c r="O22" i="6" s="1"/>
  <c r="AG22" i="6" s="1"/>
  <c r="L148" i="50"/>
  <c r="BQ138" i="43" s="1"/>
  <c r="AI138" i="43" s="1"/>
  <c r="O139" i="6" s="1"/>
  <c r="L16" i="50"/>
  <c r="BQ6" i="43" s="1"/>
  <c r="AI6" i="43" s="1"/>
  <c r="O7" i="6" s="1"/>
  <c r="AG7" i="6" s="1"/>
  <c r="L196" i="50"/>
  <c r="BQ186" i="43" s="1"/>
  <c r="AI186" i="43" s="1"/>
  <c r="O187" i="6" s="1"/>
  <c r="L59" i="50"/>
  <c r="BQ49" i="43" s="1"/>
  <c r="AI49" i="43" s="1"/>
  <c r="O50" i="6" s="1"/>
  <c r="AG50" i="6" s="1"/>
  <c r="L18" i="50"/>
  <c r="BQ8" i="43" s="1"/>
  <c r="AI8" i="43" s="1"/>
  <c r="O9" i="6" s="1"/>
  <c r="AG9" i="6" s="1"/>
  <c r="L192" i="50"/>
  <c r="BQ182" i="43" s="1"/>
  <c r="AI182" i="43" s="1"/>
  <c r="O183" i="6" s="1"/>
  <c r="L190" i="50"/>
  <c r="BQ180" i="43" s="1"/>
  <c r="AI180" i="43" s="1"/>
  <c r="O181" i="6" s="1"/>
  <c r="L94" i="50"/>
  <c r="BQ84" i="43" s="1"/>
  <c r="AI84" i="43" s="1"/>
  <c r="O85" i="6" s="1"/>
  <c r="AG85" i="6" s="1"/>
  <c r="L119" i="50"/>
  <c r="BQ109" i="43" s="1"/>
  <c r="AI109" i="43" s="1"/>
  <c r="O110" i="6" s="1"/>
  <c r="L73" i="50"/>
  <c r="BQ63" i="43" s="1"/>
  <c r="AI63" i="43" s="1"/>
  <c r="O64" i="6" s="1"/>
  <c r="AG64" i="6" s="1"/>
  <c r="L80" i="50"/>
  <c r="BQ70" i="43" s="1"/>
  <c r="AI70" i="43" s="1"/>
  <c r="O71" i="6" s="1"/>
  <c r="AG71" i="6" s="1"/>
  <c r="L170" i="50"/>
  <c r="BQ160" i="43" s="1"/>
  <c r="AI160" i="43" s="1"/>
  <c r="O161" i="6" s="1"/>
  <c r="L29" i="50"/>
  <c r="BQ19" i="43" s="1"/>
  <c r="AI19" i="43" s="1"/>
  <c r="O20" i="6" s="1"/>
  <c r="AG20" i="6" s="1"/>
  <c r="L41" i="50"/>
  <c r="BQ31" i="43" s="1"/>
  <c r="AI31" i="43" s="1"/>
  <c r="O32" i="6" s="1"/>
  <c r="AG32" i="6" s="1"/>
  <c r="L128" i="50"/>
  <c r="BQ118" i="43" s="1"/>
  <c r="L95" i="50"/>
  <c r="BQ85" i="43" s="1"/>
  <c r="L182" i="50"/>
  <c r="BQ172" i="43" s="1"/>
  <c r="AI172" i="43" s="1"/>
  <c r="O173" i="6" s="1"/>
  <c r="L83" i="50"/>
  <c r="BQ73" i="43" s="1"/>
  <c r="AI73" i="43" s="1"/>
  <c r="O74" i="6" s="1"/>
  <c r="AG74" i="6" s="1"/>
  <c r="L81" i="50"/>
  <c r="BQ71" i="43" s="1"/>
  <c r="L189" i="50"/>
  <c r="BQ179" i="43" s="1"/>
  <c r="AI179" i="43" s="1"/>
  <c r="O180" i="6" s="1"/>
  <c r="L53" i="50"/>
  <c r="BQ43" i="43" s="1"/>
  <c r="AI43" i="43" s="1"/>
  <c r="O44" i="6" s="1"/>
  <c r="AG44" i="6" s="1"/>
  <c r="L43" i="50"/>
  <c r="BQ33" i="43" s="1"/>
  <c r="L168" i="50"/>
  <c r="BQ158" i="43" s="1"/>
  <c r="AI158" i="43" s="1"/>
  <c r="O159" i="6" s="1"/>
  <c r="L97" i="50"/>
  <c r="BQ87" i="43" s="1"/>
  <c r="AI87" i="43" s="1"/>
  <c r="O88" i="6" s="1"/>
  <c r="AG88" i="6" s="1"/>
  <c r="L141" i="50"/>
  <c r="BQ131" i="43" s="1"/>
  <c r="AI131" i="43" s="1"/>
  <c r="O132" i="6" s="1"/>
  <c r="L93" i="50"/>
  <c r="BQ83" i="43" s="1"/>
  <c r="L138" i="50"/>
  <c r="BQ128" i="43" s="1"/>
  <c r="AI128" i="43" s="1"/>
  <c r="O129" i="6" s="1"/>
  <c r="L181" i="50"/>
  <c r="BQ171" i="43" s="1"/>
  <c r="AI171" i="43" s="1"/>
  <c r="O172" i="6" s="1"/>
  <c r="L149" i="50"/>
  <c r="BQ139" i="43" s="1"/>
  <c r="AI139" i="43" s="1"/>
  <c r="O140" i="6" s="1"/>
  <c r="L159" i="50"/>
  <c r="BQ149" i="43" s="1"/>
  <c r="AI149" i="43" s="1"/>
  <c r="O150" i="6" s="1"/>
  <c r="L194" i="50"/>
  <c r="BQ184" i="43" s="1"/>
  <c r="AI184" i="43" s="1"/>
  <c r="O185" i="6" s="1"/>
  <c r="L124" i="50"/>
  <c r="BQ114" i="43" s="1"/>
  <c r="AI114" i="43" s="1"/>
  <c r="O115" i="6" s="1"/>
  <c r="L103" i="50"/>
  <c r="BQ93" i="43" s="1"/>
  <c r="AI93" i="43" s="1"/>
  <c r="O94" i="6" s="1"/>
  <c r="AG94" i="6" s="1"/>
  <c r="L66" i="50"/>
  <c r="BQ56" i="43" s="1"/>
  <c r="AI56" i="43" s="1"/>
  <c r="O57" i="6" s="1"/>
  <c r="AG57" i="6" s="1"/>
  <c r="L42" i="50"/>
  <c r="BQ32" i="43" s="1"/>
  <c r="L92" i="50"/>
  <c r="BQ82" i="43" s="1"/>
  <c r="AI82" i="43" s="1"/>
  <c r="O83" i="6" s="1"/>
  <c r="AG83" i="6" s="1"/>
  <c r="L115" i="50"/>
  <c r="BQ105" i="43" s="1"/>
  <c r="L158" i="50"/>
  <c r="BQ148" i="43" s="1"/>
  <c r="AI148" i="43" s="1"/>
  <c r="O149" i="6" s="1"/>
  <c r="L118" i="50"/>
  <c r="BQ108" i="43" s="1"/>
  <c r="AI108" i="43" s="1"/>
  <c r="O109" i="6" s="1"/>
  <c r="L123" i="50"/>
  <c r="BQ113" i="43" s="1"/>
  <c r="AI113" i="43" s="1"/>
  <c r="O114" i="6" s="1"/>
  <c r="L45" i="50"/>
  <c r="BQ35" i="43" s="1"/>
  <c r="AI35" i="43" s="1"/>
  <c r="O36" i="6" s="1"/>
  <c r="AG36" i="6" s="1"/>
  <c r="L90" i="50"/>
  <c r="BQ80" i="43" s="1"/>
  <c r="AI80" i="43" s="1"/>
  <c r="O81" i="6" s="1"/>
  <c r="AG81" i="6" s="1"/>
  <c r="L169" i="50"/>
  <c r="BQ159" i="43" s="1"/>
  <c r="AI159" i="43" s="1"/>
  <c r="O160" i="6" s="1"/>
  <c r="L100" i="50"/>
  <c r="BQ90" i="43" s="1"/>
  <c r="L154" i="50"/>
  <c r="BQ144" i="43" s="1"/>
  <c r="L48" i="50"/>
  <c r="BQ38" i="43" s="1"/>
  <c r="L56" i="50"/>
  <c r="BQ46" i="43" s="1"/>
  <c r="AI46" i="43" s="1"/>
  <c r="O47" i="6" s="1"/>
  <c r="AG47" i="6" s="1"/>
  <c r="L171" i="50"/>
  <c r="BQ161" i="43" s="1"/>
  <c r="AI161" i="43" s="1"/>
  <c r="O162" i="6" s="1"/>
  <c r="L99" i="50"/>
  <c r="BQ89" i="43" s="1"/>
  <c r="AI89" i="43" s="1"/>
  <c r="O90" i="6" s="1"/>
  <c r="AG90" i="6" s="1"/>
  <c r="L96" i="50"/>
  <c r="BQ86" i="43" s="1"/>
  <c r="AI86" i="43" s="1"/>
  <c r="O87" i="6" s="1"/>
  <c r="AG87" i="6" s="1"/>
  <c r="L55" i="50"/>
  <c r="BQ45" i="43" s="1"/>
  <c r="L131" i="50"/>
  <c r="BQ121" i="43" s="1"/>
  <c r="AI121" i="43" s="1"/>
  <c r="O122" i="6" s="1"/>
  <c r="L188" i="50"/>
  <c r="BQ178" i="43" s="1"/>
  <c r="AI178" i="43" s="1"/>
  <c r="O179" i="6" s="1"/>
  <c r="L152" i="50"/>
  <c r="BQ142" i="43" s="1"/>
  <c r="AI142" i="43" s="1"/>
  <c r="O143" i="6" s="1"/>
  <c r="L76" i="50"/>
  <c r="BQ66" i="43" s="1"/>
  <c r="AI66" i="43" s="1"/>
  <c r="O67" i="6" s="1"/>
  <c r="AG67" i="6" s="1"/>
  <c r="L32" i="50"/>
  <c r="BQ22" i="43" s="1"/>
  <c r="AI22" i="43" s="1"/>
  <c r="O23" i="6" s="1"/>
  <c r="AG23" i="6" s="1"/>
  <c r="L78" i="50"/>
  <c r="BQ68" i="43" s="1"/>
  <c r="L37" i="50"/>
  <c r="BQ27" i="43" s="1"/>
  <c r="L33" i="50"/>
  <c r="BQ23" i="43" s="1"/>
  <c r="L39" i="50"/>
  <c r="BQ29" i="43" s="1"/>
  <c r="AI29" i="43" s="1"/>
  <c r="O30" i="6" s="1"/>
  <c r="AG30" i="6" s="1"/>
  <c r="L28" i="50"/>
  <c r="BQ18" i="43" s="1"/>
  <c r="AI18" i="43" s="1"/>
  <c r="O19" i="6" s="1"/>
  <c r="AG19" i="6" s="1"/>
  <c r="L162" i="50"/>
  <c r="BQ152" i="43" s="1"/>
  <c r="AI152" i="43" s="1"/>
  <c r="O153" i="6" s="1"/>
  <c r="L19" i="50"/>
  <c r="BQ9" i="43" s="1"/>
  <c r="AI9" i="43" s="1"/>
  <c r="O10" i="6" s="1"/>
  <c r="AG10" i="6" s="1"/>
  <c r="L87" i="50"/>
  <c r="BQ77" i="43" s="1"/>
  <c r="AI77" i="43" s="1"/>
  <c r="O78" i="6" s="1"/>
  <c r="AG78" i="6" s="1"/>
  <c r="L20" i="50"/>
  <c r="BQ10" i="43" s="1"/>
  <c r="AI10" i="43" s="1"/>
  <c r="O11" i="6" s="1"/>
  <c r="AG11" i="6" s="1"/>
  <c r="L105" i="50"/>
  <c r="BQ95" i="43" s="1"/>
  <c r="AI95" i="43" s="1"/>
  <c r="O96" i="6" s="1"/>
  <c r="AG96" i="6" s="1"/>
  <c r="L136" i="50"/>
  <c r="BQ126" i="43" s="1"/>
  <c r="AI126" i="43" s="1"/>
  <c r="O127" i="6" s="1"/>
  <c r="L27" i="50"/>
  <c r="BQ17" i="43" s="1"/>
  <c r="L109" i="50"/>
  <c r="BQ99" i="43" s="1"/>
  <c r="AI99" i="43" s="1"/>
  <c r="O100" i="6" s="1"/>
  <c r="AG100" i="6" s="1"/>
  <c r="L179" i="50"/>
  <c r="BQ169" i="43" s="1"/>
  <c r="AI169" i="43" s="1"/>
  <c r="O170" i="6" s="1"/>
  <c r="L38" i="50"/>
  <c r="BQ28" i="43" s="1"/>
  <c r="AI28" i="43" s="1"/>
  <c r="O29" i="6" s="1"/>
  <c r="AG29" i="6" s="1"/>
  <c r="L36" i="50"/>
  <c r="BQ26" i="43" s="1"/>
  <c r="AI26" i="43" s="1"/>
  <c r="O27" i="6" s="1"/>
  <c r="AG27" i="6" s="1"/>
  <c r="L49" i="50"/>
  <c r="BQ39" i="43" s="1"/>
  <c r="AI39" i="43" s="1"/>
  <c r="O40" i="6" s="1"/>
  <c r="AG40" i="6" s="1"/>
  <c r="L17" i="50"/>
  <c r="BQ7" i="43" s="1"/>
  <c r="AI7" i="43" s="1"/>
  <c r="O8" i="6" s="1"/>
  <c r="AG8" i="6" s="1"/>
  <c r="L186" i="50"/>
  <c r="BQ176" i="43" s="1"/>
  <c r="AI176" i="43" s="1"/>
  <c r="O177" i="6" s="1"/>
  <c r="L75" i="50"/>
  <c r="BQ65" i="43" s="1"/>
  <c r="AI65" i="43" s="1"/>
  <c r="O66" i="6" s="1"/>
  <c r="AG66" i="6" s="1"/>
  <c r="L102" i="50"/>
  <c r="BQ92" i="43" s="1"/>
  <c r="L175" i="50"/>
  <c r="BQ165" i="43" s="1"/>
  <c r="AI165" i="43" s="1"/>
  <c r="O166" i="6" s="1"/>
  <c r="L86" i="50"/>
  <c r="BQ76" i="43" s="1"/>
  <c r="AI76" i="43" s="1"/>
  <c r="O77" i="6" s="1"/>
  <c r="AG77" i="6" s="1"/>
  <c r="L74" i="50"/>
  <c r="BQ64" i="43" s="1"/>
  <c r="AI64" i="43" s="1"/>
  <c r="O65" i="6" s="1"/>
  <c r="AG65" i="6" s="1"/>
  <c r="L89" i="50"/>
  <c r="BQ79" i="43" s="1"/>
  <c r="AI79" i="43" s="1"/>
  <c r="O80" i="6" s="1"/>
  <c r="AG80" i="6" s="1"/>
  <c r="L120" i="50"/>
  <c r="BQ110" i="43" s="1"/>
  <c r="AI110" i="43" s="1"/>
  <c r="O111" i="6" s="1"/>
  <c r="L135" i="50"/>
  <c r="BQ125" i="43" s="1"/>
  <c r="AI125" i="43" s="1"/>
  <c r="O126" i="6" s="1"/>
  <c r="L130" i="50"/>
  <c r="BQ120" i="43" s="1"/>
  <c r="AI120" i="43" s="1"/>
  <c r="O121" i="6" s="1"/>
  <c r="L112" i="50"/>
  <c r="BQ102" i="43" s="1"/>
  <c r="AI102" i="43" s="1"/>
  <c r="O103" i="6" s="1"/>
  <c r="AG103" i="6" s="1"/>
  <c r="L146" i="50"/>
  <c r="BQ136" i="43" s="1"/>
  <c r="L71" i="50"/>
  <c r="BQ61" i="43" s="1"/>
  <c r="L114" i="50"/>
  <c r="BQ104" i="43" s="1"/>
  <c r="AI104" i="43" s="1"/>
  <c r="O105" i="6" s="1"/>
  <c r="L21" i="50"/>
  <c r="BQ11" i="43" s="1"/>
  <c r="L117" i="50"/>
  <c r="BQ107" i="43" s="1"/>
  <c r="AI107" i="43" s="1"/>
  <c r="O108" i="6" s="1"/>
  <c r="L50" i="50"/>
  <c r="BQ40" i="43" s="1"/>
  <c r="L54" i="50"/>
  <c r="BQ44" i="43" s="1"/>
  <c r="AI44" i="43" s="1"/>
  <c r="O45" i="6" s="1"/>
  <c r="AG45" i="6" s="1"/>
  <c r="L34" i="50"/>
  <c r="BQ24" i="43" s="1"/>
  <c r="AI24" i="43" s="1"/>
  <c r="O25" i="6" s="1"/>
  <c r="AG25" i="6" s="1"/>
  <c r="L84" i="50"/>
  <c r="BQ74" i="43" s="1"/>
  <c r="L26" i="50"/>
  <c r="BQ16" i="43" s="1"/>
  <c r="L144" i="50"/>
  <c r="BQ134" i="43" s="1"/>
  <c r="AI134" i="43" s="1"/>
  <c r="O135" i="6" s="1"/>
  <c r="L77" i="50"/>
  <c r="BQ67" i="43" s="1"/>
  <c r="AI67" i="43" s="1"/>
  <c r="O68" i="6" s="1"/>
  <c r="AG68" i="6" s="1"/>
  <c r="L157" i="50"/>
  <c r="BQ147" i="43" s="1"/>
  <c r="AI147" i="43" s="1"/>
  <c r="O148" i="6" s="1"/>
  <c r="L195" i="50"/>
  <c r="BQ185" i="43" s="1"/>
  <c r="L82" i="50"/>
  <c r="BQ72" i="43" s="1"/>
  <c r="AI72" i="43" s="1"/>
  <c r="O73" i="6" s="1"/>
  <c r="AG73" i="6" s="1"/>
  <c r="L173" i="50"/>
  <c r="BQ163" i="43" s="1"/>
  <c r="AI163" i="43" s="1"/>
  <c r="O164" i="6" s="1"/>
  <c r="L187" i="50"/>
  <c r="BQ177" i="43" s="1"/>
  <c r="AI177" i="43" s="1"/>
  <c r="O178" i="6" s="1"/>
  <c r="L147" i="50"/>
  <c r="BQ137" i="43" s="1"/>
  <c r="L64" i="50"/>
  <c r="BQ54" i="43" s="1"/>
  <c r="AI54" i="43" s="1"/>
  <c r="O55" i="6" s="1"/>
  <c r="AG55" i="6" s="1"/>
  <c r="L183" i="50"/>
  <c r="BQ173" i="43" s="1"/>
  <c r="L101" i="50"/>
  <c r="BQ91" i="43" s="1"/>
  <c r="AI91" i="43" s="1"/>
  <c r="O92" i="6" s="1"/>
  <c r="AG92" i="6" s="1"/>
  <c r="L106" i="50"/>
  <c r="BQ96" i="43" s="1"/>
  <c r="AI96" i="43" s="1"/>
  <c r="O97" i="6" s="1"/>
  <c r="AG97" i="6" s="1"/>
  <c r="L177" i="50"/>
  <c r="BQ167" i="43" s="1"/>
  <c r="AI167" i="43" s="1"/>
  <c r="O168" i="6" s="1"/>
  <c r="L67" i="50"/>
  <c r="BQ57" i="43" s="1"/>
  <c r="AI57" i="43" s="1"/>
  <c r="O58" i="6" s="1"/>
  <c r="AG58" i="6" s="1"/>
  <c r="AY188" i="43"/>
  <c r="O188" i="43" s="1"/>
  <c r="P21" i="5" s="1"/>
  <c r="L145" i="50"/>
  <c r="BQ135" i="43" s="1"/>
  <c r="L174" i="50"/>
  <c r="BQ164" i="43" s="1"/>
  <c r="AI164" i="43" s="1"/>
  <c r="O165" i="6" s="1"/>
  <c r="AJ150" i="43" l="1"/>
  <c r="P151" i="6" s="1"/>
  <c r="AI150" i="43"/>
  <c r="O151" i="6" s="1"/>
  <c r="AJ11" i="43"/>
  <c r="P12" i="6" s="1"/>
  <c r="AH12" i="6" s="1"/>
  <c r="AI11" i="43"/>
  <c r="O12" i="6" s="1"/>
  <c r="AG12" i="6" s="1"/>
  <c r="AJ92" i="43"/>
  <c r="P93" i="6" s="1"/>
  <c r="AH93" i="6" s="1"/>
  <c r="AI92" i="43"/>
  <c r="O93" i="6" s="1"/>
  <c r="AG93" i="6" s="1"/>
  <c r="AJ151" i="43"/>
  <c r="P152" i="6" s="1"/>
  <c r="AI151" i="43"/>
  <c r="O152" i="6" s="1"/>
  <c r="AJ118" i="43"/>
  <c r="P119" i="6" s="1"/>
  <c r="AI118" i="43"/>
  <c r="O119" i="6" s="1"/>
  <c r="AJ135" i="43"/>
  <c r="P136" i="6" s="1"/>
  <c r="AI135" i="43"/>
  <c r="O136" i="6" s="1"/>
  <c r="AJ145" i="43"/>
  <c r="P146" i="6" s="1"/>
  <c r="AI145" i="43"/>
  <c r="O146" i="6" s="1"/>
  <c r="AJ185" i="43"/>
  <c r="P186" i="6" s="1"/>
  <c r="AI185" i="43"/>
  <c r="O186" i="6" s="1"/>
  <c r="AJ61" i="43"/>
  <c r="P62" i="6" s="1"/>
  <c r="AH62" i="6" s="1"/>
  <c r="AI61" i="43"/>
  <c r="O62" i="6" s="1"/>
  <c r="AG62" i="6" s="1"/>
  <c r="AJ45" i="43"/>
  <c r="P46" i="6" s="1"/>
  <c r="AH46" i="6" s="1"/>
  <c r="AI45" i="43"/>
  <c r="O46" i="6" s="1"/>
  <c r="AG46" i="6" s="1"/>
  <c r="AJ85" i="43"/>
  <c r="P86" i="6" s="1"/>
  <c r="AH86" i="6" s="1"/>
  <c r="AI85" i="43"/>
  <c r="O86" i="6" s="1"/>
  <c r="AG86" i="6" s="1"/>
  <c r="AJ60" i="43"/>
  <c r="P61" i="6" s="1"/>
  <c r="AH61" i="6" s="1"/>
  <c r="AI60" i="43"/>
  <c r="O61" i="6" s="1"/>
  <c r="AG61" i="6" s="1"/>
  <c r="AJ15" i="43"/>
  <c r="P16" i="6" s="1"/>
  <c r="AH16" i="6" s="1"/>
  <c r="AI15" i="43"/>
  <c r="O16" i="6" s="1"/>
  <c r="AG16" i="6" s="1"/>
  <c r="AJ83" i="43"/>
  <c r="P84" i="6" s="1"/>
  <c r="AH84" i="6" s="1"/>
  <c r="AI83" i="43"/>
  <c r="O84" i="6" s="1"/>
  <c r="AG84" i="6" s="1"/>
  <c r="AJ156" i="43"/>
  <c r="P157" i="6" s="1"/>
  <c r="AI156" i="43"/>
  <c r="O157" i="6" s="1"/>
  <c r="AJ136" i="43"/>
  <c r="P137" i="6" s="1"/>
  <c r="AI136" i="43"/>
  <c r="O137" i="6" s="1"/>
  <c r="AJ105" i="43"/>
  <c r="P106" i="6" s="1"/>
  <c r="AI105" i="43"/>
  <c r="O106" i="6" s="1"/>
  <c r="AJ81" i="43"/>
  <c r="P82" i="6" s="1"/>
  <c r="AH82" i="6" s="1"/>
  <c r="AI81" i="43"/>
  <c r="O82" i="6" s="1"/>
  <c r="AG82" i="6" s="1"/>
  <c r="AJ16" i="43"/>
  <c r="P17" i="6" s="1"/>
  <c r="AH17" i="6" s="1"/>
  <c r="AI16" i="43"/>
  <c r="O17" i="6" s="1"/>
  <c r="AG17" i="6" s="1"/>
  <c r="AJ23" i="43"/>
  <c r="P24" i="6" s="1"/>
  <c r="AH24" i="6" s="1"/>
  <c r="AI23" i="43"/>
  <c r="O24" i="6" s="1"/>
  <c r="AG24" i="6" s="1"/>
  <c r="AJ173" i="43"/>
  <c r="P174" i="6" s="1"/>
  <c r="AI173" i="43"/>
  <c r="O174" i="6" s="1"/>
  <c r="AJ74" i="43"/>
  <c r="P75" i="6" s="1"/>
  <c r="AH75" i="6" s="1"/>
  <c r="AI74" i="43"/>
  <c r="O75" i="6" s="1"/>
  <c r="AG75" i="6" s="1"/>
  <c r="AJ27" i="43"/>
  <c r="P28" i="6" s="1"/>
  <c r="AH28" i="6" s="1"/>
  <c r="AI27" i="43"/>
  <c r="O28" i="6" s="1"/>
  <c r="AG28" i="6" s="1"/>
  <c r="AJ38" i="43"/>
  <c r="P39" i="6" s="1"/>
  <c r="AH39" i="6" s="1"/>
  <c r="AI38" i="43"/>
  <c r="O39" i="6" s="1"/>
  <c r="AG39" i="6" s="1"/>
  <c r="AJ32" i="43"/>
  <c r="P33" i="6" s="1"/>
  <c r="AH33" i="6" s="1"/>
  <c r="AI32" i="43"/>
  <c r="O33" i="6" s="1"/>
  <c r="AG33" i="6" s="1"/>
  <c r="AJ137" i="43"/>
  <c r="P138" i="6" s="1"/>
  <c r="AI137" i="43"/>
  <c r="O138" i="6" s="1"/>
  <c r="AJ17" i="43"/>
  <c r="P18" i="6" s="1"/>
  <c r="AH18" i="6" s="1"/>
  <c r="AI17" i="43"/>
  <c r="O18" i="6" s="1"/>
  <c r="AG18" i="6" s="1"/>
  <c r="AJ90" i="43"/>
  <c r="P91" i="6" s="1"/>
  <c r="AH91" i="6" s="1"/>
  <c r="AI90" i="43"/>
  <c r="O91" i="6" s="1"/>
  <c r="AG91" i="6" s="1"/>
  <c r="AJ88" i="43"/>
  <c r="P89" i="6" s="1"/>
  <c r="AH89" i="6" s="1"/>
  <c r="AI88" i="43"/>
  <c r="O89" i="6" s="1"/>
  <c r="AG89" i="6" s="1"/>
  <c r="AJ133" i="43"/>
  <c r="P134" i="6" s="1"/>
  <c r="AI133" i="43"/>
  <c r="O134" i="6" s="1"/>
  <c r="AJ144" i="43"/>
  <c r="P145" i="6" s="1"/>
  <c r="AI144" i="43"/>
  <c r="O145" i="6" s="1"/>
  <c r="AJ40" i="43"/>
  <c r="P41" i="6" s="1"/>
  <c r="AH41" i="6" s="1"/>
  <c r="AI40" i="43"/>
  <c r="O41" i="6" s="1"/>
  <c r="AG41" i="6" s="1"/>
  <c r="AJ58" i="43"/>
  <c r="P59" i="6" s="1"/>
  <c r="AH59" i="6" s="1"/>
  <c r="AI58" i="43"/>
  <c r="O59" i="6" s="1"/>
  <c r="AG59" i="6" s="1"/>
  <c r="AJ68" i="43"/>
  <c r="P69" i="6" s="1"/>
  <c r="AH69" i="6" s="1"/>
  <c r="AI68" i="43"/>
  <c r="O69" i="6" s="1"/>
  <c r="AG69" i="6" s="1"/>
  <c r="AJ33" i="43"/>
  <c r="P34" i="6" s="1"/>
  <c r="AH34" i="6" s="1"/>
  <c r="AI33" i="43"/>
  <c r="O34" i="6" s="1"/>
  <c r="AG34" i="6" s="1"/>
  <c r="AJ103" i="43"/>
  <c r="P104" i="6" s="1"/>
  <c r="AH104" i="6" s="1"/>
  <c r="AI103" i="43"/>
  <c r="O104" i="6" s="1"/>
  <c r="AG104" i="6" s="1"/>
  <c r="AJ71" i="43"/>
  <c r="P72" i="6" s="1"/>
  <c r="AH72" i="6" s="1"/>
  <c r="AI71" i="43"/>
  <c r="O72" i="6" s="1"/>
  <c r="AG72" i="6" s="1"/>
  <c r="AJ146" i="43"/>
  <c r="P147" i="6" s="1"/>
  <c r="AI146" i="43"/>
  <c r="O147" i="6" s="1"/>
  <c r="AJ143" i="43"/>
  <c r="P144" i="6" s="1"/>
  <c r="AI143" i="43"/>
  <c r="O144" i="6" s="1"/>
  <c r="U203" i="6"/>
  <c r="C55" i="5" s="1"/>
  <c r="W205" i="6"/>
  <c r="E57" i="5" s="1"/>
  <c r="W204" i="6"/>
  <c r="E56" i="5" s="1"/>
  <c r="AP6" i="6"/>
  <c r="AP9" i="6" s="1"/>
  <c r="E27" i="5" s="1"/>
  <c r="D118" i="5" s="1"/>
  <c r="V203" i="6"/>
  <c r="D55" i="5" s="1"/>
  <c r="Z65" i="8"/>
  <c r="AB348" i="23"/>
  <c r="AJ164" i="43"/>
  <c r="P165" i="6" s="1"/>
  <c r="AJ35" i="43"/>
  <c r="P36" i="6" s="1"/>
  <c r="AH36" i="6" s="1"/>
  <c r="AJ129" i="43"/>
  <c r="P130" i="6" s="1"/>
  <c r="AJ176" i="43"/>
  <c r="P177" i="6" s="1"/>
  <c r="AJ122" i="43"/>
  <c r="P123" i="6" s="1"/>
  <c r="AJ66" i="43"/>
  <c r="P67" i="6" s="1"/>
  <c r="AH67" i="6" s="1"/>
  <c r="AJ84" i="43"/>
  <c r="P85" i="6" s="1"/>
  <c r="AH85" i="6" s="1"/>
  <c r="N10" i="47"/>
  <c r="O10" i="47" s="1"/>
  <c r="AJ107" i="43"/>
  <c r="P108" i="6" s="1"/>
  <c r="AJ165" i="43"/>
  <c r="P166" i="6" s="1"/>
  <c r="AJ180" i="43"/>
  <c r="P181" i="6" s="1"/>
  <c r="AJ159" i="43"/>
  <c r="P160" i="6" s="1"/>
  <c r="AJ110" i="43"/>
  <c r="P111" i="6" s="1"/>
  <c r="AJ169" i="43"/>
  <c r="P170" i="6" s="1"/>
  <c r="AJ158" i="43"/>
  <c r="P159" i="6" s="1"/>
  <c r="AJ70" i="43"/>
  <c r="P71" i="6" s="1"/>
  <c r="AH71" i="6" s="1"/>
  <c r="AJ106" i="43"/>
  <c r="P107" i="6" s="1"/>
  <c r="AJ53" i="43"/>
  <c r="P54" i="6" s="1"/>
  <c r="AH54" i="6" s="1"/>
  <c r="AJ54" i="43"/>
  <c r="P55" i="6" s="1"/>
  <c r="AH55" i="6" s="1"/>
  <c r="AJ79" i="43"/>
  <c r="P80" i="6" s="1"/>
  <c r="AH80" i="6" s="1"/>
  <c r="AJ56" i="43"/>
  <c r="P57" i="6" s="1"/>
  <c r="AH57" i="6" s="1"/>
  <c r="AJ12" i="43"/>
  <c r="P13" i="6" s="1"/>
  <c r="AH13" i="6" s="1"/>
  <c r="AJ170" i="43"/>
  <c r="P171" i="6" s="1"/>
  <c r="AJ124" i="43"/>
  <c r="P125" i="6" s="1"/>
  <c r="AJ98" i="43"/>
  <c r="P99" i="6" s="1"/>
  <c r="AH99" i="6" s="1"/>
  <c r="AJ140" i="43"/>
  <c r="P141" i="6" s="1"/>
  <c r="AJ14" i="43"/>
  <c r="P15" i="6" s="1"/>
  <c r="AH15" i="6" s="1"/>
  <c r="AJ47" i="43"/>
  <c r="P48" i="6" s="1"/>
  <c r="AH48" i="6" s="1"/>
  <c r="AJ37" i="43"/>
  <c r="P38" i="6" s="1"/>
  <c r="AH38" i="6" s="1"/>
  <c r="AJ24" i="43"/>
  <c r="P25" i="6" s="1"/>
  <c r="AH25" i="6" s="1"/>
  <c r="AJ44" i="43"/>
  <c r="P45" i="6" s="1"/>
  <c r="AH45" i="6" s="1"/>
  <c r="AJ64" i="43"/>
  <c r="P65" i="6" s="1"/>
  <c r="AH65" i="6" s="1"/>
  <c r="AJ22" i="43"/>
  <c r="P23" i="6" s="1"/>
  <c r="AH23" i="6" s="1"/>
  <c r="AJ43" i="43"/>
  <c r="P44" i="6" s="1"/>
  <c r="AH44" i="6" s="1"/>
  <c r="AJ30" i="43"/>
  <c r="P31" i="6" s="1"/>
  <c r="AH31" i="6" s="1"/>
  <c r="AJ75" i="43"/>
  <c r="P76" i="6" s="1"/>
  <c r="AH76" i="6" s="1"/>
  <c r="AJ55" i="43"/>
  <c r="P56" i="6" s="1"/>
  <c r="AH56" i="6" s="1"/>
  <c r="AJ52" i="43"/>
  <c r="P53" i="6" s="1"/>
  <c r="AH53" i="6" s="1"/>
  <c r="AJ115" i="43"/>
  <c r="P116" i="6" s="1"/>
  <c r="AJ36" i="43"/>
  <c r="P37" i="6" s="1"/>
  <c r="AH37" i="6" s="1"/>
  <c r="AJ34" i="43"/>
  <c r="P35" i="6" s="1"/>
  <c r="AH35" i="6" s="1"/>
  <c r="AJ168" i="43"/>
  <c r="P169" i="6" s="1"/>
  <c r="AJ50" i="43"/>
  <c r="P51" i="6" s="1"/>
  <c r="AH51" i="6" s="1"/>
  <c r="AJ175" i="43"/>
  <c r="P176" i="6" s="1"/>
  <c r="AJ149" i="43"/>
  <c r="P150" i="6" s="1"/>
  <c r="AJ73" i="43"/>
  <c r="P74" i="6" s="1"/>
  <c r="AH74" i="6" s="1"/>
  <c r="AJ182" i="43"/>
  <c r="P183" i="6" s="1"/>
  <c r="AJ101" i="43"/>
  <c r="P102" i="6" s="1"/>
  <c r="AH102" i="6" s="1"/>
  <c r="AJ162" i="43"/>
  <c r="P163" i="6" s="1"/>
  <c r="AJ123" i="43"/>
  <c r="P124" i="6" s="1"/>
  <c r="AJ104" i="43"/>
  <c r="P105" i="6" s="1"/>
  <c r="AJ65" i="43"/>
  <c r="P66" i="6" s="1"/>
  <c r="AH66" i="6" s="1"/>
  <c r="AJ77" i="43"/>
  <c r="P78" i="6" s="1"/>
  <c r="AH78" i="6" s="1"/>
  <c r="AJ121" i="43"/>
  <c r="P122" i="6" s="1"/>
  <c r="AJ139" i="43"/>
  <c r="P140" i="6" s="1"/>
  <c r="AJ172" i="43"/>
  <c r="P173" i="6" s="1"/>
  <c r="AJ8" i="43"/>
  <c r="P9" i="6" s="1"/>
  <c r="AH9" i="6" s="1"/>
  <c r="AJ154" i="43"/>
  <c r="P155" i="6" s="1"/>
  <c r="AJ127" i="43"/>
  <c r="P128" i="6" s="1"/>
  <c r="AJ181" i="43"/>
  <c r="P182" i="6" s="1"/>
  <c r="AJ95" i="43"/>
  <c r="P96" i="6" s="1"/>
  <c r="AH96" i="6" s="1"/>
  <c r="AJ13" i="43"/>
  <c r="P14" i="6" s="1"/>
  <c r="AH14" i="6" s="1"/>
  <c r="AJ178" i="43"/>
  <c r="P179" i="6" s="1"/>
  <c r="AJ9" i="43"/>
  <c r="P10" i="6" s="1"/>
  <c r="AH10" i="6" s="1"/>
  <c r="AJ113" i="43"/>
  <c r="P114" i="6" s="1"/>
  <c r="AJ171" i="43"/>
  <c r="P172" i="6" s="1"/>
  <c r="AJ153" i="43"/>
  <c r="P154" i="6" s="1"/>
  <c r="AJ59" i="43"/>
  <c r="P60" i="6" s="1"/>
  <c r="AH60" i="6" s="1"/>
  <c r="AJ117" i="43"/>
  <c r="P118" i="6" s="1"/>
  <c r="AJ132" i="43"/>
  <c r="P133" i="6" s="1"/>
  <c r="AJ76" i="43"/>
  <c r="P77" i="6" s="1"/>
  <c r="AH77" i="6" s="1"/>
  <c r="AJ183" i="43"/>
  <c r="P184" i="6" s="1"/>
  <c r="AJ174" i="43"/>
  <c r="P175" i="6" s="1"/>
  <c r="AJ72" i="43"/>
  <c r="P73" i="6" s="1"/>
  <c r="AH73" i="6" s="1"/>
  <c r="AJ57" i="43"/>
  <c r="P58" i="6" s="1"/>
  <c r="AH58" i="6" s="1"/>
  <c r="AJ147" i="43"/>
  <c r="P148" i="6" s="1"/>
  <c r="AJ86" i="43"/>
  <c r="P87" i="6" s="1"/>
  <c r="AH87" i="6" s="1"/>
  <c r="AJ108" i="43"/>
  <c r="P109" i="6" s="1"/>
  <c r="AJ128" i="43"/>
  <c r="P129" i="6" s="1"/>
  <c r="AJ186" i="43"/>
  <c r="P187" i="6" s="1"/>
  <c r="AJ166" i="43"/>
  <c r="P167" i="6" s="1"/>
  <c r="AJ20" i="43"/>
  <c r="P21" i="6" s="1"/>
  <c r="AH21" i="6" s="1"/>
  <c r="AJ41" i="43"/>
  <c r="P42" i="6" s="1"/>
  <c r="AH42" i="6" s="1"/>
  <c r="AJ80" i="43"/>
  <c r="P81" i="6" s="1"/>
  <c r="AH81" i="6" s="1"/>
  <c r="AJ89" i="43"/>
  <c r="P90" i="6" s="1"/>
  <c r="AH90" i="6" s="1"/>
  <c r="AJ179" i="43"/>
  <c r="P180" i="6" s="1"/>
  <c r="AJ142" i="43"/>
  <c r="P143" i="6" s="1"/>
  <c r="AJ112" i="43"/>
  <c r="P113" i="6" s="1"/>
  <c r="AJ67" i="43"/>
  <c r="P68" i="6" s="1"/>
  <c r="AH68" i="6" s="1"/>
  <c r="AJ102" i="43"/>
  <c r="P103" i="6" s="1"/>
  <c r="AH103" i="6" s="1"/>
  <c r="AJ18" i="43"/>
  <c r="P19" i="6" s="1"/>
  <c r="AH19" i="6" s="1"/>
  <c r="AJ148" i="43"/>
  <c r="P149" i="6" s="1"/>
  <c r="AJ157" i="43"/>
  <c r="P158" i="6" s="1"/>
  <c r="AJ97" i="43"/>
  <c r="P98" i="6" s="1"/>
  <c r="AH98" i="6" s="1"/>
  <c r="AJ94" i="43"/>
  <c r="P95" i="6" s="1"/>
  <c r="AH95" i="6" s="1"/>
  <c r="AJ42" i="43"/>
  <c r="P43" i="6" s="1"/>
  <c r="AH43" i="6" s="1"/>
  <c r="AJ134" i="43"/>
  <c r="P135" i="6" s="1"/>
  <c r="AJ161" i="43"/>
  <c r="P162" i="6" s="1"/>
  <c r="AJ131" i="43"/>
  <c r="P132" i="6" s="1"/>
  <c r="AJ19" i="43"/>
  <c r="P20" i="6" s="1"/>
  <c r="AH20" i="6" s="1"/>
  <c r="AJ5" i="43"/>
  <c r="P6" i="6" s="1"/>
  <c r="AH6" i="6" s="1"/>
  <c r="AJ78" i="43"/>
  <c r="P79" i="6" s="1"/>
  <c r="AH79" i="6" s="1"/>
  <c r="AJ100" i="43"/>
  <c r="P101" i="6" s="1"/>
  <c r="AH101" i="6" s="1"/>
  <c r="AJ141" i="43"/>
  <c r="P142" i="6" s="1"/>
  <c r="AJ119" i="43"/>
  <c r="P120" i="6" s="1"/>
  <c r="AJ177" i="43"/>
  <c r="P178" i="6" s="1"/>
  <c r="AJ126" i="43"/>
  <c r="P127" i="6" s="1"/>
  <c r="AJ167" i="43"/>
  <c r="P168" i="6" s="1"/>
  <c r="AJ39" i="43"/>
  <c r="P40" i="6" s="1"/>
  <c r="AH40" i="6" s="1"/>
  <c r="AJ31" i="43"/>
  <c r="P32" i="6" s="1"/>
  <c r="AH32" i="6" s="1"/>
  <c r="AJ6" i="43"/>
  <c r="P7" i="6" s="1"/>
  <c r="AH7" i="6" s="1"/>
  <c r="AJ130" i="43"/>
  <c r="P131" i="6" s="1"/>
  <c r="AJ96" i="43"/>
  <c r="P97" i="6" s="1"/>
  <c r="AH97" i="6" s="1"/>
  <c r="AJ120" i="43"/>
  <c r="P121" i="6" s="1"/>
  <c r="AJ26" i="43"/>
  <c r="P27" i="6" s="1"/>
  <c r="AH27" i="6" s="1"/>
  <c r="AJ29" i="43"/>
  <c r="P30" i="6" s="1"/>
  <c r="AH30" i="6" s="1"/>
  <c r="AJ91" i="43"/>
  <c r="P92" i="6" s="1"/>
  <c r="AH92" i="6" s="1"/>
  <c r="AJ28" i="43"/>
  <c r="P29" i="6" s="1"/>
  <c r="AH29" i="6" s="1"/>
  <c r="AJ82" i="43"/>
  <c r="P83" i="6" s="1"/>
  <c r="AH83" i="6" s="1"/>
  <c r="AJ87" i="43"/>
  <c r="P88" i="6" s="1"/>
  <c r="AH88" i="6" s="1"/>
  <c r="AJ160" i="43"/>
  <c r="P161" i="6" s="1"/>
  <c r="AJ21" i="43"/>
  <c r="P22" i="6" s="1"/>
  <c r="AH22" i="6" s="1"/>
  <c r="AJ62" i="43"/>
  <c r="P63" i="6" s="1"/>
  <c r="AH63" i="6" s="1"/>
  <c r="AJ155" i="43"/>
  <c r="P156" i="6" s="1"/>
  <c r="AJ48" i="43"/>
  <c r="P49" i="6" s="1"/>
  <c r="AH49" i="6" s="1"/>
  <c r="AJ25" i="43"/>
  <c r="P26" i="6" s="1"/>
  <c r="AH26" i="6" s="1"/>
  <c r="AG145" i="43"/>
  <c r="M146" i="6" s="1"/>
  <c r="AG62" i="43"/>
  <c r="M63" i="6" s="1"/>
  <c r="AE63" i="6" s="1"/>
  <c r="AG27" i="43"/>
  <c r="M28" i="6" s="1"/>
  <c r="AE28" i="6" s="1"/>
  <c r="AG26" i="43"/>
  <c r="M27" i="6" s="1"/>
  <c r="AE27" i="6" s="1"/>
  <c r="AG30" i="43"/>
  <c r="M31" i="6" s="1"/>
  <c r="AE31" i="6" s="1"/>
  <c r="AG155" i="43"/>
  <c r="M156" i="6" s="1"/>
  <c r="AG162" i="43"/>
  <c r="M163" i="6" s="1"/>
  <c r="AG120" i="43"/>
  <c r="M121" i="6" s="1"/>
  <c r="AG50" i="43"/>
  <c r="M51" i="6" s="1"/>
  <c r="AE51" i="6" s="1"/>
  <c r="AG181" i="43"/>
  <c r="M182" i="6" s="1"/>
  <c r="AG78" i="43"/>
  <c r="M79" i="6" s="1"/>
  <c r="AE79" i="6" s="1"/>
  <c r="AG91" i="43"/>
  <c r="M92" i="6" s="1"/>
  <c r="AE92" i="6" s="1"/>
  <c r="AG122" i="43"/>
  <c r="M123" i="6" s="1"/>
  <c r="AG150" i="43"/>
  <c r="M151" i="6" s="1"/>
  <c r="AG134" i="43"/>
  <c r="M135" i="6" s="1"/>
  <c r="AG135" i="43"/>
  <c r="M136" i="6" s="1"/>
  <c r="AJ7" i="43"/>
  <c r="P8" i="6" s="1"/>
  <c r="AH8" i="6" s="1"/>
  <c r="AG7" i="43"/>
  <c r="M8" i="6" s="1"/>
  <c r="AE8" i="6" s="1"/>
  <c r="AJ152" i="43"/>
  <c r="P153" i="6" s="1"/>
  <c r="AG152" i="43"/>
  <c r="M153" i="6" s="1"/>
  <c r="AJ111" i="43"/>
  <c r="P112" i="6" s="1"/>
  <c r="AG111" i="43"/>
  <c r="M112" i="6" s="1"/>
  <c r="AG129" i="43"/>
  <c r="M130" i="6" s="1"/>
  <c r="AG139" i="43"/>
  <c r="M140" i="6" s="1"/>
  <c r="AG64" i="43"/>
  <c r="M65" i="6" s="1"/>
  <c r="AE65" i="6" s="1"/>
  <c r="AG132" i="43"/>
  <c r="M133" i="6" s="1"/>
  <c r="AG76" i="43"/>
  <c r="M77" i="6" s="1"/>
  <c r="AE77" i="6" s="1"/>
  <c r="AG13" i="43"/>
  <c r="M14" i="6" s="1"/>
  <c r="AE14" i="6" s="1"/>
  <c r="AG156" i="43"/>
  <c r="M157" i="6" s="1"/>
  <c r="AG94" i="43"/>
  <c r="M95" i="6" s="1"/>
  <c r="AE95" i="6" s="1"/>
  <c r="AG56" i="43"/>
  <c r="M57" i="6" s="1"/>
  <c r="AE57" i="6" s="1"/>
  <c r="AG161" i="43"/>
  <c r="M162" i="6" s="1"/>
  <c r="AG176" i="43"/>
  <c r="M177" i="6" s="1"/>
  <c r="AG146" i="43"/>
  <c r="M147" i="6" s="1"/>
  <c r="AJ49" i="43"/>
  <c r="P50" i="6" s="1"/>
  <c r="AH50" i="6" s="1"/>
  <c r="AG49" i="43"/>
  <c r="M50" i="6" s="1"/>
  <c r="AE50" i="6" s="1"/>
  <c r="AG92" i="43"/>
  <c r="M93" i="6" s="1"/>
  <c r="AE93" i="6" s="1"/>
  <c r="AG72" i="43"/>
  <c r="M73" i="6" s="1"/>
  <c r="AE73" i="6" s="1"/>
  <c r="AG107" i="43"/>
  <c r="M108" i="6" s="1"/>
  <c r="AG151" i="43"/>
  <c r="M152" i="6" s="1"/>
  <c r="AG113" i="43"/>
  <c r="M114" i="6" s="1"/>
  <c r="AG81" i="43"/>
  <c r="M82" i="6" s="1"/>
  <c r="AE82" i="6" s="1"/>
  <c r="AG108" i="43"/>
  <c r="M109" i="6" s="1"/>
  <c r="AG164" i="43"/>
  <c r="M165" i="6" s="1"/>
  <c r="AG117" i="43"/>
  <c r="M118" i="6" s="1"/>
  <c r="AG28" i="43"/>
  <c r="M29" i="6" s="1"/>
  <c r="AE29" i="6" s="1"/>
  <c r="AG126" i="43"/>
  <c r="M127" i="6" s="1"/>
  <c r="AG9" i="43"/>
  <c r="M10" i="6" s="1"/>
  <c r="AE10" i="6" s="1"/>
  <c r="AG96" i="43"/>
  <c r="M97" i="6" s="1"/>
  <c r="AE97" i="6" s="1"/>
  <c r="AJ138" i="43"/>
  <c r="P139" i="6" s="1"/>
  <c r="AG138" i="43"/>
  <c r="M139" i="6" s="1"/>
  <c r="AG36" i="43"/>
  <c r="M37" i="6" s="1"/>
  <c r="AE37" i="6" s="1"/>
  <c r="AG86" i="43"/>
  <c r="M87" i="6" s="1"/>
  <c r="AE87" i="6" s="1"/>
  <c r="AG100" i="43"/>
  <c r="M101" i="6" s="1"/>
  <c r="AE101" i="6" s="1"/>
  <c r="AG173" i="43"/>
  <c r="M174" i="6" s="1"/>
  <c r="AG105" i="43"/>
  <c r="M106" i="6" s="1"/>
  <c r="AG140" i="43"/>
  <c r="M141" i="6" s="1"/>
  <c r="AG47" i="43"/>
  <c r="M48" i="6" s="1"/>
  <c r="AE48" i="6" s="1"/>
  <c r="AG141" i="43"/>
  <c r="M142" i="6" s="1"/>
  <c r="AG68" i="43"/>
  <c r="M69" i="6" s="1"/>
  <c r="AE69" i="6" s="1"/>
  <c r="AG166" i="43"/>
  <c r="M167" i="6" s="1"/>
  <c r="AG123" i="43"/>
  <c r="M124" i="6" s="1"/>
  <c r="AG95" i="43"/>
  <c r="M96" i="6" s="1"/>
  <c r="AE96" i="6" s="1"/>
  <c r="AJ125" i="43"/>
  <c r="P126" i="6" s="1"/>
  <c r="AG125" i="43"/>
  <c r="M126" i="6" s="1"/>
  <c r="AJ46" i="43"/>
  <c r="P47" i="6" s="1"/>
  <c r="AH47" i="6" s="1"/>
  <c r="AG46" i="43"/>
  <c r="M47" i="6" s="1"/>
  <c r="AE47" i="6" s="1"/>
  <c r="AJ69" i="43"/>
  <c r="P70" i="6" s="1"/>
  <c r="AH70" i="6" s="1"/>
  <c r="AG69" i="43"/>
  <c r="M70" i="6" s="1"/>
  <c r="AE70" i="6" s="1"/>
  <c r="AG67" i="43"/>
  <c r="M68" i="6" s="1"/>
  <c r="AE68" i="6" s="1"/>
  <c r="AG110" i="43"/>
  <c r="M111" i="6" s="1"/>
  <c r="AG144" i="43"/>
  <c r="M145" i="6" s="1"/>
  <c r="AG54" i="43"/>
  <c r="M55" i="6" s="1"/>
  <c r="AE55" i="6" s="1"/>
  <c r="AG83" i="43"/>
  <c r="M84" i="6" s="1"/>
  <c r="AE84" i="6" s="1"/>
  <c r="AG16" i="43"/>
  <c r="M17" i="6" s="1"/>
  <c r="AE17" i="6" s="1"/>
  <c r="AG131" i="43"/>
  <c r="M132" i="6" s="1"/>
  <c r="AG183" i="43"/>
  <c r="M184" i="6" s="1"/>
  <c r="AG44" i="43"/>
  <c r="M45" i="6" s="1"/>
  <c r="AE45" i="6" s="1"/>
  <c r="AG75" i="43"/>
  <c r="M76" i="6" s="1"/>
  <c r="AE76" i="6" s="1"/>
  <c r="AG60" i="43"/>
  <c r="M61" i="6" s="1"/>
  <c r="AE61" i="6" s="1"/>
  <c r="AG17" i="43"/>
  <c r="M18" i="6" s="1"/>
  <c r="AE18" i="6" s="1"/>
  <c r="AG79" i="43"/>
  <c r="M80" i="6" s="1"/>
  <c r="AE80" i="6" s="1"/>
  <c r="AG182" i="43"/>
  <c r="M183" i="6" s="1"/>
  <c r="AG88" i="43"/>
  <c r="M89" i="6" s="1"/>
  <c r="AE89" i="6" s="1"/>
  <c r="AG57" i="43"/>
  <c r="M58" i="6" s="1"/>
  <c r="AE58" i="6" s="1"/>
  <c r="AG159" i="43"/>
  <c r="M160" i="6" s="1"/>
  <c r="AG24" i="43"/>
  <c r="M25" i="6" s="1"/>
  <c r="AE25" i="6" s="1"/>
  <c r="AG149" i="43"/>
  <c r="M150" i="6" s="1"/>
  <c r="AG133" i="43"/>
  <c r="M134" i="6" s="1"/>
  <c r="AG154" i="43"/>
  <c r="M155" i="6" s="1"/>
  <c r="AG170" i="43"/>
  <c r="M171" i="6" s="1"/>
  <c r="AG61" i="43"/>
  <c r="M62" i="6" s="1"/>
  <c r="AE62" i="6" s="1"/>
  <c r="AJ99" i="43"/>
  <c r="P100" i="6" s="1"/>
  <c r="AH100" i="6" s="1"/>
  <c r="AG99" i="43"/>
  <c r="M100" i="6" s="1"/>
  <c r="AE100" i="6" s="1"/>
  <c r="AJ63" i="43"/>
  <c r="P64" i="6" s="1"/>
  <c r="AH64" i="6" s="1"/>
  <c r="AG63" i="43"/>
  <c r="M64" i="6" s="1"/>
  <c r="AE64" i="6" s="1"/>
  <c r="AG104" i="43"/>
  <c r="M105" i="6" s="1"/>
  <c r="AG186" i="43"/>
  <c r="M187" i="6" s="1"/>
  <c r="AG85" i="43"/>
  <c r="M86" i="6" s="1"/>
  <c r="AE86" i="6" s="1"/>
  <c r="AG23" i="43"/>
  <c r="M24" i="6" s="1"/>
  <c r="AE24" i="6" s="1"/>
  <c r="AG71" i="43"/>
  <c r="M72" i="6" s="1"/>
  <c r="AE72" i="6" s="1"/>
  <c r="AG32" i="43"/>
  <c r="M33" i="6" s="1"/>
  <c r="AE33" i="6" s="1"/>
  <c r="AG101" i="43"/>
  <c r="M102" i="6" s="1"/>
  <c r="AE102" i="6" s="1"/>
  <c r="AG66" i="43"/>
  <c r="M67" i="6" s="1"/>
  <c r="AE67" i="6" s="1"/>
  <c r="AG169" i="43"/>
  <c r="M170" i="6" s="1"/>
  <c r="AG103" i="43"/>
  <c r="M104" i="6" s="1"/>
  <c r="AE104" i="6" s="1"/>
  <c r="AG42" i="43"/>
  <c r="M43" i="6" s="1"/>
  <c r="AE43" i="6" s="1"/>
  <c r="AG89" i="43"/>
  <c r="M90" i="6" s="1"/>
  <c r="AE90" i="6" s="1"/>
  <c r="AG172" i="43"/>
  <c r="M173" i="6" s="1"/>
  <c r="AG158" i="43"/>
  <c r="M159" i="6" s="1"/>
  <c r="AJ93" i="43"/>
  <c r="P94" i="6" s="1"/>
  <c r="AH94" i="6" s="1"/>
  <c r="AG93" i="43"/>
  <c r="M94" i="6" s="1"/>
  <c r="AE94" i="6" s="1"/>
  <c r="AJ109" i="43"/>
  <c r="P110" i="6" s="1"/>
  <c r="AG109" i="43"/>
  <c r="M110" i="6" s="1"/>
  <c r="AG55" i="43"/>
  <c r="M56" i="6" s="1"/>
  <c r="AE56" i="6" s="1"/>
  <c r="AG37" i="43"/>
  <c r="M38" i="6" s="1"/>
  <c r="AE38" i="6" s="1"/>
  <c r="AG35" i="43"/>
  <c r="M36" i="6" s="1"/>
  <c r="AE36" i="6" s="1"/>
  <c r="AG77" i="43"/>
  <c r="M78" i="6" s="1"/>
  <c r="AE78" i="6" s="1"/>
  <c r="AG168" i="43"/>
  <c r="M169" i="6" s="1"/>
  <c r="AG137" i="43"/>
  <c r="M138" i="6" s="1"/>
  <c r="AG130" i="43"/>
  <c r="M131" i="6" s="1"/>
  <c r="AG148" i="43"/>
  <c r="M149" i="6" s="1"/>
  <c r="AG147" i="43"/>
  <c r="M148" i="6" s="1"/>
  <c r="AG70" i="43"/>
  <c r="M71" i="6" s="1"/>
  <c r="AE71" i="6" s="1"/>
  <c r="AG106" i="43"/>
  <c r="M107" i="6" s="1"/>
  <c r="AG153" i="43"/>
  <c r="M154" i="6" s="1"/>
  <c r="AG20" i="43"/>
  <c r="M21" i="6" s="1"/>
  <c r="AE21" i="6" s="1"/>
  <c r="AG90" i="43"/>
  <c r="M91" i="6" s="1"/>
  <c r="AE91" i="6" s="1"/>
  <c r="AG59" i="43"/>
  <c r="M60" i="6" s="1"/>
  <c r="AE60" i="6" s="1"/>
  <c r="AJ114" i="43"/>
  <c r="P115" i="6" s="1"/>
  <c r="AG114" i="43"/>
  <c r="M115" i="6" s="1"/>
  <c r="AJ51" i="43"/>
  <c r="P52" i="6" s="1"/>
  <c r="AH52" i="6" s="1"/>
  <c r="AG51" i="43"/>
  <c r="M52" i="6" s="1"/>
  <c r="AE52" i="6" s="1"/>
  <c r="AG41" i="43"/>
  <c r="M42" i="6" s="1"/>
  <c r="AE42" i="6" s="1"/>
  <c r="AG33" i="43"/>
  <c r="M34" i="6" s="1"/>
  <c r="AE34" i="6" s="1"/>
  <c r="AG84" i="43"/>
  <c r="M85" i="6" s="1"/>
  <c r="AE85" i="6" s="1"/>
  <c r="AG112" i="43"/>
  <c r="M113" i="6" s="1"/>
  <c r="AG31" i="43"/>
  <c r="M32" i="6" s="1"/>
  <c r="AE32" i="6" s="1"/>
  <c r="AG74" i="43"/>
  <c r="M75" i="6" s="1"/>
  <c r="AE75" i="6" s="1"/>
  <c r="AG178" i="43"/>
  <c r="M179" i="6" s="1"/>
  <c r="AG82" i="43"/>
  <c r="M83" i="6" s="1"/>
  <c r="AE83" i="6" s="1"/>
  <c r="AG102" i="43"/>
  <c r="M103" i="6" s="1"/>
  <c r="AE103" i="6" s="1"/>
  <c r="AG98" i="43"/>
  <c r="M99" i="6" s="1"/>
  <c r="AE99" i="6" s="1"/>
  <c r="AG174" i="43"/>
  <c r="M175" i="6" s="1"/>
  <c r="AG8" i="43"/>
  <c r="M9" i="6" s="1"/>
  <c r="AE9" i="6" s="1"/>
  <c r="AG45" i="43"/>
  <c r="M46" i="6" s="1"/>
  <c r="AE46" i="6" s="1"/>
  <c r="AG115" i="43"/>
  <c r="M116" i="6" s="1"/>
  <c r="AJ184" i="43"/>
  <c r="P185" i="6" s="1"/>
  <c r="AG184" i="43"/>
  <c r="M185" i="6" s="1"/>
  <c r="AG39" i="43"/>
  <c r="M40" i="6" s="1"/>
  <c r="AE40" i="6" s="1"/>
  <c r="AG11" i="43"/>
  <c r="M12" i="6" s="1"/>
  <c r="AE12" i="6" s="1"/>
  <c r="AG121" i="43"/>
  <c r="M122" i="6" s="1"/>
  <c r="AG128" i="43"/>
  <c r="M129" i="6" s="1"/>
  <c r="AG18" i="43"/>
  <c r="M19" i="6" s="1"/>
  <c r="AE19" i="6" s="1"/>
  <c r="AG21" i="43"/>
  <c r="M22" i="6" s="1"/>
  <c r="AE22" i="6" s="1"/>
  <c r="AG6" i="43"/>
  <c r="M7" i="6" s="1"/>
  <c r="AE7" i="6" s="1"/>
  <c r="AG53" i="43"/>
  <c r="M54" i="6" s="1"/>
  <c r="AE54" i="6" s="1"/>
  <c r="AG185" i="43"/>
  <c r="M186" i="6" s="1"/>
  <c r="AG52" i="43"/>
  <c r="M53" i="6" s="1"/>
  <c r="AE53" i="6" s="1"/>
  <c r="AG15" i="43"/>
  <c r="M16" i="6" s="1"/>
  <c r="AE16" i="6" s="1"/>
  <c r="AG171" i="43"/>
  <c r="M172" i="6" s="1"/>
  <c r="AG73" i="43"/>
  <c r="M74" i="6" s="1"/>
  <c r="AE74" i="6" s="1"/>
  <c r="AG119" i="43"/>
  <c r="M120" i="6" s="1"/>
  <c r="AJ10" i="43"/>
  <c r="P11" i="6" s="1"/>
  <c r="AH11" i="6" s="1"/>
  <c r="AG10" i="43"/>
  <c r="M11" i="6" s="1"/>
  <c r="AE11" i="6" s="1"/>
  <c r="AG40" i="43"/>
  <c r="M41" i="6" s="1"/>
  <c r="AE41" i="6" s="1"/>
  <c r="AG58" i="43"/>
  <c r="M59" i="6" s="1"/>
  <c r="AE59" i="6" s="1"/>
  <c r="AG177" i="43"/>
  <c r="M178" i="6" s="1"/>
  <c r="AG12" i="43"/>
  <c r="M13" i="6" s="1"/>
  <c r="AE13" i="6" s="1"/>
  <c r="AG142" i="43"/>
  <c r="M143" i="6" s="1"/>
  <c r="AG14" i="43"/>
  <c r="M15" i="6" s="1"/>
  <c r="AE15" i="6" s="1"/>
  <c r="AG5" i="43"/>
  <c r="M6" i="6" s="1"/>
  <c r="AE6" i="6" s="1"/>
  <c r="AG29" i="43"/>
  <c r="M30" i="6" s="1"/>
  <c r="AE30" i="6" s="1"/>
  <c r="AG48" i="43"/>
  <c r="M49" i="6" s="1"/>
  <c r="AE49" i="6" s="1"/>
  <c r="AG127" i="43"/>
  <c r="M128" i="6" s="1"/>
  <c r="AG43" i="43"/>
  <c r="M44" i="6" s="1"/>
  <c r="AE44" i="6" s="1"/>
  <c r="AG87" i="43"/>
  <c r="M88" i="6" s="1"/>
  <c r="AE88" i="6" s="1"/>
  <c r="AG167" i="43"/>
  <c r="M168" i="6" s="1"/>
  <c r="AG80" i="43"/>
  <c r="M81" i="6" s="1"/>
  <c r="AE81" i="6" s="1"/>
  <c r="AJ163" i="43"/>
  <c r="P164" i="6" s="1"/>
  <c r="AG163" i="43"/>
  <c r="M164" i="6" s="1"/>
  <c r="AJ116" i="43"/>
  <c r="P117" i="6" s="1"/>
  <c r="AG116" i="43"/>
  <c r="M117" i="6" s="1"/>
  <c r="AG179" i="43"/>
  <c r="M180" i="6" s="1"/>
  <c r="AG124" i="43"/>
  <c r="M125" i="6" s="1"/>
  <c r="AG22" i="43"/>
  <c r="M23" i="6" s="1"/>
  <c r="AE23" i="6" s="1"/>
  <c r="AG19" i="43"/>
  <c r="M20" i="6" s="1"/>
  <c r="AE20" i="6" s="1"/>
  <c r="AG175" i="43"/>
  <c r="M176" i="6" s="1"/>
  <c r="AG97" i="43"/>
  <c r="M98" i="6" s="1"/>
  <c r="AE98" i="6" s="1"/>
  <c r="AG38" i="43"/>
  <c r="M39" i="6" s="1"/>
  <c r="AE39" i="6" s="1"/>
  <c r="AG118" i="43"/>
  <c r="M119" i="6" s="1"/>
  <c r="AG25" i="43"/>
  <c r="M26" i="6" s="1"/>
  <c r="AE26" i="6" s="1"/>
  <c r="AG160" i="43"/>
  <c r="M161" i="6" s="1"/>
  <c r="AG180" i="43"/>
  <c r="M181" i="6" s="1"/>
  <c r="AG165" i="43"/>
  <c r="M166" i="6" s="1"/>
  <c r="AG65" i="43"/>
  <c r="M66" i="6" s="1"/>
  <c r="AE66" i="6" s="1"/>
  <c r="AG157" i="43"/>
  <c r="M158" i="6" s="1"/>
  <c r="N10" i="50"/>
  <c r="O10" i="50" s="1"/>
  <c r="BQ4" i="43"/>
  <c r="AI4" i="43" s="1"/>
  <c r="O5" i="6" s="1"/>
  <c r="AG5" i="6" s="1"/>
  <c r="Z46" i="8" l="1"/>
  <c r="C77" i="5"/>
  <c r="W213" i="6"/>
  <c r="E65" i="5" s="1"/>
  <c r="X213" i="6"/>
  <c r="F65" i="5" s="1"/>
  <c r="AG216" i="6"/>
  <c r="O68" i="5" s="1"/>
  <c r="O90" i="5" s="1"/>
  <c r="AG213" i="6"/>
  <c r="O65" i="5" s="1"/>
  <c r="Y213" i="6"/>
  <c r="G65" i="5" s="1"/>
  <c r="U213" i="6"/>
  <c r="C65" i="5" s="1"/>
  <c r="V213" i="6"/>
  <c r="D65" i="5" s="1"/>
  <c r="AZ6" i="6"/>
  <c r="AZ9" i="6" s="1"/>
  <c r="O27" i="5" s="1"/>
  <c r="AV24" i="5" s="1"/>
  <c r="AV27" i="5" s="1"/>
  <c r="C100" i="5"/>
  <c r="D100" i="5"/>
  <c r="D77" i="5"/>
  <c r="F17" i="8"/>
  <c r="AL24" i="5"/>
  <c r="AL32" i="5" s="1"/>
  <c r="E78" i="5"/>
  <c r="E101" i="5"/>
  <c r="E79" i="5"/>
  <c r="E102" i="5"/>
  <c r="AJ4" i="43"/>
  <c r="P5" i="6" s="1"/>
  <c r="AH5" i="6" s="1"/>
  <c r="Y214" i="6" s="1"/>
  <c r="G66" i="5" s="1"/>
  <c r="AG4" i="43"/>
  <c r="M5" i="6" s="1"/>
  <c r="AE5" i="6" s="1"/>
  <c r="L171" i="45"/>
  <c r="R171" i="45" s="1"/>
  <c r="BU161" i="43" s="1"/>
  <c r="L45" i="45"/>
  <c r="R45" i="45" s="1"/>
  <c r="BU35" i="43" s="1"/>
  <c r="L96" i="45"/>
  <c r="R96" i="45"/>
  <c r="BU86" i="43" s="1"/>
  <c r="R52" i="45"/>
  <c r="BU42" i="43" s="1"/>
  <c r="L52" i="45"/>
  <c r="L167" i="45"/>
  <c r="R167" i="45" s="1"/>
  <c r="BU157" i="43" s="1"/>
  <c r="L108" i="45"/>
  <c r="R108" i="45" s="1"/>
  <c r="BU98" i="43" s="1"/>
  <c r="L49" i="45"/>
  <c r="R49" i="45"/>
  <c r="BU39" i="43"/>
  <c r="L141" i="45"/>
  <c r="R141" i="45"/>
  <c r="BU131" i="43" s="1"/>
  <c r="L179" i="45"/>
  <c r="R179" i="45" s="1"/>
  <c r="BU169" i="43" s="1"/>
  <c r="R106" i="45"/>
  <c r="BU96" i="43" s="1"/>
  <c r="L106" i="45"/>
  <c r="L142" i="45"/>
  <c r="R142" i="45"/>
  <c r="BU132" i="43" s="1"/>
  <c r="L36" i="45"/>
  <c r="R36" i="45" s="1"/>
  <c r="BU26" i="43" s="1"/>
  <c r="L19" i="45"/>
  <c r="R19" i="45" s="1"/>
  <c r="BU9" i="43" s="1"/>
  <c r="L17" i="45"/>
  <c r="R17" i="45" s="1"/>
  <c r="BU7" i="43" s="1"/>
  <c r="L102" i="45"/>
  <c r="R102" i="45" s="1"/>
  <c r="BU92" i="43" s="1"/>
  <c r="L29" i="45"/>
  <c r="R29" i="45"/>
  <c r="BU19" i="43" s="1"/>
  <c r="L44" i="45"/>
  <c r="R44" i="45" s="1"/>
  <c r="BU34" i="43" s="1"/>
  <c r="L30" i="45"/>
  <c r="R30" i="45" s="1"/>
  <c r="BU20" i="43" s="1"/>
  <c r="L65" i="45"/>
  <c r="R65" i="45" s="1"/>
  <c r="BU55" i="43" s="1"/>
  <c r="L181" i="45"/>
  <c r="R181" i="45" s="1"/>
  <c r="BU171" i="43" s="1"/>
  <c r="L177" i="45"/>
  <c r="R177" i="45"/>
  <c r="BU167" i="43" s="1"/>
  <c r="L131" i="45"/>
  <c r="R131" i="45" s="1"/>
  <c r="BU121" i="43" s="1"/>
  <c r="L16" i="45"/>
  <c r="R16" i="45" s="1"/>
  <c r="BU6" i="43" s="1"/>
  <c r="L61" i="45"/>
  <c r="R61" i="45" s="1"/>
  <c r="BU51" i="43" s="1"/>
  <c r="L64" i="45"/>
  <c r="R64" i="45" s="1"/>
  <c r="BU54" i="43" s="1"/>
  <c r="L165" i="45"/>
  <c r="R165" i="45" s="1"/>
  <c r="BU155" i="43" s="1"/>
  <c r="L154" i="45"/>
  <c r="R154" i="45" s="1"/>
  <c r="BU144" i="43" s="1"/>
  <c r="L35" i="45"/>
  <c r="R35" i="45" s="1"/>
  <c r="BU25" i="43" s="1"/>
  <c r="L128" i="45"/>
  <c r="R128" i="45" s="1"/>
  <c r="BU118" i="43" s="1"/>
  <c r="L135" i="45"/>
  <c r="R135" i="45" s="1"/>
  <c r="BU125" i="43" s="1"/>
  <c r="L21" i="45"/>
  <c r="R21" i="45" s="1"/>
  <c r="BU11" i="43" s="1"/>
  <c r="L22" i="45"/>
  <c r="R22" i="45" s="1"/>
  <c r="BU12" i="43" s="1"/>
  <c r="L137" i="45"/>
  <c r="R137" i="45" s="1"/>
  <c r="BU127" i="43" s="1"/>
  <c r="L94" i="45"/>
  <c r="R94" i="45" s="1"/>
  <c r="BU84" i="43" s="1"/>
  <c r="L148" i="45"/>
  <c r="R148" i="45" s="1"/>
  <c r="BU138" i="43" s="1"/>
  <c r="L143" i="45"/>
  <c r="R143" i="45" s="1"/>
  <c r="BU133" i="43" s="1"/>
  <c r="L23" i="45"/>
  <c r="R23" i="45" s="1"/>
  <c r="BU13" i="43" s="1"/>
  <c r="L60" i="45"/>
  <c r="R60" i="45" s="1"/>
  <c r="BU50" i="43" s="1"/>
  <c r="L109" i="45"/>
  <c r="R109" i="45"/>
  <c r="BU99" i="43" s="1"/>
  <c r="L104" i="45"/>
  <c r="R104" i="45"/>
  <c r="BU94" i="43" s="1"/>
  <c r="L120" i="45"/>
  <c r="R120" i="45" s="1"/>
  <c r="BU110" i="43" s="1"/>
  <c r="R93" i="45"/>
  <c r="BU83" i="43" s="1"/>
  <c r="L93" i="45"/>
  <c r="L39" i="45"/>
  <c r="R39" i="45"/>
  <c r="BU29" i="43" s="1"/>
  <c r="L91" i="45"/>
  <c r="R91" i="45" s="1"/>
  <c r="BU81" i="43" s="1"/>
  <c r="L164" i="45"/>
  <c r="R164" i="45" s="1"/>
  <c r="BU154" i="43" s="1"/>
  <c r="L34" i="45"/>
  <c r="R34" i="45"/>
  <c r="BU24" i="43" s="1"/>
  <c r="L32" i="45"/>
  <c r="R32" i="45" s="1"/>
  <c r="BU22" i="43" s="1"/>
  <c r="L140" i="45"/>
  <c r="R140" i="45" s="1"/>
  <c r="BU130" i="43" s="1"/>
  <c r="L103" i="45"/>
  <c r="R103" i="45" s="1"/>
  <c r="BU93" i="43" s="1"/>
  <c r="L113" i="45"/>
  <c r="R113" i="45" s="1"/>
  <c r="BU103" i="43" s="1"/>
  <c r="L144" i="45"/>
  <c r="R144" i="45"/>
  <c r="BU134" i="43" s="1"/>
  <c r="L107" i="45"/>
  <c r="R107" i="45"/>
  <c r="BU97" i="43" s="1"/>
  <c r="L139" i="45"/>
  <c r="R139" i="45" s="1"/>
  <c r="BU129" i="43" s="1"/>
  <c r="L58" i="45"/>
  <c r="R58" i="45" s="1"/>
  <c r="BU48" i="43" s="1"/>
  <c r="L18" i="45"/>
  <c r="R18" i="45" s="1"/>
  <c r="BU8" i="43" s="1"/>
  <c r="L176" i="45"/>
  <c r="R176" i="45" s="1"/>
  <c r="BU166" i="43" s="1"/>
  <c r="L146" i="45"/>
  <c r="R146" i="45" s="1"/>
  <c r="BU136" i="43" s="1"/>
  <c r="L33" i="45"/>
  <c r="R33" i="45" s="1"/>
  <c r="BU23" i="43" s="1"/>
  <c r="L184" i="45"/>
  <c r="R184" i="45"/>
  <c r="BU174" i="43" s="1"/>
  <c r="L130" i="45"/>
  <c r="R130" i="45" s="1"/>
  <c r="BU120" i="43" s="1"/>
  <c r="L147" i="45"/>
  <c r="R147" i="45" s="1"/>
  <c r="BU137" i="43" s="1"/>
  <c r="L55" i="45"/>
  <c r="R55" i="45"/>
  <c r="BU45" i="43" s="1"/>
  <c r="L80" i="45"/>
  <c r="R80" i="45" s="1"/>
  <c r="BU70" i="43" s="1"/>
  <c r="L121" i="45"/>
  <c r="R121" i="45" s="1"/>
  <c r="BU111" i="43" s="1"/>
  <c r="L183" i="45"/>
  <c r="R183" i="45"/>
  <c r="BU173" i="43" s="1"/>
  <c r="L138" i="45"/>
  <c r="R138" i="45" s="1"/>
  <c r="BU128" i="43" s="1"/>
  <c r="L63" i="45"/>
  <c r="R63" i="45" s="1"/>
  <c r="BU53" i="43" s="1"/>
  <c r="L92" i="45"/>
  <c r="R92" i="45"/>
  <c r="BU82" i="43" s="1"/>
  <c r="L158" i="45"/>
  <c r="R158" i="45" s="1"/>
  <c r="BU148" i="43" s="1"/>
  <c r="L31" i="45"/>
  <c r="R31" i="45"/>
  <c r="BU21" i="43" s="1"/>
  <c r="L67" i="45"/>
  <c r="R67" i="45" s="1"/>
  <c r="BU57" i="43" s="1"/>
  <c r="L59" i="45"/>
  <c r="R59" i="45"/>
  <c r="BU49" i="43" s="1"/>
  <c r="L86" i="45"/>
  <c r="R86" i="45" s="1"/>
  <c r="BU76" i="43" s="1"/>
  <c r="R71" i="45"/>
  <c r="BU61" i="43" s="1"/>
  <c r="L71" i="45"/>
  <c r="L77" i="45"/>
  <c r="R77" i="45"/>
  <c r="BU67" i="43" s="1"/>
  <c r="L15" i="45"/>
  <c r="R15" i="45" s="1"/>
  <c r="BU5" i="43" s="1"/>
  <c r="L81" i="45"/>
  <c r="R81" i="45" s="1"/>
  <c r="BU71" i="43" s="1"/>
  <c r="L156" i="45"/>
  <c r="R156" i="45" s="1"/>
  <c r="BU146" i="43" s="1"/>
  <c r="L190" i="45"/>
  <c r="R190" i="45" s="1"/>
  <c r="BU180" i="43" s="1"/>
  <c r="L69" i="45"/>
  <c r="R69" i="45"/>
  <c r="BU59" i="43" s="1"/>
  <c r="L192" i="45"/>
  <c r="R192" i="45"/>
  <c r="BU182" i="43" s="1"/>
  <c r="L26" i="45"/>
  <c r="R26" i="45"/>
  <c r="BU16" i="43" s="1"/>
  <c r="L78" i="45"/>
  <c r="R78" i="45" s="1"/>
  <c r="BU68" i="43" s="1"/>
  <c r="L72" i="45"/>
  <c r="R72" i="45" s="1"/>
  <c r="BU62" i="43" s="1"/>
  <c r="L116" i="45"/>
  <c r="R116" i="45" s="1"/>
  <c r="BU106" i="43" s="1"/>
  <c r="L175" i="45"/>
  <c r="R175" i="45"/>
  <c r="BU165" i="43" s="1"/>
  <c r="L129" i="45"/>
  <c r="R129" i="45" s="1"/>
  <c r="BU119" i="43" s="1"/>
  <c r="L118" i="45"/>
  <c r="R118" i="45" s="1"/>
  <c r="BU108" i="43" s="1"/>
  <c r="L24" i="45"/>
  <c r="R24" i="45" s="1"/>
  <c r="BU14" i="43" s="1"/>
  <c r="L149" i="45"/>
  <c r="R149" i="45" s="1"/>
  <c r="BU139" i="43" s="1"/>
  <c r="L174" i="45"/>
  <c r="R174" i="45"/>
  <c r="BU164" i="43" s="1"/>
  <c r="L150" i="45"/>
  <c r="R150" i="45"/>
  <c r="BU140" i="43" s="1"/>
  <c r="L68" i="45"/>
  <c r="R68" i="45"/>
  <c r="BU58" i="43" s="1"/>
  <c r="L20" i="45"/>
  <c r="R20" i="45" s="1"/>
  <c r="BU10" i="43" s="1"/>
  <c r="L163" i="45"/>
  <c r="R163" i="45"/>
  <c r="BU153" i="43" s="1"/>
  <c r="L159" i="45"/>
  <c r="R159" i="45" s="1"/>
  <c r="BU149" i="43" s="1"/>
  <c r="L122" i="45"/>
  <c r="R122" i="45" s="1"/>
  <c r="BU112" i="43" s="1"/>
  <c r="L41" i="45"/>
  <c r="R41" i="45" s="1"/>
  <c r="BU31" i="43" s="1"/>
  <c r="L170" i="45"/>
  <c r="R170" i="45"/>
  <c r="BU160" i="43" s="1"/>
  <c r="L151" i="45"/>
  <c r="R151" i="45"/>
  <c r="BU141" i="43" s="1"/>
  <c r="L119" i="45"/>
  <c r="R119" i="45"/>
  <c r="BU109" i="43" s="1"/>
  <c r="L123" i="45"/>
  <c r="R123" i="45" s="1"/>
  <c r="BU113" i="43" s="1"/>
  <c r="L98" i="45"/>
  <c r="R98" i="45"/>
  <c r="BU88" i="43" s="1"/>
  <c r="L101" i="45"/>
  <c r="R101" i="45" s="1"/>
  <c r="BU91" i="43" s="1"/>
  <c r="L110" i="45"/>
  <c r="R110" i="45" s="1"/>
  <c r="BU100" i="43" s="1"/>
  <c r="R112" i="45"/>
  <c r="BU102" i="43" s="1"/>
  <c r="L112" i="45"/>
  <c r="L79" i="45"/>
  <c r="R79" i="45"/>
  <c r="BU69" i="43" s="1"/>
  <c r="L42" i="45"/>
  <c r="R42" i="45" s="1"/>
  <c r="BU32" i="43" s="1"/>
  <c r="L126" i="45"/>
  <c r="R126" i="45" s="1"/>
  <c r="BU116" i="43" s="1"/>
  <c r="L43" i="45"/>
  <c r="R43" i="45" s="1"/>
  <c r="BU33" i="43" s="1"/>
  <c r="L136" i="45"/>
  <c r="R136" i="45" s="1"/>
  <c r="BU126" i="43" s="1"/>
  <c r="L125" i="45"/>
  <c r="R125" i="45" s="1"/>
  <c r="BU115" i="43" s="1"/>
  <c r="L115" i="45"/>
  <c r="R115" i="45" s="1"/>
  <c r="BU105" i="43" s="1"/>
  <c r="L82" i="45"/>
  <c r="R82" i="45" s="1"/>
  <c r="BU72" i="43" s="1"/>
  <c r="L53" i="45"/>
  <c r="R53" i="45" s="1"/>
  <c r="BU43" i="43" s="1"/>
  <c r="L48" i="45"/>
  <c r="R48" i="45" s="1"/>
  <c r="BU38" i="43" s="1"/>
  <c r="L155" i="45"/>
  <c r="R155" i="45" s="1"/>
  <c r="BU145" i="43" s="1"/>
  <c r="L95" i="45"/>
  <c r="R95" i="45" s="1"/>
  <c r="BU85" i="43" s="1"/>
  <c r="L182" i="45"/>
  <c r="R182" i="45" s="1"/>
  <c r="BU172" i="43" s="1"/>
  <c r="L152" i="45"/>
  <c r="R152" i="45"/>
  <c r="BU142" i="43" s="1"/>
  <c r="L189" i="45"/>
  <c r="R189" i="45" s="1"/>
  <c r="BU179" i="43" s="1"/>
  <c r="L99" i="45"/>
  <c r="R99" i="45" s="1"/>
  <c r="BU89" i="43" s="1"/>
  <c r="L25" i="45"/>
  <c r="R25" i="45" s="1"/>
  <c r="BU15" i="43" s="1"/>
  <c r="L83" i="45"/>
  <c r="R83" i="45" s="1"/>
  <c r="BU73" i="43" s="1"/>
  <c r="L28" i="45"/>
  <c r="R28" i="45" s="1"/>
  <c r="BU18" i="43" s="1"/>
  <c r="L54" i="45"/>
  <c r="R54" i="45"/>
  <c r="BU44" i="43" s="1"/>
  <c r="L90" i="45"/>
  <c r="R90" i="45" s="1"/>
  <c r="BU80" i="43" s="1"/>
  <c r="L100" i="45"/>
  <c r="R100" i="45" s="1"/>
  <c r="BU90" i="43" s="1"/>
  <c r="L185" i="45"/>
  <c r="R185" i="45" s="1"/>
  <c r="BU175" i="43" s="1"/>
  <c r="L114" i="45"/>
  <c r="R114" i="45" s="1"/>
  <c r="BU104" i="43" s="1"/>
  <c r="L73" i="45"/>
  <c r="R73" i="45" s="1"/>
  <c r="BU63" i="43" s="1"/>
  <c r="L187" i="45"/>
  <c r="R187" i="45" s="1"/>
  <c r="BU177" i="43" s="1"/>
  <c r="L196" i="45"/>
  <c r="R196" i="45"/>
  <c r="BU186" i="43" s="1"/>
  <c r="L62" i="45"/>
  <c r="R62" i="45" s="1"/>
  <c r="BU52" i="43" s="1"/>
  <c r="L105" i="45"/>
  <c r="R105" i="45" s="1"/>
  <c r="BU95" i="43" s="1"/>
  <c r="L84" i="45"/>
  <c r="R84" i="45"/>
  <c r="BU74" i="43" s="1"/>
  <c r="L173" i="45"/>
  <c r="R173" i="45" s="1"/>
  <c r="BU163" i="43" s="1"/>
  <c r="L127" i="45"/>
  <c r="R127" i="45"/>
  <c r="BU117" i="43" s="1"/>
  <c r="L193" i="45"/>
  <c r="R193" i="45"/>
  <c r="BU183" i="43" s="1"/>
  <c r="L134" i="45"/>
  <c r="R134" i="45" s="1"/>
  <c r="BU124" i="43" s="1"/>
  <c r="L88" i="45"/>
  <c r="R88" i="45"/>
  <c r="BU78" i="43" s="1"/>
  <c r="L38" i="45"/>
  <c r="R38" i="45"/>
  <c r="BU28" i="43" s="1"/>
  <c r="L161" i="45"/>
  <c r="R161" i="45" s="1"/>
  <c r="BU151" i="43" s="1"/>
  <c r="L89" i="45"/>
  <c r="R89" i="45" s="1"/>
  <c r="BU79" i="43" s="1"/>
  <c r="L124" i="45"/>
  <c r="R124" i="45" s="1"/>
  <c r="BU114" i="43" s="1"/>
  <c r="L132" i="45"/>
  <c r="R132" i="45"/>
  <c r="BU122" i="43" s="1"/>
  <c r="L172" i="45"/>
  <c r="R172" i="45"/>
  <c r="BU162" i="43" s="1"/>
  <c r="L75" i="45"/>
  <c r="R75" i="45" s="1"/>
  <c r="BU65" i="43" s="1"/>
  <c r="L56" i="45"/>
  <c r="R56" i="45"/>
  <c r="BU46" i="43" s="1"/>
  <c r="L180" i="45"/>
  <c r="R180" i="45" s="1"/>
  <c r="BU170" i="43" s="1"/>
  <c r="L76" i="45"/>
  <c r="R76" i="45" s="1"/>
  <c r="BU66" i="43" s="1"/>
  <c r="L111" i="45"/>
  <c r="R111" i="45"/>
  <c r="BU101" i="43" s="1"/>
  <c r="L51" i="45"/>
  <c r="R51" i="45" s="1"/>
  <c r="BU41" i="43" s="1"/>
  <c r="L188" i="45"/>
  <c r="R188" i="45"/>
  <c r="BU178" i="43" s="1"/>
  <c r="L195" i="45"/>
  <c r="R195" i="45" s="1"/>
  <c r="BU185" i="43" s="1"/>
  <c r="L66" i="45"/>
  <c r="R66" i="45" s="1"/>
  <c r="BU56" i="43" s="1"/>
  <c r="L50" i="45"/>
  <c r="R50" i="45" s="1"/>
  <c r="BU40" i="43" s="1"/>
  <c r="L166" i="45"/>
  <c r="R166" i="45" s="1"/>
  <c r="BU156" i="43" s="1"/>
  <c r="L40" i="45"/>
  <c r="R40" i="45"/>
  <c r="BU30" i="43" s="1"/>
  <c r="L37" i="45"/>
  <c r="R37" i="45"/>
  <c r="BU27" i="43" s="1"/>
  <c r="L46" i="45"/>
  <c r="R46" i="45" s="1"/>
  <c r="BU36" i="43" s="1"/>
  <c r="L133" i="45"/>
  <c r="R133" i="45" s="1"/>
  <c r="BU123" i="43" s="1"/>
  <c r="L160" i="45"/>
  <c r="R160" i="45" s="1"/>
  <c r="BU150" i="43" s="1"/>
  <c r="L194" i="45"/>
  <c r="R194" i="45"/>
  <c r="BU184" i="43" s="1"/>
  <c r="L191" i="45"/>
  <c r="R191" i="45" s="1"/>
  <c r="BU181" i="43" s="1"/>
  <c r="L85" i="45"/>
  <c r="R85" i="45" s="1"/>
  <c r="BU75" i="43" s="1"/>
  <c r="L74" i="45"/>
  <c r="R74" i="45" s="1"/>
  <c r="BU64" i="43" s="1"/>
  <c r="L117" i="45"/>
  <c r="R117" i="45"/>
  <c r="BU107" i="43" s="1"/>
  <c r="L97" i="45"/>
  <c r="R97" i="45" s="1"/>
  <c r="BU87" i="43" s="1"/>
  <c r="L157" i="45"/>
  <c r="R157" i="45" s="1"/>
  <c r="BU147" i="43" s="1"/>
  <c r="L178" i="45"/>
  <c r="R178" i="45"/>
  <c r="BU168" i="43" s="1"/>
  <c r="L186" i="45"/>
  <c r="R186" i="45" s="1"/>
  <c r="BU176" i="43" s="1"/>
  <c r="L27" i="45"/>
  <c r="R27" i="45"/>
  <c r="BU17" i="43" s="1"/>
  <c r="L153" i="45"/>
  <c r="R153" i="45" s="1"/>
  <c r="BU143" i="43" s="1"/>
  <c r="L87" i="45"/>
  <c r="R87" i="45"/>
  <c r="BU77" i="43" s="1"/>
  <c r="L57" i="45"/>
  <c r="R57" i="45" s="1"/>
  <c r="BU47" i="43" s="1"/>
  <c r="L70" i="45"/>
  <c r="R70" i="45" s="1"/>
  <c r="BU60" i="43" s="1"/>
  <c r="L162" i="45"/>
  <c r="R162" i="45" s="1"/>
  <c r="BU152" i="43" s="1"/>
  <c r="R145" i="45"/>
  <c r="BU135" i="43" s="1"/>
  <c r="L145" i="45"/>
  <c r="L168" i="45"/>
  <c r="R168" i="45"/>
  <c r="BU158" i="43" s="1"/>
  <c r="L169" i="45"/>
  <c r="R169" i="45" s="1"/>
  <c r="BU159" i="43" s="1"/>
  <c r="L47" i="45"/>
  <c r="R47" i="45"/>
  <c r="BU37" i="43" s="1"/>
  <c r="L14" i="45"/>
  <c r="BC188" i="43"/>
  <c r="O87" i="5" l="1"/>
  <c r="F87" i="5"/>
  <c r="D87" i="5"/>
  <c r="E87" i="5"/>
  <c r="C87" i="5"/>
  <c r="G88" i="5"/>
  <c r="G87" i="5"/>
  <c r="P17" i="8"/>
  <c r="D128" i="5"/>
  <c r="AB349" i="23"/>
  <c r="Z66" i="8"/>
  <c r="V214" i="6"/>
  <c r="D66" i="5" s="1"/>
  <c r="X214" i="6"/>
  <c r="F66" i="5" s="1"/>
  <c r="U214" i="6"/>
  <c r="C66" i="5" s="1"/>
  <c r="W214" i="6"/>
  <c r="E66" i="5" s="1"/>
  <c r="AG214" i="6"/>
  <c r="O66" i="5" s="1"/>
  <c r="AE214" i="6"/>
  <c r="M66" i="5" s="1"/>
  <c r="AH214" i="6"/>
  <c r="P66" i="5" s="1"/>
  <c r="BA6" i="6"/>
  <c r="BA9" i="6" s="1"/>
  <c r="P27" i="5" s="1"/>
  <c r="AW24" i="5" s="1"/>
  <c r="AW32" i="5" s="1"/>
  <c r="AH216" i="6"/>
  <c r="P68" i="5" s="1"/>
  <c r="P90" i="5" s="1"/>
  <c r="AE213" i="6"/>
  <c r="M65" i="5" s="1"/>
  <c r="AX6" i="6"/>
  <c r="AX9" i="6" s="1"/>
  <c r="M27" i="5" s="1"/>
  <c r="V211" i="6"/>
  <c r="D63" i="5" s="1"/>
  <c r="U211" i="6"/>
  <c r="C63" i="5" s="1"/>
  <c r="W211" i="6"/>
  <c r="E63" i="5" s="1"/>
  <c r="AE216" i="6"/>
  <c r="M68" i="5" s="1"/>
  <c r="M90" i="5" s="1"/>
  <c r="Y211" i="6"/>
  <c r="G63" i="5" s="1"/>
  <c r="X211" i="6"/>
  <c r="F63" i="5" s="1"/>
  <c r="N10" i="45"/>
  <c r="O10" i="45" s="1"/>
  <c r="R14" i="45"/>
  <c r="BU4" i="43" s="1"/>
  <c r="L111" i="49"/>
  <c r="BP101" i="43" s="1"/>
  <c r="L77" i="49"/>
  <c r="BP67" i="43" s="1"/>
  <c r="L99" i="49"/>
  <c r="BP89" i="43" s="1"/>
  <c r="L21" i="49"/>
  <c r="BP11" i="43" s="1"/>
  <c r="L129" i="49"/>
  <c r="BP119" i="43" s="1"/>
  <c r="L80" i="49"/>
  <c r="BP70" i="43" s="1"/>
  <c r="L63" i="49"/>
  <c r="BP53" i="43" s="1"/>
  <c r="L122" i="49"/>
  <c r="BP112" i="43" s="1"/>
  <c r="L112" i="49"/>
  <c r="BP102" i="43" s="1"/>
  <c r="L69" i="49"/>
  <c r="BP59" i="43" s="1"/>
  <c r="L160" i="49"/>
  <c r="BP150" i="43" s="1"/>
  <c r="L181" i="49"/>
  <c r="BP171" i="43" s="1"/>
  <c r="L173" i="49"/>
  <c r="BP163" i="43" s="1"/>
  <c r="L140" i="49"/>
  <c r="BP130" i="43" s="1"/>
  <c r="L153" i="49"/>
  <c r="BP143" i="43" s="1"/>
  <c r="L176" i="49"/>
  <c r="BP166" i="43" s="1"/>
  <c r="L126" i="49"/>
  <c r="BP116" i="43" s="1"/>
  <c r="L157" i="49"/>
  <c r="BP147" i="43" s="1"/>
  <c r="L15" i="49"/>
  <c r="BP5" i="43" s="1"/>
  <c r="L81" i="49"/>
  <c r="BP71" i="43" s="1"/>
  <c r="L107" i="49"/>
  <c r="BP97" i="43" s="1"/>
  <c r="L180" i="49"/>
  <c r="BP170" i="43" s="1"/>
  <c r="L93" i="49"/>
  <c r="BP83" i="43" s="1"/>
  <c r="L18" i="49"/>
  <c r="BP8" i="43" s="1"/>
  <c r="L101" i="49"/>
  <c r="BP91" i="43" s="1"/>
  <c r="L61" i="49"/>
  <c r="BP51" i="43" s="1"/>
  <c r="L168" i="49"/>
  <c r="BP158" i="43" s="1"/>
  <c r="L167" i="49"/>
  <c r="BP157" i="43" s="1"/>
  <c r="L147" i="49"/>
  <c r="BP137" i="43" s="1"/>
  <c r="L121" i="49"/>
  <c r="BP111" i="43" s="1"/>
  <c r="L175" i="49"/>
  <c r="BP165" i="43" s="1"/>
  <c r="L131" i="49"/>
  <c r="BP121" i="43" s="1"/>
  <c r="L54" i="49"/>
  <c r="BP44" i="43" s="1"/>
  <c r="L169" i="49"/>
  <c r="BP159" i="43" s="1"/>
  <c r="L26" i="49"/>
  <c r="BP16" i="43" s="1"/>
  <c r="L55" i="49"/>
  <c r="BP45" i="43" s="1"/>
  <c r="L137" i="49"/>
  <c r="BP127" i="43" s="1"/>
  <c r="L34" i="49"/>
  <c r="BP24" i="43" s="1"/>
  <c r="L136" i="49"/>
  <c r="BP126" i="43" s="1"/>
  <c r="L72" i="49"/>
  <c r="BP62" i="43" s="1"/>
  <c r="L188" i="49"/>
  <c r="BP178" i="43" s="1"/>
  <c r="L192" i="49"/>
  <c r="BP182" i="43" s="1"/>
  <c r="L135" i="49"/>
  <c r="BP125" i="43" s="1"/>
  <c r="AH125" i="43" s="1"/>
  <c r="N126" i="6" s="1"/>
  <c r="L62" i="49"/>
  <c r="BP52" i="43" s="1"/>
  <c r="L125" i="49"/>
  <c r="BP115" i="43" s="1"/>
  <c r="L120" i="49"/>
  <c r="BP110" i="43" s="1"/>
  <c r="L104" i="49"/>
  <c r="BP94" i="43" s="1"/>
  <c r="L186" i="49"/>
  <c r="BP176" i="43" s="1"/>
  <c r="L151" i="49"/>
  <c r="BP141" i="43" s="1"/>
  <c r="L22" i="49"/>
  <c r="BP12" i="43" s="1"/>
  <c r="L184" i="49"/>
  <c r="BP174" i="43" s="1"/>
  <c r="L118" i="49"/>
  <c r="BP108" i="43" s="1"/>
  <c r="L37" i="49"/>
  <c r="BP27" i="43" s="1"/>
  <c r="L49" i="49"/>
  <c r="BP39" i="43" s="1"/>
  <c r="L89" i="49"/>
  <c r="BP79" i="43" s="1"/>
  <c r="L142" i="49"/>
  <c r="BP132" i="43" s="1"/>
  <c r="L87" i="49"/>
  <c r="BP77" i="43" s="1"/>
  <c r="L29" i="49"/>
  <c r="BP19" i="43" s="1"/>
  <c r="L47" i="49"/>
  <c r="BP37" i="43" s="1"/>
  <c r="L139" i="49"/>
  <c r="BP129" i="43" s="1"/>
  <c r="L30" i="49"/>
  <c r="BP20" i="43" s="1"/>
  <c r="L164" i="49"/>
  <c r="BP154" i="43" s="1"/>
  <c r="L67" i="49"/>
  <c r="BP57" i="43" s="1"/>
  <c r="L16" i="49"/>
  <c r="BP6" i="43" s="1"/>
  <c r="L53" i="49"/>
  <c r="BP43" i="43" s="1"/>
  <c r="AH43" i="43" s="1"/>
  <c r="N44" i="6" s="1"/>
  <c r="AF44" i="6" s="1"/>
  <c r="L31" i="49"/>
  <c r="BP21" i="43" s="1"/>
  <c r="L38" i="49"/>
  <c r="BP28" i="43" s="1"/>
  <c r="AH28" i="43" s="1"/>
  <c r="N29" i="6" s="1"/>
  <c r="AF29" i="6" s="1"/>
  <c r="L100" i="49"/>
  <c r="BP90" i="43" s="1"/>
  <c r="AH90" i="43" s="1"/>
  <c r="N91" i="6" s="1"/>
  <c r="AF91" i="6" s="1"/>
  <c r="L28" i="49"/>
  <c r="BP18" i="43" s="1"/>
  <c r="L116" i="49"/>
  <c r="BP106" i="43" s="1"/>
  <c r="L114" i="49"/>
  <c r="BP104" i="43" s="1"/>
  <c r="L174" i="49"/>
  <c r="BP164" i="43" s="1"/>
  <c r="L60" i="49"/>
  <c r="BP50" i="43" s="1"/>
  <c r="L165" i="49"/>
  <c r="BP155" i="43" s="1"/>
  <c r="L68" i="49"/>
  <c r="BP58" i="43" s="1"/>
  <c r="L32" i="49"/>
  <c r="BP22" i="43" s="1"/>
  <c r="L148" i="49"/>
  <c r="BP138" i="43" s="1"/>
  <c r="L162" i="49"/>
  <c r="BP152" i="43" s="1"/>
  <c r="L155" i="49"/>
  <c r="BP145" i="43" s="1"/>
  <c r="AH145" i="43" s="1"/>
  <c r="N146" i="6" s="1"/>
  <c r="L196" i="49"/>
  <c r="BP186" i="43" s="1"/>
  <c r="L19" i="49"/>
  <c r="BP9" i="43" s="1"/>
  <c r="L75" i="49"/>
  <c r="BP65" i="43" s="1"/>
  <c r="L78" i="49"/>
  <c r="BP68" i="43" s="1"/>
  <c r="AH68" i="43" s="1"/>
  <c r="N69" i="6" s="1"/>
  <c r="AF69" i="6" s="1"/>
  <c r="L171" i="49"/>
  <c r="BP161" i="43" s="1"/>
  <c r="L76" i="49"/>
  <c r="BP66" i="43" s="1"/>
  <c r="L143" i="49"/>
  <c r="BP133" i="43" s="1"/>
  <c r="L152" i="49"/>
  <c r="BP142" i="43" s="1"/>
  <c r="L58" i="49"/>
  <c r="BP48" i="43" s="1"/>
  <c r="L95" i="49"/>
  <c r="BP85" i="43" s="1"/>
  <c r="L133" i="49"/>
  <c r="BP123" i="43" s="1"/>
  <c r="L79" i="49"/>
  <c r="BP69" i="43" s="1"/>
  <c r="L74" i="49"/>
  <c r="BP64" i="43" s="1"/>
  <c r="L45" i="49"/>
  <c r="BP35" i="43" s="1"/>
  <c r="L187" i="49"/>
  <c r="BP177" i="43" s="1"/>
  <c r="L166" i="49"/>
  <c r="BP156" i="43" s="1"/>
  <c r="L23" i="49"/>
  <c r="BP13" i="43" s="1"/>
  <c r="L17" i="49"/>
  <c r="BP7" i="43" s="1"/>
  <c r="L132" i="49"/>
  <c r="BP122" i="43" s="1"/>
  <c r="AH122" i="43" s="1"/>
  <c r="N123" i="6" s="1"/>
  <c r="L42" i="49"/>
  <c r="BP32" i="43" s="1"/>
  <c r="L73" i="49"/>
  <c r="BP63" i="43" s="1"/>
  <c r="L161" i="49"/>
  <c r="BP151" i="43" s="1"/>
  <c r="L144" i="49"/>
  <c r="BP134" i="43" s="1"/>
  <c r="L97" i="49"/>
  <c r="BP87" i="43" s="1"/>
  <c r="L150" i="49"/>
  <c r="BP140" i="43" s="1"/>
  <c r="L24" i="49"/>
  <c r="BP14" i="43" s="1"/>
  <c r="L117" i="49"/>
  <c r="BP107" i="43" s="1"/>
  <c r="L110" i="49"/>
  <c r="BP100" i="43" s="1"/>
  <c r="L149" i="49"/>
  <c r="BP139" i="43" s="1"/>
  <c r="L109" i="49"/>
  <c r="BP99" i="43" s="1"/>
  <c r="L177" i="49"/>
  <c r="BP167" i="43" s="1"/>
  <c r="L115" i="49"/>
  <c r="BP105" i="43" s="1"/>
  <c r="L154" i="49"/>
  <c r="BP144" i="43" s="1"/>
  <c r="L146" i="49"/>
  <c r="BP136" i="43" s="1"/>
  <c r="L194" i="49"/>
  <c r="BP184" i="43" s="1"/>
  <c r="L40" i="49"/>
  <c r="BP30" i="43" s="1"/>
  <c r="L106" i="49"/>
  <c r="BP96" i="43" s="1"/>
  <c r="L195" i="49"/>
  <c r="BP185" i="43" s="1"/>
  <c r="L35" i="49"/>
  <c r="BP25" i="43" s="1"/>
  <c r="L145" i="49"/>
  <c r="BP135" i="43" s="1"/>
  <c r="L44" i="49"/>
  <c r="BP34" i="43" s="1"/>
  <c r="L66" i="49"/>
  <c r="BP56" i="43" s="1"/>
  <c r="L96" i="49"/>
  <c r="BP86" i="43" s="1"/>
  <c r="L127" i="49"/>
  <c r="BP117" i="43" s="1"/>
  <c r="AH117" i="43" s="1"/>
  <c r="N118" i="6" s="1"/>
  <c r="L108" i="49"/>
  <c r="BP98" i="43" s="1"/>
  <c r="L172" i="49"/>
  <c r="BP162" i="43" s="1"/>
  <c r="AH162" i="43" s="1"/>
  <c r="N163" i="6" s="1"/>
  <c r="L191" i="49"/>
  <c r="BP181" i="43" s="1"/>
  <c r="L52" i="49"/>
  <c r="BP42" i="43" s="1"/>
  <c r="L41" i="49"/>
  <c r="BP31" i="43" s="1"/>
  <c r="L84" i="49"/>
  <c r="BP74" i="43" s="1"/>
  <c r="L65" i="49"/>
  <c r="BP55" i="43" s="1"/>
  <c r="L88" i="49"/>
  <c r="BP78" i="43" s="1"/>
  <c r="L124" i="49"/>
  <c r="BP114" i="43" s="1"/>
  <c r="L123" i="49"/>
  <c r="BP113" i="43" s="1"/>
  <c r="L36" i="49"/>
  <c r="BP26" i="43" s="1"/>
  <c r="L59" i="49"/>
  <c r="BP49" i="43" s="1"/>
  <c r="L134" i="49"/>
  <c r="BP124" i="43" s="1"/>
  <c r="L119" i="49"/>
  <c r="BP109" i="43" s="1"/>
  <c r="L183" i="49"/>
  <c r="BP173" i="43" s="1"/>
  <c r="L178" i="49"/>
  <c r="BP168" i="43" s="1"/>
  <c r="AH168" i="43" s="1"/>
  <c r="N169" i="6" s="1"/>
  <c r="L182" i="49"/>
  <c r="BP172" i="43" s="1"/>
  <c r="L85" i="49"/>
  <c r="BP75" i="43" s="1"/>
  <c r="L128" i="49"/>
  <c r="BP118" i="43" s="1"/>
  <c r="L92" i="49"/>
  <c r="BP82" i="43" s="1"/>
  <c r="L103" i="49"/>
  <c r="BP93" i="43" s="1"/>
  <c r="L113" i="49"/>
  <c r="BP103" i="43" s="1"/>
  <c r="L86" i="49"/>
  <c r="BP76" i="43" s="1"/>
  <c r="L179" i="49"/>
  <c r="BP169" i="43" s="1"/>
  <c r="L163" i="49"/>
  <c r="BP153" i="43" s="1"/>
  <c r="L158" i="49"/>
  <c r="BP148" i="43" s="1"/>
  <c r="L27" i="49"/>
  <c r="BP17" i="43" s="1"/>
  <c r="L39" i="49"/>
  <c r="BP29" i="43" s="1"/>
  <c r="L90" i="49"/>
  <c r="BP80" i="43" s="1"/>
  <c r="L130" i="49"/>
  <c r="BP120" i="43" s="1"/>
  <c r="L33" i="49"/>
  <c r="BP23" i="43" s="1"/>
  <c r="L50" i="49"/>
  <c r="BP40" i="43" s="1"/>
  <c r="L46" i="49"/>
  <c r="BP36" i="43" s="1"/>
  <c r="L20" i="49"/>
  <c r="BP10" i="43" s="1"/>
  <c r="L170" i="49"/>
  <c r="BP160" i="43" s="1"/>
  <c r="L71" i="49"/>
  <c r="BP61" i="43" s="1"/>
  <c r="L94" i="49"/>
  <c r="BP84" i="43" s="1"/>
  <c r="L70" i="49"/>
  <c r="BP60" i="43" s="1"/>
  <c r="L102" i="49"/>
  <c r="BP92" i="43" s="1"/>
  <c r="L193" i="49"/>
  <c r="BP183" i="43" s="1"/>
  <c r="L56" i="49"/>
  <c r="BP46" i="43" s="1"/>
  <c r="L159" i="49"/>
  <c r="BP149" i="43" s="1"/>
  <c r="L25" i="49"/>
  <c r="BP15" i="43" s="1"/>
  <c r="L190" i="49"/>
  <c r="BP180" i="43" s="1"/>
  <c r="L105" i="49"/>
  <c r="BP95" i="43" s="1"/>
  <c r="L82" i="49"/>
  <c r="BP72" i="43" s="1"/>
  <c r="L83" i="49"/>
  <c r="BP73" i="43" s="1"/>
  <c r="L57" i="49"/>
  <c r="BP47" i="43" s="1"/>
  <c r="L91" i="49"/>
  <c r="BP81" i="43" s="1"/>
  <c r="L51" i="49"/>
  <c r="BP41" i="43" s="1"/>
  <c r="L189" i="49"/>
  <c r="BP179" i="43" s="1"/>
  <c r="L98" i="49"/>
  <c r="BP88" i="43" s="1"/>
  <c r="AX188" i="43"/>
  <c r="P188" i="43" s="1"/>
  <c r="Q21" i="5" s="1"/>
  <c r="L138" i="49"/>
  <c r="BP128" i="43" s="1"/>
  <c r="L156" i="49"/>
  <c r="BP146" i="43" s="1"/>
  <c r="L48" i="49"/>
  <c r="BP38" i="43" s="1"/>
  <c r="L64" i="49"/>
  <c r="BP54" i="43" s="1"/>
  <c r="L141" i="49"/>
  <c r="BP131" i="43" s="1"/>
  <c r="L185" i="49"/>
  <c r="BP175" i="43" s="1"/>
  <c r="L43" i="49"/>
  <c r="BP33" i="43" s="1"/>
  <c r="L14" i="49"/>
  <c r="Z56" i="8" l="1"/>
  <c r="M87" i="5"/>
  <c r="P88" i="5"/>
  <c r="M88" i="5"/>
  <c r="O88" i="5"/>
  <c r="E88" i="5"/>
  <c r="C88" i="5"/>
  <c r="F88" i="5"/>
  <c r="D88" i="5"/>
  <c r="Q17" i="8"/>
  <c r="D129" i="5"/>
  <c r="N17" i="8"/>
  <c r="D126" i="5"/>
  <c r="AK81" i="43"/>
  <c r="Q82" i="6" s="1"/>
  <c r="AI82" i="6" s="1"/>
  <c r="AH81" i="43"/>
  <c r="N82" i="6" s="1"/>
  <c r="AF82" i="6" s="1"/>
  <c r="AK84" i="43"/>
  <c r="Q85" i="6" s="1"/>
  <c r="AI85" i="6" s="1"/>
  <c r="AH84" i="43"/>
  <c r="N85" i="6" s="1"/>
  <c r="AF85" i="6" s="1"/>
  <c r="AK153" i="43"/>
  <c r="Q154" i="6" s="1"/>
  <c r="AH153" i="43"/>
  <c r="N154" i="6" s="1"/>
  <c r="AK109" i="43"/>
  <c r="Q110" i="6" s="1"/>
  <c r="AH109" i="43"/>
  <c r="N110" i="6" s="1"/>
  <c r="AK46" i="43"/>
  <c r="Q47" i="6" s="1"/>
  <c r="AI47" i="6" s="1"/>
  <c r="AH46" i="43"/>
  <c r="N47" i="6" s="1"/>
  <c r="AF47" i="6" s="1"/>
  <c r="AK74" i="43"/>
  <c r="Q75" i="6" s="1"/>
  <c r="AI75" i="6" s="1"/>
  <c r="AH74" i="43"/>
  <c r="N75" i="6" s="1"/>
  <c r="AF75" i="6" s="1"/>
  <c r="AK14" i="43"/>
  <c r="Q15" i="6" s="1"/>
  <c r="AI15" i="6" s="1"/>
  <c r="AH14" i="43"/>
  <c r="N15" i="6" s="1"/>
  <c r="AF15" i="6" s="1"/>
  <c r="AK9" i="43"/>
  <c r="Q10" i="6" s="1"/>
  <c r="AI10" i="6" s="1"/>
  <c r="AH9" i="43"/>
  <c r="N10" i="6" s="1"/>
  <c r="AF10" i="6" s="1"/>
  <c r="AK18" i="43"/>
  <c r="Q19" i="6" s="1"/>
  <c r="AI19" i="6" s="1"/>
  <c r="AH18" i="43"/>
  <c r="N19" i="6" s="1"/>
  <c r="AF19" i="6" s="1"/>
  <c r="AK77" i="43"/>
  <c r="Q78" i="6" s="1"/>
  <c r="AI78" i="6" s="1"/>
  <c r="AH77" i="43"/>
  <c r="N78" i="6" s="1"/>
  <c r="AF78" i="6" s="1"/>
  <c r="AK115" i="43"/>
  <c r="Q116" i="6" s="1"/>
  <c r="AH115" i="43"/>
  <c r="N116" i="6" s="1"/>
  <c r="AK44" i="43"/>
  <c r="Q45" i="6" s="1"/>
  <c r="AI45" i="6" s="1"/>
  <c r="AH44" i="43"/>
  <c r="N45" i="6" s="1"/>
  <c r="AF45" i="6" s="1"/>
  <c r="AK170" i="43"/>
  <c r="Q171" i="6" s="1"/>
  <c r="AH170" i="43"/>
  <c r="N171" i="6" s="1"/>
  <c r="AK59" i="43"/>
  <c r="Q60" i="6" s="1"/>
  <c r="AI60" i="6" s="1"/>
  <c r="AH59" i="43"/>
  <c r="N60" i="6" s="1"/>
  <c r="AF60" i="6" s="1"/>
  <c r="AK181" i="43"/>
  <c r="Q182" i="6" s="1"/>
  <c r="AH181" i="43"/>
  <c r="N182" i="6" s="1"/>
  <c r="AK80" i="43"/>
  <c r="Q81" i="6" s="1"/>
  <c r="AI81" i="6" s="1"/>
  <c r="AH80" i="43"/>
  <c r="N81" i="6" s="1"/>
  <c r="AF81" i="6" s="1"/>
  <c r="AK185" i="43"/>
  <c r="Q186" i="6" s="1"/>
  <c r="AH185" i="43"/>
  <c r="N186" i="6" s="1"/>
  <c r="AK35" i="43"/>
  <c r="Q36" i="6" s="1"/>
  <c r="AI36" i="6" s="1"/>
  <c r="AH35" i="43"/>
  <c r="N36" i="6" s="1"/>
  <c r="AF36" i="6" s="1"/>
  <c r="AK88" i="43"/>
  <c r="Q89" i="6" s="1"/>
  <c r="AI89" i="6" s="1"/>
  <c r="AH88" i="43"/>
  <c r="N89" i="6" s="1"/>
  <c r="AF89" i="6" s="1"/>
  <c r="AK183" i="43"/>
  <c r="Q184" i="6" s="1"/>
  <c r="AH183" i="43"/>
  <c r="N184" i="6" s="1"/>
  <c r="AK29" i="43"/>
  <c r="Q30" i="6" s="1"/>
  <c r="AI30" i="6" s="1"/>
  <c r="AH29" i="43"/>
  <c r="N30" i="6" s="1"/>
  <c r="AF30" i="6" s="1"/>
  <c r="AK172" i="43"/>
  <c r="Q173" i="6" s="1"/>
  <c r="AH172" i="43"/>
  <c r="N173" i="6" s="1"/>
  <c r="AK31" i="43"/>
  <c r="Q32" i="6" s="1"/>
  <c r="AI32" i="6" s="1"/>
  <c r="AH31" i="43"/>
  <c r="N32" i="6" s="1"/>
  <c r="AF32" i="6" s="1"/>
  <c r="AK96" i="43"/>
  <c r="Q97" i="6" s="1"/>
  <c r="AI97" i="6" s="1"/>
  <c r="AH96" i="43"/>
  <c r="N97" i="6" s="1"/>
  <c r="AF97" i="6" s="1"/>
  <c r="AK140" i="43"/>
  <c r="Q141" i="6" s="1"/>
  <c r="AH140" i="43"/>
  <c r="N141" i="6" s="1"/>
  <c r="AK64" i="43"/>
  <c r="Q65" i="6" s="1"/>
  <c r="AI65" i="6" s="1"/>
  <c r="AH64" i="43"/>
  <c r="N65" i="6" s="1"/>
  <c r="AF65" i="6" s="1"/>
  <c r="AK186" i="43"/>
  <c r="Q187" i="6" s="1"/>
  <c r="AH186" i="43"/>
  <c r="N187" i="6" s="1"/>
  <c r="AK132" i="43"/>
  <c r="Q133" i="6" s="1"/>
  <c r="AH132" i="43"/>
  <c r="N133" i="6" s="1"/>
  <c r="AK52" i="43"/>
  <c r="Q53" i="6" s="1"/>
  <c r="AI53" i="6" s="1"/>
  <c r="AH52" i="43"/>
  <c r="N53" i="6" s="1"/>
  <c r="AF53" i="6" s="1"/>
  <c r="AK97" i="43"/>
  <c r="Q98" i="6" s="1"/>
  <c r="AI98" i="6" s="1"/>
  <c r="AH97" i="43"/>
  <c r="N98" i="6" s="1"/>
  <c r="AF98" i="6" s="1"/>
  <c r="AK102" i="43"/>
  <c r="Q103" i="6" s="1"/>
  <c r="AI103" i="6" s="1"/>
  <c r="AH102" i="43"/>
  <c r="N103" i="6" s="1"/>
  <c r="AF103" i="6" s="1"/>
  <c r="AK79" i="43"/>
  <c r="Q80" i="6" s="1"/>
  <c r="AI80" i="6" s="1"/>
  <c r="AH79" i="43"/>
  <c r="N80" i="6" s="1"/>
  <c r="AF80" i="6" s="1"/>
  <c r="AK121" i="43"/>
  <c r="Q122" i="6" s="1"/>
  <c r="AH121" i="43"/>
  <c r="N122" i="6" s="1"/>
  <c r="AK71" i="43"/>
  <c r="Q72" i="6" s="1"/>
  <c r="AI72" i="6" s="1"/>
  <c r="AH71" i="43"/>
  <c r="N72" i="6" s="1"/>
  <c r="AF72" i="6" s="1"/>
  <c r="AK112" i="43"/>
  <c r="Q113" i="6" s="1"/>
  <c r="AH112" i="43"/>
  <c r="N113" i="6" s="1"/>
  <c r="AK92" i="43"/>
  <c r="Q93" i="6" s="1"/>
  <c r="AI93" i="6" s="1"/>
  <c r="AH92" i="43"/>
  <c r="N93" i="6" s="1"/>
  <c r="AF93" i="6" s="1"/>
  <c r="AK42" i="43"/>
  <c r="Q43" i="6" s="1"/>
  <c r="AI43" i="6" s="1"/>
  <c r="AH42" i="43"/>
  <c r="N43" i="6" s="1"/>
  <c r="AF43" i="6" s="1"/>
  <c r="AK87" i="43"/>
  <c r="Q88" i="6" s="1"/>
  <c r="AI88" i="6" s="1"/>
  <c r="AH87" i="43"/>
  <c r="N88" i="6" s="1"/>
  <c r="AF88" i="6" s="1"/>
  <c r="AK148" i="43"/>
  <c r="Q149" i="6" s="1"/>
  <c r="AH148" i="43"/>
  <c r="N149" i="6" s="1"/>
  <c r="AK53" i="43"/>
  <c r="Q54" i="6" s="1"/>
  <c r="AI54" i="6" s="1"/>
  <c r="AH53" i="43"/>
  <c r="N54" i="6" s="1"/>
  <c r="AF54" i="6" s="1"/>
  <c r="AK27" i="43"/>
  <c r="Q28" i="6" s="1"/>
  <c r="AI28" i="6" s="1"/>
  <c r="AH27" i="43"/>
  <c r="N28" i="6" s="1"/>
  <c r="AF28" i="6" s="1"/>
  <c r="AK111" i="43"/>
  <c r="Q112" i="6" s="1"/>
  <c r="AH111" i="43"/>
  <c r="N112" i="6" s="1"/>
  <c r="AK147" i="43"/>
  <c r="Q148" i="6" s="1"/>
  <c r="AH147" i="43"/>
  <c r="N148" i="6" s="1"/>
  <c r="AK70" i="43"/>
  <c r="Q71" i="6" s="1"/>
  <c r="AI71" i="6" s="1"/>
  <c r="AH70" i="43"/>
  <c r="N71" i="6" s="1"/>
  <c r="AF71" i="6" s="1"/>
  <c r="AK33" i="43"/>
  <c r="Q34" i="6" s="1"/>
  <c r="AI34" i="6" s="1"/>
  <c r="AH33" i="43"/>
  <c r="N34" i="6" s="1"/>
  <c r="AF34" i="6" s="1"/>
  <c r="AK169" i="43"/>
  <c r="Q170" i="6" s="1"/>
  <c r="AH169" i="43"/>
  <c r="N170" i="6" s="1"/>
  <c r="AK48" i="43"/>
  <c r="Q49" i="6" s="1"/>
  <c r="AI49" i="6" s="1"/>
  <c r="AH48" i="43"/>
  <c r="N49" i="6" s="1"/>
  <c r="AF49" i="6" s="1"/>
  <c r="AK137" i="43"/>
  <c r="Q138" i="6" s="1"/>
  <c r="AH137" i="43"/>
  <c r="N138" i="6" s="1"/>
  <c r="AK160" i="43"/>
  <c r="Q161" i="6" s="1"/>
  <c r="AH160" i="43"/>
  <c r="N161" i="6" s="1"/>
  <c r="AK58" i="43"/>
  <c r="Q59" i="6" s="1"/>
  <c r="AI59" i="6" s="1"/>
  <c r="AH58" i="43"/>
  <c r="N59" i="6" s="1"/>
  <c r="AF59" i="6" s="1"/>
  <c r="AK166" i="43"/>
  <c r="Q167" i="6" s="1"/>
  <c r="AH166" i="43"/>
  <c r="N167" i="6" s="1"/>
  <c r="AK11" i="43"/>
  <c r="Q12" i="6" s="1"/>
  <c r="AI12" i="6" s="1"/>
  <c r="AH11" i="43"/>
  <c r="N12" i="6" s="1"/>
  <c r="AF12" i="6" s="1"/>
  <c r="AK179" i="43"/>
  <c r="Q180" i="6" s="1"/>
  <c r="AH179" i="43"/>
  <c r="N180" i="6" s="1"/>
  <c r="AK17" i="43"/>
  <c r="Q18" i="6" s="1"/>
  <c r="AI18" i="6" s="1"/>
  <c r="AH17" i="43"/>
  <c r="N18" i="6" s="1"/>
  <c r="AF18" i="6" s="1"/>
  <c r="AK30" i="43"/>
  <c r="Q31" i="6" s="1"/>
  <c r="AI31" i="6" s="1"/>
  <c r="AH30" i="43"/>
  <c r="N31" i="6" s="1"/>
  <c r="AF31" i="6" s="1"/>
  <c r="AK69" i="43"/>
  <c r="Q70" i="6" s="1"/>
  <c r="AI70" i="6" s="1"/>
  <c r="AH69" i="43"/>
  <c r="N70" i="6" s="1"/>
  <c r="AF70" i="6" s="1"/>
  <c r="AK41" i="43"/>
  <c r="Q42" i="6" s="1"/>
  <c r="AI42" i="6" s="1"/>
  <c r="AH41" i="43"/>
  <c r="N42" i="6" s="1"/>
  <c r="AF42" i="6" s="1"/>
  <c r="AK60" i="43"/>
  <c r="Q61" i="6" s="1"/>
  <c r="AI61" i="6" s="1"/>
  <c r="AH60" i="43"/>
  <c r="N61" i="6" s="1"/>
  <c r="AF61" i="6" s="1"/>
  <c r="AK173" i="43"/>
  <c r="Q174" i="6" s="1"/>
  <c r="AH173" i="43"/>
  <c r="N174" i="6" s="1"/>
  <c r="AK184" i="43"/>
  <c r="Q185" i="6" s="1"/>
  <c r="AH184" i="43"/>
  <c r="N185" i="6" s="1"/>
  <c r="AK134" i="43"/>
  <c r="Q135" i="6" s="1"/>
  <c r="AH134" i="43"/>
  <c r="N135" i="6" s="1"/>
  <c r="AK123" i="43"/>
  <c r="Q124" i="6" s="1"/>
  <c r="AH123" i="43"/>
  <c r="N124" i="6" s="1"/>
  <c r="AK152" i="43"/>
  <c r="Q153" i="6" s="1"/>
  <c r="AH152" i="43"/>
  <c r="N153" i="6" s="1"/>
  <c r="AK21" i="43"/>
  <c r="Q22" i="6" s="1"/>
  <c r="AI22" i="6" s="1"/>
  <c r="AH21" i="43"/>
  <c r="N22" i="6" s="1"/>
  <c r="AF22" i="6" s="1"/>
  <c r="AK182" i="43"/>
  <c r="Q183" i="6" s="1"/>
  <c r="AH182" i="43"/>
  <c r="N183" i="6" s="1"/>
  <c r="AK165" i="43"/>
  <c r="Q166" i="6" s="1"/>
  <c r="AH165" i="43"/>
  <c r="N166" i="6" s="1"/>
  <c r="AK5" i="43"/>
  <c r="Q6" i="6" s="1"/>
  <c r="AI6" i="6" s="1"/>
  <c r="AH5" i="43"/>
  <c r="N6" i="6" s="1"/>
  <c r="AF6" i="6" s="1"/>
  <c r="AK47" i="43"/>
  <c r="Q48" i="6" s="1"/>
  <c r="AI48" i="6" s="1"/>
  <c r="AH47" i="43"/>
  <c r="N48" i="6" s="1"/>
  <c r="AF48" i="6" s="1"/>
  <c r="AK124" i="43"/>
  <c r="Q125" i="6" s="1"/>
  <c r="AH124" i="43"/>
  <c r="N125" i="6" s="1"/>
  <c r="AK144" i="43"/>
  <c r="Q145" i="6" s="1"/>
  <c r="AH144" i="43"/>
  <c r="N145" i="6" s="1"/>
  <c r="AK6" i="43"/>
  <c r="Q7" i="6" s="1"/>
  <c r="AI7" i="6" s="1"/>
  <c r="AH6" i="43"/>
  <c r="N7" i="6" s="1"/>
  <c r="AF7" i="6" s="1"/>
  <c r="AK108" i="43"/>
  <c r="Q109" i="6" s="1"/>
  <c r="AH108" i="43"/>
  <c r="N109" i="6" s="1"/>
  <c r="AK116" i="43"/>
  <c r="Q117" i="6" s="1"/>
  <c r="AH116" i="43"/>
  <c r="N117" i="6" s="1"/>
  <c r="AK167" i="43"/>
  <c r="Q168" i="6" s="1"/>
  <c r="AH167" i="43"/>
  <c r="N168" i="6" s="1"/>
  <c r="AK133" i="43"/>
  <c r="Q134" i="6" s="1"/>
  <c r="AH133" i="43"/>
  <c r="N134" i="6" s="1"/>
  <c r="AK155" i="43"/>
  <c r="Q156" i="6" s="1"/>
  <c r="AH155" i="43"/>
  <c r="N156" i="6" s="1"/>
  <c r="AK154" i="43"/>
  <c r="Q155" i="6" s="1"/>
  <c r="AH154" i="43"/>
  <c r="N155" i="6" s="1"/>
  <c r="AK12" i="43"/>
  <c r="Q13" i="6" s="1"/>
  <c r="AI13" i="6" s="1"/>
  <c r="AH12" i="43"/>
  <c r="N13" i="6" s="1"/>
  <c r="AF13" i="6" s="1"/>
  <c r="AK24" i="43"/>
  <c r="Q25" i="6" s="1"/>
  <c r="AI25" i="6" s="1"/>
  <c r="AH24" i="43"/>
  <c r="N25" i="6" s="1"/>
  <c r="AF25" i="6" s="1"/>
  <c r="AK158" i="43"/>
  <c r="Q159" i="6" s="1"/>
  <c r="AH158" i="43"/>
  <c r="N159" i="6" s="1"/>
  <c r="AK143" i="43"/>
  <c r="Q144" i="6" s="1"/>
  <c r="AH143" i="43"/>
  <c r="N144" i="6" s="1"/>
  <c r="AK89" i="43"/>
  <c r="Q90" i="6" s="1"/>
  <c r="AI90" i="6" s="1"/>
  <c r="AH89" i="43"/>
  <c r="N90" i="6" s="1"/>
  <c r="AF90" i="6" s="1"/>
  <c r="AK136" i="43"/>
  <c r="Q137" i="6" s="1"/>
  <c r="AH136" i="43"/>
  <c r="N137" i="6" s="1"/>
  <c r="AK151" i="43"/>
  <c r="Q152" i="6" s="1"/>
  <c r="AH151" i="43"/>
  <c r="N152" i="6" s="1"/>
  <c r="AK85" i="43"/>
  <c r="Q86" i="6" s="1"/>
  <c r="AI86" i="6" s="1"/>
  <c r="AH85" i="43"/>
  <c r="N86" i="6" s="1"/>
  <c r="AF86" i="6" s="1"/>
  <c r="AK138" i="43"/>
  <c r="Q139" i="6" s="1"/>
  <c r="AH138" i="43"/>
  <c r="N139" i="6" s="1"/>
  <c r="AK178" i="43"/>
  <c r="Q179" i="6" s="1"/>
  <c r="AH178" i="43"/>
  <c r="N179" i="6" s="1"/>
  <c r="AK142" i="43"/>
  <c r="Q143" i="6" s="1"/>
  <c r="AH142" i="43"/>
  <c r="N143" i="6" s="1"/>
  <c r="AK126" i="43"/>
  <c r="Q127" i="6" s="1"/>
  <c r="AH126" i="43"/>
  <c r="N127" i="6" s="1"/>
  <c r="AK131" i="43"/>
  <c r="Q132" i="6" s="1"/>
  <c r="AH131" i="43"/>
  <c r="N132" i="6" s="1"/>
  <c r="AK103" i="43"/>
  <c r="Q104" i="6" s="1"/>
  <c r="AI104" i="6" s="1"/>
  <c r="AH103" i="43"/>
  <c r="N104" i="6" s="1"/>
  <c r="AF104" i="6" s="1"/>
  <c r="AK54" i="43"/>
  <c r="Q55" i="6" s="1"/>
  <c r="AI55" i="6" s="1"/>
  <c r="AH54" i="43"/>
  <c r="N55" i="6" s="1"/>
  <c r="AF55" i="6" s="1"/>
  <c r="AK93" i="43"/>
  <c r="Q94" i="6" s="1"/>
  <c r="AI94" i="6" s="1"/>
  <c r="AH93" i="43"/>
  <c r="N94" i="6" s="1"/>
  <c r="AF94" i="6" s="1"/>
  <c r="AK56" i="43"/>
  <c r="Q57" i="6" s="1"/>
  <c r="AI57" i="6" s="1"/>
  <c r="AH56" i="43"/>
  <c r="N57" i="6" s="1"/>
  <c r="AF57" i="6" s="1"/>
  <c r="AK7" i="43"/>
  <c r="Q8" i="6" s="1"/>
  <c r="AI8" i="6" s="1"/>
  <c r="AH7" i="43"/>
  <c r="N8" i="6" s="1"/>
  <c r="AF8" i="6" s="1"/>
  <c r="AK66" i="43"/>
  <c r="Q67" i="6" s="1"/>
  <c r="AI67" i="6" s="1"/>
  <c r="AH66" i="43"/>
  <c r="N67" i="6" s="1"/>
  <c r="AF67" i="6" s="1"/>
  <c r="AK50" i="43"/>
  <c r="Q51" i="6" s="1"/>
  <c r="AI51" i="6" s="1"/>
  <c r="AH50" i="43"/>
  <c r="N51" i="6" s="1"/>
  <c r="AF51" i="6" s="1"/>
  <c r="AK20" i="43"/>
  <c r="Q21" i="6" s="1"/>
  <c r="AI21" i="6" s="1"/>
  <c r="AH20" i="43"/>
  <c r="N21" i="6" s="1"/>
  <c r="AF21" i="6" s="1"/>
  <c r="AK141" i="43"/>
  <c r="Q142" i="6" s="1"/>
  <c r="AH141" i="43"/>
  <c r="N142" i="6" s="1"/>
  <c r="AK127" i="43"/>
  <c r="Q128" i="6" s="1"/>
  <c r="AH127" i="43"/>
  <c r="N128" i="6" s="1"/>
  <c r="AK51" i="43"/>
  <c r="Q52" i="6" s="1"/>
  <c r="AI52" i="6" s="1"/>
  <c r="AH51" i="43"/>
  <c r="N52" i="6" s="1"/>
  <c r="AF52" i="6" s="1"/>
  <c r="AK130" i="43"/>
  <c r="Q131" i="6" s="1"/>
  <c r="AH130" i="43"/>
  <c r="N131" i="6" s="1"/>
  <c r="AK67" i="43"/>
  <c r="Q68" i="6" s="1"/>
  <c r="AI68" i="6" s="1"/>
  <c r="AH67" i="43"/>
  <c r="N68" i="6" s="1"/>
  <c r="AF68" i="6" s="1"/>
  <c r="AK61" i="43"/>
  <c r="Q62" i="6" s="1"/>
  <c r="AI62" i="6" s="1"/>
  <c r="AH61" i="43"/>
  <c r="N62" i="6" s="1"/>
  <c r="AF62" i="6" s="1"/>
  <c r="AK98" i="43"/>
  <c r="Q99" i="6" s="1"/>
  <c r="AI99" i="6" s="1"/>
  <c r="AH98" i="43"/>
  <c r="N99" i="6" s="1"/>
  <c r="AF99" i="6" s="1"/>
  <c r="AK63" i="43"/>
  <c r="Q64" i="6" s="1"/>
  <c r="AI64" i="6" s="1"/>
  <c r="AH63" i="43"/>
  <c r="N64" i="6" s="1"/>
  <c r="AF64" i="6" s="1"/>
  <c r="AK22" i="43"/>
  <c r="Q23" i="6" s="1"/>
  <c r="AI23" i="6" s="1"/>
  <c r="AH22" i="43"/>
  <c r="N23" i="6" s="1"/>
  <c r="AF23" i="6" s="1"/>
  <c r="AK62" i="43"/>
  <c r="Q63" i="6" s="1"/>
  <c r="AI63" i="6" s="1"/>
  <c r="AH62" i="43"/>
  <c r="N63" i="6" s="1"/>
  <c r="AF63" i="6" s="1"/>
  <c r="AK119" i="43"/>
  <c r="Q120" i="6" s="1"/>
  <c r="AH119" i="43"/>
  <c r="N120" i="6" s="1"/>
  <c r="AK175" i="43"/>
  <c r="Q176" i="6" s="1"/>
  <c r="AH175" i="43"/>
  <c r="N176" i="6" s="1"/>
  <c r="AK49" i="43"/>
  <c r="Q50" i="6" s="1"/>
  <c r="AI50" i="6" s="1"/>
  <c r="AH49" i="43"/>
  <c r="N50" i="6" s="1"/>
  <c r="AF50" i="6" s="1"/>
  <c r="AK105" i="43"/>
  <c r="Q106" i="6" s="1"/>
  <c r="AH105" i="43"/>
  <c r="N106" i="6" s="1"/>
  <c r="AK57" i="43"/>
  <c r="Q58" i="6" s="1"/>
  <c r="AI58" i="6" s="1"/>
  <c r="AH57" i="43"/>
  <c r="N58" i="6" s="1"/>
  <c r="AF58" i="6" s="1"/>
  <c r="AK157" i="43"/>
  <c r="Q158" i="6" s="1"/>
  <c r="AH157" i="43"/>
  <c r="N158" i="6" s="1"/>
  <c r="AK10" i="43"/>
  <c r="Q11" i="6" s="1"/>
  <c r="AI11" i="6" s="1"/>
  <c r="AH10" i="43"/>
  <c r="N11" i="6" s="1"/>
  <c r="AF11" i="6" s="1"/>
  <c r="AK26" i="43"/>
  <c r="Q27" i="6" s="1"/>
  <c r="AI27" i="6" s="1"/>
  <c r="AH26" i="43"/>
  <c r="N27" i="6" s="1"/>
  <c r="AF27" i="6" s="1"/>
  <c r="AK86" i="43"/>
  <c r="Q87" i="6" s="1"/>
  <c r="AI87" i="6" s="1"/>
  <c r="AH86" i="43"/>
  <c r="N87" i="6" s="1"/>
  <c r="AF87" i="6" s="1"/>
  <c r="AK95" i="43"/>
  <c r="Q96" i="6" s="1"/>
  <c r="AI96" i="6" s="1"/>
  <c r="AH95" i="43"/>
  <c r="N96" i="6" s="1"/>
  <c r="AF96" i="6" s="1"/>
  <c r="AK36" i="43"/>
  <c r="Q37" i="6" s="1"/>
  <c r="AI37" i="6" s="1"/>
  <c r="AH36" i="43"/>
  <c r="N37" i="6" s="1"/>
  <c r="AF37" i="6" s="1"/>
  <c r="AK113" i="43"/>
  <c r="Q114" i="6" s="1"/>
  <c r="AH113" i="43"/>
  <c r="N114" i="6" s="1"/>
  <c r="AK99" i="43"/>
  <c r="Q100" i="6" s="1"/>
  <c r="AI100" i="6" s="1"/>
  <c r="AH99" i="43"/>
  <c r="N100" i="6" s="1"/>
  <c r="AF100" i="6" s="1"/>
  <c r="AK38" i="43"/>
  <c r="Q39" i="6" s="1"/>
  <c r="AI39" i="6" s="1"/>
  <c r="AH38" i="43"/>
  <c r="N39" i="6" s="1"/>
  <c r="AF39" i="6" s="1"/>
  <c r="AK180" i="43"/>
  <c r="Q181" i="6" s="1"/>
  <c r="AH180" i="43"/>
  <c r="N181" i="6" s="1"/>
  <c r="AK40" i="43"/>
  <c r="Q41" i="6" s="1"/>
  <c r="AI41" i="6" s="1"/>
  <c r="AH40" i="43"/>
  <c r="N41" i="6" s="1"/>
  <c r="AF41" i="6" s="1"/>
  <c r="AK82" i="43"/>
  <c r="Q83" i="6" s="1"/>
  <c r="AI83" i="6" s="1"/>
  <c r="AH82" i="43"/>
  <c r="N83" i="6" s="1"/>
  <c r="AF83" i="6" s="1"/>
  <c r="AK114" i="43"/>
  <c r="Q115" i="6" s="1"/>
  <c r="AH114" i="43"/>
  <c r="N115" i="6" s="1"/>
  <c r="AK34" i="43"/>
  <c r="Q35" i="6" s="1"/>
  <c r="AI35" i="6" s="1"/>
  <c r="AH34" i="43"/>
  <c r="N35" i="6" s="1"/>
  <c r="AF35" i="6" s="1"/>
  <c r="AK139" i="43"/>
  <c r="Q140" i="6" s="1"/>
  <c r="AH139" i="43"/>
  <c r="N140" i="6" s="1"/>
  <c r="AK13" i="43"/>
  <c r="Q14" i="6" s="1"/>
  <c r="AI14" i="6" s="1"/>
  <c r="AH13" i="43"/>
  <c r="N14" i="6" s="1"/>
  <c r="AF14" i="6" s="1"/>
  <c r="AK161" i="43"/>
  <c r="Q162" i="6" s="1"/>
  <c r="AH161" i="43"/>
  <c r="N162" i="6" s="1"/>
  <c r="AK164" i="43"/>
  <c r="Q165" i="6" s="1"/>
  <c r="AH164" i="43"/>
  <c r="N165" i="6" s="1"/>
  <c r="AK129" i="43"/>
  <c r="Q130" i="6" s="1"/>
  <c r="AH129" i="43"/>
  <c r="N130" i="6" s="1"/>
  <c r="AK176" i="43"/>
  <c r="Q177" i="6" s="1"/>
  <c r="AH176" i="43"/>
  <c r="N177" i="6" s="1"/>
  <c r="AK45" i="43"/>
  <c r="Q46" i="6" s="1"/>
  <c r="AI46" i="6" s="1"/>
  <c r="AH45" i="43"/>
  <c r="N46" i="6" s="1"/>
  <c r="AF46" i="6" s="1"/>
  <c r="AK91" i="43"/>
  <c r="Q92" i="6" s="1"/>
  <c r="AI92" i="6" s="1"/>
  <c r="AH91" i="43"/>
  <c r="N92" i="6" s="1"/>
  <c r="AF92" i="6" s="1"/>
  <c r="AK163" i="43"/>
  <c r="Q164" i="6" s="1"/>
  <c r="AH163" i="43"/>
  <c r="N164" i="6" s="1"/>
  <c r="AK101" i="43"/>
  <c r="Q102" i="6" s="1"/>
  <c r="AI102" i="6" s="1"/>
  <c r="AH101" i="43"/>
  <c r="N102" i="6" s="1"/>
  <c r="AF102" i="6" s="1"/>
  <c r="AK73" i="43"/>
  <c r="Q74" i="6" s="1"/>
  <c r="AI74" i="6" s="1"/>
  <c r="AH73" i="43"/>
  <c r="N74" i="6" s="1"/>
  <c r="AF74" i="6" s="1"/>
  <c r="AK146" i="43"/>
  <c r="Q147" i="6" s="1"/>
  <c r="AH146" i="43"/>
  <c r="N147" i="6" s="1"/>
  <c r="AK156" i="43"/>
  <c r="Q157" i="6" s="1"/>
  <c r="AH156" i="43"/>
  <c r="N157" i="6" s="1"/>
  <c r="AK104" i="43"/>
  <c r="Q105" i="6" s="1"/>
  <c r="AH104" i="43"/>
  <c r="N105" i="6" s="1"/>
  <c r="AK37" i="43"/>
  <c r="Q38" i="6" s="1"/>
  <c r="AI38" i="6" s="1"/>
  <c r="AH37" i="43"/>
  <c r="N38" i="6" s="1"/>
  <c r="AF38" i="6" s="1"/>
  <c r="AK94" i="43"/>
  <c r="Q95" i="6" s="1"/>
  <c r="AI95" i="6" s="1"/>
  <c r="AH94" i="43"/>
  <c r="N95" i="6" s="1"/>
  <c r="AF95" i="6" s="1"/>
  <c r="AK16" i="43"/>
  <c r="Q17" i="6" s="1"/>
  <c r="AI17" i="6" s="1"/>
  <c r="AH16" i="43"/>
  <c r="N17" i="6" s="1"/>
  <c r="AF17" i="6" s="1"/>
  <c r="AK8" i="43"/>
  <c r="Q9" i="6" s="1"/>
  <c r="AI9" i="6" s="1"/>
  <c r="AH8" i="43"/>
  <c r="N9" i="6" s="1"/>
  <c r="AF9" i="6" s="1"/>
  <c r="AK171" i="43"/>
  <c r="Q172" i="6" s="1"/>
  <c r="AH171" i="43"/>
  <c r="N172" i="6" s="1"/>
  <c r="AK39" i="43"/>
  <c r="Q40" i="6" s="1"/>
  <c r="AI40" i="6" s="1"/>
  <c r="AH39" i="43"/>
  <c r="N40" i="6" s="1"/>
  <c r="AF40" i="6" s="1"/>
  <c r="AK76" i="43"/>
  <c r="Q77" i="6" s="1"/>
  <c r="AI77" i="6" s="1"/>
  <c r="AH76" i="43"/>
  <c r="N77" i="6" s="1"/>
  <c r="AF77" i="6" s="1"/>
  <c r="AK32" i="43"/>
  <c r="Q33" i="6" s="1"/>
  <c r="AI33" i="6" s="1"/>
  <c r="AH32" i="43"/>
  <c r="N33" i="6" s="1"/>
  <c r="AF33" i="6" s="1"/>
  <c r="AK174" i="43"/>
  <c r="Q175" i="6" s="1"/>
  <c r="AH174" i="43"/>
  <c r="N175" i="6" s="1"/>
  <c r="AK72" i="43"/>
  <c r="Q73" i="6" s="1"/>
  <c r="AI73" i="6" s="1"/>
  <c r="AH72" i="43"/>
  <c r="N73" i="6" s="1"/>
  <c r="AF73" i="6" s="1"/>
  <c r="AK15" i="43"/>
  <c r="Q16" i="6" s="1"/>
  <c r="AI16" i="6" s="1"/>
  <c r="AH15" i="43"/>
  <c r="N16" i="6" s="1"/>
  <c r="AF16" i="6" s="1"/>
  <c r="AK23" i="43"/>
  <c r="Q24" i="6" s="1"/>
  <c r="AI24" i="6" s="1"/>
  <c r="AH23" i="43"/>
  <c r="N24" i="6" s="1"/>
  <c r="AF24" i="6" s="1"/>
  <c r="AK118" i="43"/>
  <c r="Q119" i="6" s="1"/>
  <c r="AH118" i="43"/>
  <c r="N119" i="6" s="1"/>
  <c r="AK78" i="43"/>
  <c r="Q79" i="6" s="1"/>
  <c r="AI79" i="6" s="1"/>
  <c r="AH78" i="43"/>
  <c r="N79" i="6" s="1"/>
  <c r="AF79" i="6" s="1"/>
  <c r="AK135" i="43"/>
  <c r="Q136" i="6" s="1"/>
  <c r="AH135" i="43"/>
  <c r="N136" i="6" s="1"/>
  <c r="AK100" i="43"/>
  <c r="Q101" i="6" s="1"/>
  <c r="AI101" i="6" s="1"/>
  <c r="AH100" i="43"/>
  <c r="N101" i="6" s="1"/>
  <c r="AF101" i="6" s="1"/>
  <c r="AK128" i="43"/>
  <c r="Q129" i="6" s="1"/>
  <c r="AH128" i="43"/>
  <c r="N129" i="6" s="1"/>
  <c r="AK149" i="43"/>
  <c r="Q150" i="6" s="1"/>
  <c r="AH149" i="43"/>
  <c r="N150" i="6" s="1"/>
  <c r="AK120" i="43"/>
  <c r="Q121" i="6" s="1"/>
  <c r="AH120" i="43"/>
  <c r="N121" i="6" s="1"/>
  <c r="AK75" i="43"/>
  <c r="Q76" i="6" s="1"/>
  <c r="AI76" i="6" s="1"/>
  <c r="AH75" i="43"/>
  <c r="N76" i="6" s="1"/>
  <c r="AF76" i="6" s="1"/>
  <c r="AK55" i="43"/>
  <c r="Q56" i="6" s="1"/>
  <c r="AI56" i="6" s="1"/>
  <c r="AH55" i="43"/>
  <c r="N56" i="6" s="1"/>
  <c r="AF56" i="6" s="1"/>
  <c r="AK25" i="43"/>
  <c r="Q26" i="6" s="1"/>
  <c r="AI26" i="6" s="1"/>
  <c r="AH25" i="43"/>
  <c r="N26" i="6" s="1"/>
  <c r="AF26" i="6" s="1"/>
  <c r="AK107" i="43"/>
  <c r="Q108" i="6" s="1"/>
  <c r="AH107" i="43"/>
  <c r="N108" i="6" s="1"/>
  <c r="AK177" i="43"/>
  <c r="Q178" i="6" s="1"/>
  <c r="AH177" i="43"/>
  <c r="N178" i="6" s="1"/>
  <c r="AK65" i="43"/>
  <c r="Q66" i="6" s="1"/>
  <c r="AI66" i="6" s="1"/>
  <c r="AH65" i="43"/>
  <c r="N66" i="6" s="1"/>
  <c r="AF66" i="6" s="1"/>
  <c r="AK106" i="43"/>
  <c r="Q107" i="6" s="1"/>
  <c r="AH106" i="43"/>
  <c r="N107" i="6" s="1"/>
  <c r="AK19" i="43"/>
  <c r="Q20" i="6" s="1"/>
  <c r="AI20" i="6" s="1"/>
  <c r="AH19" i="43"/>
  <c r="N20" i="6" s="1"/>
  <c r="AF20" i="6" s="1"/>
  <c r="AK110" i="43"/>
  <c r="Q111" i="6" s="1"/>
  <c r="AH110" i="43"/>
  <c r="N111" i="6" s="1"/>
  <c r="AK159" i="43"/>
  <c r="Q160" i="6" s="1"/>
  <c r="AH159" i="43"/>
  <c r="N160" i="6" s="1"/>
  <c r="AK83" i="43"/>
  <c r="Q84" i="6" s="1"/>
  <c r="AI84" i="6" s="1"/>
  <c r="AH83" i="43"/>
  <c r="N84" i="6" s="1"/>
  <c r="AF84" i="6" s="1"/>
  <c r="AK150" i="43"/>
  <c r="Q151" i="6" s="1"/>
  <c r="AH150" i="43"/>
  <c r="N151" i="6" s="1"/>
  <c r="F108" i="5"/>
  <c r="F85" i="5"/>
  <c r="G85" i="5"/>
  <c r="G108" i="5"/>
  <c r="E85" i="5"/>
  <c r="E108" i="5"/>
  <c r="C108" i="5"/>
  <c r="C85" i="5"/>
  <c r="D85" i="5"/>
  <c r="D108" i="5"/>
  <c r="AT24" i="5"/>
  <c r="AK162" i="43"/>
  <c r="Q163" i="6" s="1"/>
  <c r="AK43" i="43"/>
  <c r="Q44" i="6" s="1"/>
  <c r="AI44" i="6" s="1"/>
  <c r="AK117" i="43"/>
  <c r="Q118" i="6" s="1"/>
  <c r="AK68" i="43"/>
  <c r="Q69" i="6" s="1"/>
  <c r="AI69" i="6" s="1"/>
  <c r="AK90" i="43"/>
  <c r="Q91" i="6" s="1"/>
  <c r="AI91" i="6" s="1"/>
  <c r="AK122" i="43"/>
  <c r="Q123" i="6" s="1"/>
  <c r="AK145" i="43"/>
  <c r="Q146" i="6" s="1"/>
  <c r="AK28" i="43"/>
  <c r="Q29" i="6" s="1"/>
  <c r="AI29" i="6" s="1"/>
  <c r="AK125" i="43"/>
  <c r="Q126" i="6" s="1"/>
  <c r="AK168" i="43"/>
  <c r="Q169" i="6" s="1"/>
  <c r="N10" i="49"/>
  <c r="O10" i="49" s="1"/>
  <c r="BP4" i="43"/>
  <c r="Z54" i="8" l="1"/>
  <c r="Z74" i="8" s="1"/>
  <c r="Z57" i="8"/>
  <c r="AK4" i="43"/>
  <c r="Q5" i="6" s="1"/>
  <c r="AI5" i="6" s="1"/>
  <c r="AE215" i="6" s="1"/>
  <c r="M67" i="5" s="1"/>
  <c r="M89" i="5" s="1"/>
  <c r="AH4" i="43"/>
  <c r="N5" i="6" s="1"/>
  <c r="AF5" i="6" s="1"/>
  <c r="AT27" i="5"/>
  <c r="AT28" i="5"/>
  <c r="L17" i="58"/>
  <c r="L128" i="58"/>
  <c r="L84" i="58"/>
  <c r="L111" i="58"/>
  <c r="L110" i="58"/>
  <c r="L176" i="58"/>
  <c r="L30" i="58"/>
  <c r="L116" i="58"/>
  <c r="L70" i="58"/>
  <c r="L153" i="58"/>
  <c r="L88" i="58"/>
  <c r="L29" i="58"/>
  <c r="L59" i="58"/>
  <c r="L78" i="58"/>
  <c r="N78" i="58" s="1"/>
  <c r="R78" i="58" s="1"/>
  <c r="BN68" i="43"/>
  <c r="L33" i="58"/>
  <c r="L60" i="58"/>
  <c r="L75" i="58"/>
  <c r="L117" i="58"/>
  <c r="L166" i="58"/>
  <c r="L142" i="58"/>
  <c r="L196" i="58"/>
  <c r="L68" i="58"/>
  <c r="L104" i="58"/>
  <c r="N104" i="58" s="1"/>
  <c r="R104" i="58" s="1"/>
  <c r="BN94" i="43" s="1"/>
  <c r="L101" i="58"/>
  <c r="L48" i="58"/>
  <c r="L82" i="58"/>
  <c r="L183" i="58"/>
  <c r="L163" i="58"/>
  <c r="L80" i="58"/>
  <c r="L148" i="58"/>
  <c r="L114" i="58"/>
  <c r="L81" i="58"/>
  <c r="L25" i="58"/>
  <c r="L122" i="58"/>
  <c r="L53" i="58"/>
  <c r="L73" i="58"/>
  <c r="L141" i="58"/>
  <c r="L173" i="58"/>
  <c r="L168" i="58"/>
  <c r="L15" i="58"/>
  <c r="L133" i="58"/>
  <c r="L144" i="58"/>
  <c r="L66" i="58"/>
  <c r="L85" i="58"/>
  <c r="L112" i="58"/>
  <c r="L191" i="58"/>
  <c r="L38" i="58"/>
  <c r="L94" i="58"/>
  <c r="L27" i="58"/>
  <c r="L79" i="58"/>
  <c r="L192" i="58"/>
  <c r="L185" i="58"/>
  <c r="L154" i="58"/>
  <c r="L72" i="58"/>
  <c r="N72" i="58" s="1"/>
  <c r="R72" i="58" s="1"/>
  <c r="BN62" i="43" s="1"/>
  <c r="L50" i="58"/>
  <c r="L77" i="58"/>
  <c r="L158" i="58"/>
  <c r="L177" i="58"/>
  <c r="L62" i="58"/>
  <c r="AD52" i="43"/>
  <c r="J53" i="6" s="1"/>
  <c r="AB53" i="6" s="1"/>
  <c r="L52" i="58"/>
  <c r="L90" i="58"/>
  <c r="L181" i="58"/>
  <c r="L137" i="58"/>
  <c r="N137" i="58" s="1"/>
  <c r="R137" i="58" s="1"/>
  <c r="BN127" i="43" s="1"/>
  <c r="L132" i="58"/>
  <c r="L171" i="58"/>
  <c r="L134" i="58"/>
  <c r="L156" i="58"/>
  <c r="L169" i="58"/>
  <c r="L140" i="58"/>
  <c r="L46" i="58"/>
  <c r="L129" i="58"/>
  <c r="L63" i="58"/>
  <c r="L18" i="58"/>
  <c r="L31" i="58"/>
  <c r="L118" i="58"/>
  <c r="L28" i="58"/>
  <c r="L16" i="58"/>
  <c r="L146" i="58"/>
  <c r="L24" i="58"/>
  <c r="L160" i="58"/>
  <c r="L36" i="58"/>
  <c r="L172" i="58"/>
  <c r="L167" i="58"/>
  <c r="L22" i="58"/>
  <c r="L109" i="58"/>
  <c r="L130" i="58"/>
  <c r="L106" i="58"/>
  <c r="L64" i="58"/>
  <c r="L26" i="58"/>
  <c r="L45" i="58"/>
  <c r="L175" i="58"/>
  <c r="L182" i="58"/>
  <c r="L194" i="58"/>
  <c r="L105" i="58"/>
  <c r="L136" i="58"/>
  <c r="L138" i="58"/>
  <c r="L83" i="58"/>
  <c r="L97" i="58"/>
  <c r="L135" i="58"/>
  <c r="L108" i="58"/>
  <c r="L21" i="58"/>
  <c r="L19" i="58"/>
  <c r="L164" i="58"/>
  <c r="L34" i="58"/>
  <c r="L42" i="58"/>
  <c r="L61" i="58"/>
  <c r="L86" i="58"/>
  <c r="L178" i="58"/>
  <c r="L152" i="58"/>
  <c r="L187" i="58"/>
  <c r="L51" i="58"/>
  <c r="L184" i="58"/>
  <c r="L119" i="58"/>
  <c r="L98" i="58"/>
  <c r="L76" i="58"/>
  <c r="L37" i="58"/>
  <c r="L69" i="58"/>
  <c r="N69" i="58" s="1"/>
  <c r="R69" i="58" s="1"/>
  <c r="BN59" i="43"/>
  <c r="L195" i="58"/>
  <c r="L170" i="58"/>
  <c r="N170" i="58" s="1"/>
  <c r="R170" i="58" s="1"/>
  <c r="BN160" i="43"/>
  <c r="L159" i="58"/>
  <c r="L57" i="58"/>
  <c r="L125" i="58"/>
  <c r="L87" i="58"/>
  <c r="L55" i="58"/>
  <c r="L58" i="58"/>
  <c r="L139" i="58"/>
  <c r="L127" i="58"/>
  <c r="L20" i="58"/>
  <c r="L92" i="58"/>
  <c r="L157" i="58"/>
  <c r="L162" i="58"/>
  <c r="L40" i="58"/>
  <c r="L186" i="58"/>
  <c r="L99" i="58"/>
  <c r="L149" i="58"/>
  <c r="N149" i="58" s="1"/>
  <c r="R149" i="58" s="1"/>
  <c r="BN139" i="43" s="1"/>
  <c r="L41" i="58"/>
  <c r="L124" i="58"/>
  <c r="L71" i="58"/>
  <c r="L188" i="58"/>
  <c r="L89" i="58"/>
  <c r="L67" i="58"/>
  <c r="L93" i="58"/>
  <c r="L65" i="58"/>
  <c r="L121" i="58"/>
  <c r="N121" i="58" s="1"/>
  <c r="R121" i="58" s="1"/>
  <c r="BN111" i="43" s="1"/>
  <c r="L193" i="58"/>
  <c r="L43" i="58"/>
  <c r="L56" i="58"/>
  <c r="L126" i="58"/>
  <c r="L39" i="58"/>
  <c r="L113" i="58"/>
  <c r="L145" i="58"/>
  <c r="L96" i="58"/>
  <c r="L174" i="58"/>
  <c r="L32" i="58"/>
  <c r="L180" i="58"/>
  <c r="N180" i="58" s="1"/>
  <c r="R180" i="58" s="1"/>
  <c r="BN170" i="43" s="1"/>
  <c r="L47" i="58"/>
  <c r="L120" i="58"/>
  <c r="L179" i="58"/>
  <c r="L131" i="58"/>
  <c r="L151" i="58"/>
  <c r="L23" i="58"/>
  <c r="L44" i="58"/>
  <c r="N44" i="58" s="1"/>
  <c r="R44" i="58" s="1"/>
  <c r="BN34" i="43" s="1"/>
  <c r="L107" i="58"/>
  <c r="L35" i="58"/>
  <c r="L155" i="58"/>
  <c r="L74" i="58"/>
  <c r="L103" i="58"/>
  <c r="L143" i="58"/>
  <c r="L190" i="58"/>
  <c r="L91" i="58"/>
  <c r="L147" i="58"/>
  <c r="N147" i="58" s="1"/>
  <c r="R147" i="58" s="1"/>
  <c r="BN137" i="43" s="1"/>
  <c r="L49" i="58"/>
  <c r="L115" i="58"/>
  <c r="L161" i="58"/>
  <c r="N161" i="58" s="1"/>
  <c r="R161" i="58" s="1"/>
  <c r="BN151" i="43"/>
  <c r="L165" i="58"/>
  <c r="L123" i="58"/>
  <c r="L150" i="58"/>
  <c r="L189" i="58"/>
  <c r="L102" i="58"/>
  <c r="L100" i="58"/>
  <c r="L54" i="58"/>
  <c r="L14" i="58"/>
  <c r="AV188" i="43"/>
  <c r="K188" i="43" s="1"/>
  <c r="L21" i="5" s="1"/>
  <c r="I188" i="43"/>
  <c r="J21" i="5" s="1"/>
  <c r="L95" i="58"/>
  <c r="N57" i="58" l="1"/>
  <c r="R57" i="58" s="1"/>
  <c r="BN47" i="43" s="1"/>
  <c r="AF47" i="43" s="1"/>
  <c r="L48" i="6" s="1"/>
  <c r="AD48" i="6" s="1"/>
  <c r="N106" i="58"/>
  <c r="R106" i="58" s="1"/>
  <c r="BN96" i="43" s="1"/>
  <c r="AF96" i="43" s="1"/>
  <c r="L97" i="6" s="1"/>
  <c r="AD97" i="6" s="1"/>
  <c r="N166" i="58"/>
  <c r="R166" i="58" s="1"/>
  <c r="BN156" i="43" s="1"/>
  <c r="AF156" i="43" s="1"/>
  <c r="L157" i="6" s="1"/>
  <c r="N35" i="58"/>
  <c r="R35" i="58" s="1"/>
  <c r="BN25" i="43" s="1"/>
  <c r="AF25" i="43" s="1"/>
  <c r="L26" i="6" s="1"/>
  <c r="AD26" i="6" s="1"/>
  <c r="N159" i="58"/>
  <c r="R159" i="58" s="1"/>
  <c r="BN149" i="43" s="1"/>
  <c r="AF149" i="43" s="1"/>
  <c r="L150" i="6" s="1"/>
  <c r="N117" i="58"/>
  <c r="R117" i="58" s="1"/>
  <c r="BN107" i="43" s="1"/>
  <c r="AF107" i="43" s="1"/>
  <c r="L108" i="6" s="1"/>
  <c r="N95" i="58"/>
  <c r="R95" i="58" s="1"/>
  <c r="BN85" i="43" s="1"/>
  <c r="AF85" i="43" s="1"/>
  <c r="L86" i="6" s="1"/>
  <c r="AD86" i="6" s="1"/>
  <c r="N107" i="58"/>
  <c r="R107" i="58" s="1"/>
  <c r="BN97" i="43" s="1"/>
  <c r="AF97" i="43" s="1"/>
  <c r="L98" i="6" s="1"/>
  <c r="AD98" i="6" s="1"/>
  <c r="N83" i="58"/>
  <c r="R83" i="58" s="1"/>
  <c r="BN73" i="43" s="1"/>
  <c r="AF73" i="43" s="1"/>
  <c r="L74" i="6" s="1"/>
  <c r="AD74" i="6" s="1"/>
  <c r="N181" i="58"/>
  <c r="R181" i="58" s="1"/>
  <c r="BN171" i="43" s="1"/>
  <c r="AF171" i="43" s="1"/>
  <c r="L172" i="6" s="1"/>
  <c r="N176" i="58"/>
  <c r="R176" i="58" s="1"/>
  <c r="BN166" i="43" s="1"/>
  <c r="AF166" i="43" s="1"/>
  <c r="L167" i="6" s="1"/>
  <c r="N115" i="58"/>
  <c r="R115" i="58" s="1"/>
  <c r="BN105" i="43" s="1"/>
  <c r="AF105" i="43" s="1"/>
  <c r="L106" i="6" s="1"/>
  <c r="N96" i="58"/>
  <c r="R96" i="58" s="1"/>
  <c r="BN86" i="43" s="1"/>
  <c r="AF86" i="43" s="1"/>
  <c r="L87" i="6" s="1"/>
  <c r="AD87" i="6" s="1"/>
  <c r="N157" i="58"/>
  <c r="R157" i="58" s="1"/>
  <c r="BN147" i="43" s="1"/>
  <c r="AF147" i="43" s="1"/>
  <c r="L148" i="6" s="1"/>
  <c r="N138" i="58"/>
  <c r="R138" i="58" s="1"/>
  <c r="BN128" i="43" s="1"/>
  <c r="AF128" i="43" s="1"/>
  <c r="L129" i="6" s="1"/>
  <c r="N63" i="58"/>
  <c r="R63" i="58" s="1"/>
  <c r="BN53" i="43" s="1"/>
  <c r="AF53" i="43" s="1"/>
  <c r="L54" i="6" s="1"/>
  <c r="AD54" i="6" s="1"/>
  <c r="N168" i="58"/>
  <c r="R168" i="58" s="1"/>
  <c r="BN158" i="43" s="1"/>
  <c r="AF158" i="43" s="1"/>
  <c r="L159" i="6" s="1"/>
  <c r="N89" i="58"/>
  <c r="R89" i="58" s="1"/>
  <c r="BN79" i="43" s="1"/>
  <c r="AF79" i="43" s="1"/>
  <c r="L80" i="6" s="1"/>
  <c r="AD80" i="6" s="1"/>
  <c r="N129" i="58"/>
  <c r="R129" i="58" s="1"/>
  <c r="BN119" i="43" s="1"/>
  <c r="AF119" i="43" s="1"/>
  <c r="L120" i="6" s="1"/>
  <c r="N111" i="58"/>
  <c r="R111" i="58" s="1"/>
  <c r="BN101" i="43" s="1"/>
  <c r="AF101" i="43" s="1"/>
  <c r="L102" i="6" s="1"/>
  <c r="AD102" i="6" s="1"/>
  <c r="BN51" i="43"/>
  <c r="AF51" i="43" s="1"/>
  <c r="L52" i="6" s="1"/>
  <c r="AD52" i="6" s="1"/>
  <c r="N61" i="58"/>
  <c r="R61" i="58" s="1"/>
  <c r="N46" i="58"/>
  <c r="R46" i="58" s="1"/>
  <c r="BN36" i="43" s="1"/>
  <c r="AF36" i="43" s="1"/>
  <c r="L37" i="6" s="1"/>
  <c r="AD37" i="6" s="1"/>
  <c r="N48" i="58"/>
  <c r="R48" i="58" s="1"/>
  <c r="BN38" i="43" s="1"/>
  <c r="AF38" i="43" s="1"/>
  <c r="L39" i="6" s="1"/>
  <c r="AD39" i="6" s="1"/>
  <c r="N84" i="58"/>
  <c r="R84" i="58" s="1"/>
  <c r="BN74" i="43" s="1"/>
  <c r="AF74" i="43" s="1"/>
  <c r="L75" i="6" s="1"/>
  <c r="AD75" i="6" s="1"/>
  <c r="N54" i="58"/>
  <c r="R54" i="58" s="1"/>
  <c r="BN44" i="43" s="1"/>
  <c r="AF44" i="43" s="1"/>
  <c r="L45" i="6" s="1"/>
  <c r="AD45" i="6" s="1"/>
  <c r="N151" i="58"/>
  <c r="R151" i="58" s="1"/>
  <c r="BN141" i="43" s="1"/>
  <c r="AF141" i="43" s="1"/>
  <c r="L142" i="6" s="1"/>
  <c r="N39" i="58"/>
  <c r="R39" i="58" s="1"/>
  <c r="BN29" i="43" s="1"/>
  <c r="AF29" i="43" s="1"/>
  <c r="L30" i="6" s="1"/>
  <c r="AD30" i="6" s="1"/>
  <c r="N71" i="58"/>
  <c r="R71" i="58" s="1"/>
  <c r="BN61" i="43" s="1"/>
  <c r="AF61" i="43" s="1"/>
  <c r="L62" i="6" s="1"/>
  <c r="AD62" i="6" s="1"/>
  <c r="N127" i="58"/>
  <c r="R127" i="58" s="1"/>
  <c r="BN117" i="43" s="1"/>
  <c r="AF117" i="43" s="1"/>
  <c r="L118" i="6" s="1"/>
  <c r="N42" i="58"/>
  <c r="R42" i="58" s="1"/>
  <c r="BN32" i="43" s="1"/>
  <c r="AF32" i="43" s="1"/>
  <c r="L33" i="6" s="1"/>
  <c r="AD33" i="6" s="1"/>
  <c r="N194" i="58"/>
  <c r="R194" i="58" s="1"/>
  <c r="BN184" i="43" s="1"/>
  <c r="AF184" i="43" s="1"/>
  <c r="L185" i="6" s="1"/>
  <c r="N36" i="58"/>
  <c r="R36" i="58" s="1"/>
  <c r="BN26" i="43" s="1"/>
  <c r="AF26" i="43" s="1"/>
  <c r="L27" i="6" s="1"/>
  <c r="AD27" i="6" s="1"/>
  <c r="BN130" i="43"/>
  <c r="N140" i="58"/>
  <c r="R140" i="58" s="1"/>
  <c r="N62" i="58"/>
  <c r="R62" i="58" s="1"/>
  <c r="BN52" i="43" s="1"/>
  <c r="AF52" i="43" s="1"/>
  <c r="L53" i="6" s="1"/>
  <c r="AD53" i="6" s="1"/>
  <c r="N94" i="58"/>
  <c r="R94" i="58" s="1"/>
  <c r="BN84" i="43" s="1"/>
  <c r="AF84" i="43" s="1"/>
  <c r="L85" i="6" s="1"/>
  <c r="AD85" i="6" s="1"/>
  <c r="N73" i="58"/>
  <c r="R73" i="58" s="1"/>
  <c r="BN63" i="43" s="1"/>
  <c r="AF63" i="43" s="1"/>
  <c r="L64" i="6" s="1"/>
  <c r="AD64" i="6" s="1"/>
  <c r="N101" i="58"/>
  <c r="R101" i="58" s="1"/>
  <c r="BN91" i="43" s="1"/>
  <c r="AF91" i="43" s="1"/>
  <c r="L92" i="6" s="1"/>
  <c r="AD92" i="6" s="1"/>
  <c r="N128" i="58"/>
  <c r="R128" i="58" s="1"/>
  <c r="BN118" i="43" s="1"/>
  <c r="AF118" i="43" s="1"/>
  <c r="L119" i="6" s="1"/>
  <c r="BN134" i="43"/>
  <c r="AF134" i="43" s="1"/>
  <c r="L135" i="6" s="1"/>
  <c r="N144" i="58"/>
  <c r="R144" i="58" s="1"/>
  <c r="N178" i="58"/>
  <c r="R178" i="58" s="1"/>
  <c r="BN168" i="43" s="1"/>
  <c r="AF168" i="43" s="1"/>
  <c r="L169" i="6" s="1"/>
  <c r="N60" i="58"/>
  <c r="R60" i="58" s="1"/>
  <c r="BN50" i="43" s="1"/>
  <c r="AF50" i="43" s="1"/>
  <c r="L51" i="6" s="1"/>
  <c r="AD51" i="6" s="1"/>
  <c r="N92" i="58"/>
  <c r="R92" i="58" s="1"/>
  <c r="BN82" i="43" s="1"/>
  <c r="AF82" i="43" s="1"/>
  <c r="L83" i="6" s="1"/>
  <c r="AD83" i="6" s="1"/>
  <c r="N52" i="58"/>
  <c r="R52" i="58" s="1"/>
  <c r="BN42" i="43" s="1"/>
  <c r="AF42" i="43" s="1"/>
  <c r="L43" i="6" s="1"/>
  <c r="AD43" i="6" s="1"/>
  <c r="N14" i="58"/>
  <c r="R14" i="58" s="1"/>
  <c r="BN4" i="43" s="1"/>
  <c r="N20" i="58"/>
  <c r="R20" i="58" s="1"/>
  <c r="BN10" i="43" s="1"/>
  <c r="AF10" i="43" s="1"/>
  <c r="L11" i="6" s="1"/>
  <c r="AD11" i="6" s="1"/>
  <c r="N105" i="58"/>
  <c r="R105" i="58" s="1"/>
  <c r="BN95" i="43" s="1"/>
  <c r="AF95" i="43" s="1"/>
  <c r="L96" i="6" s="1"/>
  <c r="AD96" i="6" s="1"/>
  <c r="N131" i="58"/>
  <c r="R131" i="58" s="1"/>
  <c r="BN121" i="43" s="1"/>
  <c r="AF121" i="43" s="1"/>
  <c r="L122" i="6" s="1"/>
  <c r="N126" i="58"/>
  <c r="R126" i="58" s="1"/>
  <c r="BN116" i="43" s="1"/>
  <c r="AF116" i="43" s="1"/>
  <c r="L117" i="6" s="1"/>
  <c r="N124" i="58"/>
  <c r="R124" i="58" s="1"/>
  <c r="BN114" i="43" s="1"/>
  <c r="AF114" i="43" s="1"/>
  <c r="L115" i="6" s="1"/>
  <c r="N139" i="58"/>
  <c r="R139" i="58" s="1"/>
  <c r="BN129" i="43" s="1"/>
  <c r="AF129" i="43" s="1"/>
  <c r="L130" i="6" s="1"/>
  <c r="N37" i="58"/>
  <c r="R37" i="58" s="1"/>
  <c r="BN27" i="43" s="1"/>
  <c r="AF27" i="43" s="1"/>
  <c r="L28" i="6" s="1"/>
  <c r="AD28" i="6" s="1"/>
  <c r="N34" i="58"/>
  <c r="R34" i="58" s="1"/>
  <c r="BN24" i="43" s="1"/>
  <c r="AF24" i="43" s="1"/>
  <c r="L25" i="6" s="1"/>
  <c r="AD25" i="6" s="1"/>
  <c r="N182" i="58"/>
  <c r="R182" i="58" s="1"/>
  <c r="BN172" i="43" s="1"/>
  <c r="AF172" i="43" s="1"/>
  <c r="L173" i="6" s="1"/>
  <c r="N160" i="58"/>
  <c r="R160" i="58" s="1"/>
  <c r="BN150" i="43" s="1"/>
  <c r="AF150" i="43" s="1"/>
  <c r="L151" i="6" s="1"/>
  <c r="N169" i="58"/>
  <c r="R169" i="58" s="1"/>
  <c r="BN159" i="43" s="1"/>
  <c r="AF159" i="43" s="1"/>
  <c r="L160" i="6" s="1"/>
  <c r="N177" i="58"/>
  <c r="R177" i="58" s="1"/>
  <c r="BN167" i="43" s="1"/>
  <c r="AF167" i="43" s="1"/>
  <c r="L168" i="6" s="1"/>
  <c r="BN28" i="43"/>
  <c r="N38" i="58"/>
  <c r="R38" i="58" s="1"/>
  <c r="N53" i="58"/>
  <c r="R53" i="58" s="1"/>
  <c r="BN43" i="43" s="1"/>
  <c r="AF43" i="43" s="1"/>
  <c r="L44" i="6" s="1"/>
  <c r="AD44" i="6" s="1"/>
  <c r="N59" i="58"/>
  <c r="R59" i="58" s="1"/>
  <c r="BN49" i="43" s="1"/>
  <c r="AF49" i="43" s="1"/>
  <c r="L50" i="6" s="1"/>
  <c r="AD50" i="6" s="1"/>
  <c r="N17" i="58"/>
  <c r="R17" i="58" s="1"/>
  <c r="BN7" i="43" s="1"/>
  <c r="AF7" i="43" s="1"/>
  <c r="L8" i="6" s="1"/>
  <c r="AD8" i="6" s="1"/>
  <c r="N51" i="58"/>
  <c r="R51" i="58" s="1"/>
  <c r="BN41" i="43" s="1"/>
  <c r="AF41" i="43" s="1"/>
  <c r="L42" i="6" s="1"/>
  <c r="AD42" i="6" s="1"/>
  <c r="N148" i="58"/>
  <c r="R148" i="58" s="1"/>
  <c r="BN138" i="43" s="1"/>
  <c r="AF138" i="43" s="1"/>
  <c r="L139" i="6" s="1"/>
  <c r="N154" i="58"/>
  <c r="R154" i="58" s="1"/>
  <c r="BN144" i="43" s="1"/>
  <c r="AF144" i="43" s="1"/>
  <c r="L145" i="6" s="1"/>
  <c r="N136" i="58"/>
  <c r="R136" i="58" s="1"/>
  <c r="BN126" i="43" s="1"/>
  <c r="AF126" i="43" s="1"/>
  <c r="L127" i="6" s="1"/>
  <c r="N82" i="58"/>
  <c r="R82" i="58" s="1"/>
  <c r="BN72" i="43" s="1"/>
  <c r="AF72" i="43" s="1"/>
  <c r="L73" i="6" s="1"/>
  <c r="AD73" i="6" s="1"/>
  <c r="N23" i="58"/>
  <c r="R23" i="58" s="1"/>
  <c r="BN13" i="43" s="1"/>
  <c r="AF13" i="43" s="1"/>
  <c r="L14" i="6" s="1"/>
  <c r="AD14" i="6" s="1"/>
  <c r="N27" i="58"/>
  <c r="R27" i="58" s="1"/>
  <c r="BN17" i="43" s="1"/>
  <c r="AF17" i="43" s="1"/>
  <c r="L18" i="6" s="1"/>
  <c r="AD18" i="6" s="1"/>
  <c r="N190" i="58"/>
  <c r="R190" i="58" s="1"/>
  <c r="BN180" i="43" s="1"/>
  <c r="AF180" i="43" s="1"/>
  <c r="L181" i="6" s="1"/>
  <c r="N179" i="58"/>
  <c r="R179" i="58" s="1"/>
  <c r="BN169" i="43" s="1"/>
  <c r="AF169" i="43" s="1"/>
  <c r="L170" i="6" s="1"/>
  <c r="N56" i="58"/>
  <c r="R56" i="58" s="1"/>
  <c r="BN46" i="43" s="1"/>
  <c r="AF46" i="43" s="1"/>
  <c r="L47" i="6" s="1"/>
  <c r="AD47" i="6" s="1"/>
  <c r="N41" i="58"/>
  <c r="R41" i="58" s="1"/>
  <c r="BN31" i="43" s="1"/>
  <c r="AF31" i="43" s="1"/>
  <c r="L32" i="6" s="1"/>
  <c r="AD32" i="6" s="1"/>
  <c r="N58" i="58"/>
  <c r="R58" i="58" s="1"/>
  <c r="BN48" i="43" s="1"/>
  <c r="AF48" i="43" s="1"/>
  <c r="L49" i="6" s="1"/>
  <c r="AD49" i="6" s="1"/>
  <c r="N76" i="58"/>
  <c r="R76" i="58" s="1"/>
  <c r="BN66" i="43" s="1"/>
  <c r="AF66" i="43" s="1"/>
  <c r="L67" i="6" s="1"/>
  <c r="AD67" i="6" s="1"/>
  <c r="N164" i="58"/>
  <c r="R164" i="58" s="1"/>
  <c r="BN154" i="43" s="1"/>
  <c r="AF154" i="43" s="1"/>
  <c r="L155" i="6" s="1"/>
  <c r="N175" i="58"/>
  <c r="R175" i="58" s="1"/>
  <c r="BN165" i="43" s="1"/>
  <c r="AF165" i="43" s="1"/>
  <c r="L166" i="6" s="1"/>
  <c r="N24" i="58"/>
  <c r="R24" i="58" s="1"/>
  <c r="BN14" i="43" s="1"/>
  <c r="AF14" i="43" s="1"/>
  <c r="L15" i="6" s="1"/>
  <c r="AD15" i="6" s="1"/>
  <c r="N156" i="58"/>
  <c r="R156" i="58" s="1"/>
  <c r="BN146" i="43" s="1"/>
  <c r="AF146" i="43" s="1"/>
  <c r="L147" i="6" s="1"/>
  <c r="N158" i="58"/>
  <c r="R158" i="58" s="1"/>
  <c r="BN148" i="43" s="1"/>
  <c r="AF148" i="43" s="1"/>
  <c r="L149" i="6" s="1"/>
  <c r="N191" i="58"/>
  <c r="R191" i="58" s="1"/>
  <c r="BN181" i="43" s="1"/>
  <c r="AF181" i="43" s="1"/>
  <c r="L182" i="6" s="1"/>
  <c r="N122" i="58"/>
  <c r="R122" i="58" s="1"/>
  <c r="BN112" i="43" s="1"/>
  <c r="AF112" i="43" s="1"/>
  <c r="L113" i="6" s="1"/>
  <c r="N29" i="58"/>
  <c r="R29" i="58" s="1"/>
  <c r="BN19" i="43" s="1"/>
  <c r="AF19" i="43" s="1"/>
  <c r="L20" i="6" s="1"/>
  <c r="AD20" i="6" s="1"/>
  <c r="N186" i="58"/>
  <c r="R186" i="58" s="1"/>
  <c r="BN176" i="43" s="1"/>
  <c r="AF176" i="43" s="1"/>
  <c r="L177" i="6" s="1"/>
  <c r="N32" i="58"/>
  <c r="R32" i="58" s="1"/>
  <c r="BN22" i="43" s="1"/>
  <c r="AF22" i="43" s="1"/>
  <c r="L23" i="6" s="1"/>
  <c r="AD23" i="6" s="1"/>
  <c r="N97" i="58"/>
  <c r="R97" i="58" s="1"/>
  <c r="BN87" i="43" s="1"/>
  <c r="AF87" i="43" s="1"/>
  <c r="L88" i="6" s="1"/>
  <c r="AD88" i="6" s="1"/>
  <c r="N80" i="58"/>
  <c r="R80" i="58" s="1"/>
  <c r="BN70" i="43" s="1"/>
  <c r="AF70" i="43" s="1"/>
  <c r="L71" i="6" s="1"/>
  <c r="AD71" i="6" s="1"/>
  <c r="N174" i="58"/>
  <c r="R174" i="58" s="1"/>
  <c r="BN164" i="43" s="1"/>
  <c r="AF164" i="43" s="1"/>
  <c r="L165" i="6" s="1"/>
  <c r="N109" i="58"/>
  <c r="R109" i="58" s="1"/>
  <c r="BN99" i="43" s="1"/>
  <c r="AF99" i="43" s="1"/>
  <c r="L100" i="6" s="1"/>
  <c r="AD100" i="6" s="1"/>
  <c r="N163" i="58"/>
  <c r="R163" i="58" s="1"/>
  <c r="BN153" i="43" s="1"/>
  <c r="AF153" i="43" s="1"/>
  <c r="L154" i="6" s="1"/>
  <c r="N67" i="58"/>
  <c r="R67" i="58" s="1"/>
  <c r="BN57" i="43" s="1"/>
  <c r="AF57" i="43" s="1"/>
  <c r="L58" i="6" s="1"/>
  <c r="AD58" i="6" s="1"/>
  <c r="N192" i="58"/>
  <c r="R192" i="58" s="1"/>
  <c r="BN182" i="43" s="1"/>
  <c r="AF182" i="43" s="1"/>
  <c r="L183" i="6" s="1"/>
  <c r="N49" i="58"/>
  <c r="R49" i="58" s="1"/>
  <c r="BN39" i="43" s="1"/>
  <c r="AF39" i="43" s="1"/>
  <c r="L40" i="6" s="1"/>
  <c r="AD40" i="6" s="1"/>
  <c r="N86" i="58"/>
  <c r="R86" i="58" s="1"/>
  <c r="BN76" i="43" s="1"/>
  <c r="AF76" i="43" s="1"/>
  <c r="L77" i="6" s="1"/>
  <c r="AD77" i="6" s="1"/>
  <c r="BN163" i="43"/>
  <c r="AF163" i="43" s="1"/>
  <c r="L164" i="6" s="1"/>
  <c r="N173" i="58"/>
  <c r="R173" i="58" s="1"/>
  <c r="N188" i="58"/>
  <c r="R188" i="58" s="1"/>
  <c r="BN178" i="43" s="1"/>
  <c r="AF178" i="43" s="1"/>
  <c r="L179" i="6" s="1"/>
  <c r="N141" i="58"/>
  <c r="R141" i="58" s="1"/>
  <c r="BN131" i="43" s="1"/>
  <c r="AF131" i="43" s="1"/>
  <c r="L132" i="6" s="1"/>
  <c r="N143" i="58"/>
  <c r="R143" i="58" s="1"/>
  <c r="BN133" i="43" s="1"/>
  <c r="AF133" i="43" s="1"/>
  <c r="L134" i="6" s="1"/>
  <c r="N120" i="58"/>
  <c r="R120" i="58" s="1"/>
  <c r="BN110" i="43" s="1"/>
  <c r="AF110" i="43" s="1"/>
  <c r="L111" i="6" s="1"/>
  <c r="N43" i="58"/>
  <c r="R43" i="58" s="1"/>
  <c r="BN33" i="43" s="1"/>
  <c r="AF33" i="43" s="1"/>
  <c r="L34" i="6" s="1"/>
  <c r="AD34" i="6" s="1"/>
  <c r="N55" i="58"/>
  <c r="R55" i="58" s="1"/>
  <c r="BN45" i="43" s="1"/>
  <c r="AF45" i="43" s="1"/>
  <c r="L46" i="6" s="1"/>
  <c r="AD46" i="6" s="1"/>
  <c r="N98" i="58"/>
  <c r="R98" i="58" s="1"/>
  <c r="BN88" i="43" s="1"/>
  <c r="AF88" i="43" s="1"/>
  <c r="L89" i="6" s="1"/>
  <c r="AD89" i="6" s="1"/>
  <c r="N19" i="58"/>
  <c r="R19" i="58" s="1"/>
  <c r="BN9" i="43" s="1"/>
  <c r="AF9" i="43" s="1"/>
  <c r="L10" i="6" s="1"/>
  <c r="AD10" i="6" s="1"/>
  <c r="N45" i="58"/>
  <c r="R45" i="58" s="1"/>
  <c r="BN35" i="43" s="1"/>
  <c r="AF35" i="43" s="1"/>
  <c r="L36" i="6" s="1"/>
  <c r="AD36" i="6" s="1"/>
  <c r="N146" i="58"/>
  <c r="R146" i="58" s="1"/>
  <c r="BN136" i="43" s="1"/>
  <c r="AF136" i="43" s="1"/>
  <c r="L137" i="6" s="1"/>
  <c r="N134" i="58"/>
  <c r="R134" i="58" s="1"/>
  <c r="BN124" i="43" s="1"/>
  <c r="AF124" i="43" s="1"/>
  <c r="L125" i="6" s="1"/>
  <c r="N77" i="58"/>
  <c r="R77" i="58" s="1"/>
  <c r="BN67" i="43" s="1"/>
  <c r="AF67" i="43" s="1"/>
  <c r="L68" i="6" s="1"/>
  <c r="AD68" i="6" s="1"/>
  <c r="N112" i="58"/>
  <c r="R112" i="58" s="1"/>
  <c r="BN102" i="43" s="1"/>
  <c r="AF102" i="43" s="1"/>
  <c r="L103" i="6" s="1"/>
  <c r="AD103" i="6" s="1"/>
  <c r="N25" i="58"/>
  <c r="R25" i="58" s="1"/>
  <c r="BN15" i="43" s="1"/>
  <c r="AF15" i="43" s="1"/>
  <c r="L16" i="6" s="1"/>
  <c r="AD16" i="6" s="1"/>
  <c r="N68" i="58"/>
  <c r="R68" i="58" s="1"/>
  <c r="BN58" i="43" s="1"/>
  <c r="AF58" i="43" s="1"/>
  <c r="L59" i="6" s="1"/>
  <c r="AD59" i="6" s="1"/>
  <c r="N88" i="58"/>
  <c r="R88" i="58" s="1"/>
  <c r="BN78" i="43" s="1"/>
  <c r="AF78" i="43" s="1"/>
  <c r="L79" i="6" s="1"/>
  <c r="AD79" i="6" s="1"/>
  <c r="N165" i="58"/>
  <c r="R165" i="58" s="1"/>
  <c r="BN155" i="43" s="1"/>
  <c r="AF155" i="43" s="1"/>
  <c r="L156" i="6" s="1"/>
  <c r="N65" i="58"/>
  <c r="R65" i="58" s="1"/>
  <c r="BN55" i="43" s="1"/>
  <c r="AF55" i="43" s="1"/>
  <c r="L56" i="6" s="1"/>
  <c r="AD56" i="6" s="1"/>
  <c r="N130" i="58"/>
  <c r="R130" i="58" s="1"/>
  <c r="BN120" i="43" s="1"/>
  <c r="AF120" i="43" s="1"/>
  <c r="L121" i="6" s="1"/>
  <c r="N133" i="58"/>
  <c r="R133" i="58" s="1"/>
  <c r="BN123" i="43" s="1"/>
  <c r="AF123" i="43" s="1"/>
  <c r="L124" i="6" s="1"/>
  <c r="N162" i="58"/>
  <c r="R162" i="58" s="1"/>
  <c r="BN152" i="43" s="1"/>
  <c r="AF152" i="43" s="1"/>
  <c r="L153" i="6" s="1"/>
  <c r="N15" i="58"/>
  <c r="R15" i="58" s="1"/>
  <c r="BN5" i="43" s="1"/>
  <c r="AF5" i="43" s="1"/>
  <c r="L6" i="6" s="1"/>
  <c r="AD6" i="6" s="1"/>
  <c r="N22" i="58"/>
  <c r="R22" i="58" s="1"/>
  <c r="BN12" i="43" s="1"/>
  <c r="AF12" i="43" s="1"/>
  <c r="L13" i="6" s="1"/>
  <c r="AD13" i="6" s="1"/>
  <c r="N183" i="58"/>
  <c r="R183" i="58" s="1"/>
  <c r="BN173" i="43" s="1"/>
  <c r="AF173" i="43" s="1"/>
  <c r="L174" i="6" s="1"/>
  <c r="N195" i="58"/>
  <c r="R195" i="58" s="1"/>
  <c r="BN185" i="43" s="1"/>
  <c r="AF185" i="43" s="1"/>
  <c r="L186" i="6" s="1"/>
  <c r="N33" i="58"/>
  <c r="R33" i="58" s="1"/>
  <c r="BN23" i="43" s="1"/>
  <c r="AF23" i="43" s="1"/>
  <c r="L24" i="6" s="1"/>
  <c r="AD24" i="6" s="1"/>
  <c r="N113" i="58"/>
  <c r="R113" i="58" s="1"/>
  <c r="BN103" i="43" s="1"/>
  <c r="AF103" i="43" s="1"/>
  <c r="L104" i="6" s="1"/>
  <c r="AD104" i="6" s="1"/>
  <c r="N172" i="58"/>
  <c r="R172" i="58" s="1"/>
  <c r="BN162" i="43" s="1"/>
  <c r="AF162" i="43" s="1"/>
  <c r="L163" i="6" s="1"/>
  <c r="N91" i="58"/>
  <c r="R91" i="58" s="1"/>
  <c r="BN81" i="43" s="1"/>
  <c r="AF81" i="43" s="1"/>
  <c r="L82" i="6" s="1"/>
  <c r="AD82" i="6" s="1"/>
  <c r="N193" i="58"/>
  <c r="R193" i="58" s="1"/>
  <c r="BN183" i="43" s="1"/>
  <c r="AF183" i="43" s="1"/>
  <c r="L184" i="6" s="1"/>
  <c r="N87" i="58"/>
  <c r="R87" i="58" s="1"/>
  <c r="BN77" i="43" s="1"/>
  <c r="AF77" i="43" s="1"/>
  <c r="L78" i="6" s="1"/>
  <c r="AD78" i="6" s="1"/>
  <c r="N119" i="58"/>
  <c r="R119" i="58" s="1"/>
  <c r="BN109" i="43" s="1"/>
  <c r="AF109" i="43" s="1"/>
  <c r="L110" i="6" s="1"/>
  <c r="N21" i="58"/>
  <c r="R21" i="58" s="1"/>
  <c r="BN11" i="43" s="1"/>
  <c r="AF11" i="43" s="1"/>
  <c r="L12" i="6" s="1"/>
  <c r="AD12" i="6" s="1"/>
  <c r="N26" i="58"/>
  <c r="R26" i="58" s="1"/>
  <c r="BN16" i="43" s="1"/>
  <c r="AF16" i="43" s="1"/>
  <c r="L17" i="6" s="1"/>
  <c r="AD17" i="6" s="1"/>
  <c r="N16" i="58"/>
  <c r="R16" i="58" s="1"/>
  <c r="BN6" i="43" s="1"/>
  <c r="AF6" i="43" s="1"/>
  <c r="L7" i="6" s="1"/>
  <c r="AD7" i="6" s="1"/>
  <c r="BN161" i="43"/>
  <c r="N171" i="58"/>
  <c r="R171" i="58" s="1"/>
  <c r="N50" i="58"/>
  <c r="R50" i="58" s="1"/>
  <c r="BN40" i="43" s="1"/>
  <c r="AF40" i="43" s="1"/>
  <c r="L41" i="6" s="1"/>
  <c r="AD41" i="6" s="1"/>
  <c r="N85" i="58"/>
  <c r="R85" i="58" s="1"/>
  <c r="BN75" i="43" s="1"/>
  <c r="AF75" i="43" s="1"/>
  <c r="L76" i="6" s="1"/>
  <c r="AD76" i="6" s="1"/>
  <c r="N81" i="58"/>
  <c r="R81" i="58" s="1"/>
  <c r="BN71" i="43" s="1"/>
  <c r="AF71" i="43" s="1"/>
  <c r="L72" i="6" s="1"/>
  <c r="AD72" i="6" s="1"/>
  <c r="N196" i="58"/>
  <c r="R196" i="58" s="1"/>
  <c r="BN186" i="43" s="1"/>
  <c r="AF186" i="43" s="1"/>
  <c r="L187" i="6" s="1"/>
  <c r="N153" i="58"/>
  <c r="R153" i="58" s="1"/>
  <c r="BN143" i="43" s="1"/>
  <c r="AF143" i="43" s="1"/>
  <c r="L144" i="6" s="1"/>
  <c r="N155" i="58"/>
  <c r="R155" i="58" s="1"/>
  <c r="BN145" i="43" s="1"/>
  <c r="AF145" i="43" s="1"/>
  <c r="L146" i="6" s="1"/>
  <c r="N135" i="58"/>
  <c r="R135" i="58" s="1"/>
  <c r="BN125" i="43" s="1"/>
  <c r="AF125" i="43" s="1"/>
  <c r="L126" i="6" s="1"/>
  <c r="N118" i="58"/>
  <c r="R118" i="58" s="1"/>
  <c r="BN108" i="43" s="1"/>
  <c r="AF108" i="43" s="1"/>
  <c r="L109" i="6" s="1"/>
  <c r="N116" i="58"/>
  <c r="R116" i="58" s="1"/>
  <c r="BN106" i="43" s="1"/>
  <c r="AF106" i="43" s="1"/>
  <c r="L107" i="6" s="1"/>
  <c r="N40" i="58"/>
  <c r="R40" i="58" s="1"/>
  <c r="BN30" i="43" s="1"/>
  <c r="AF30" i="43" s="1"/>
  <c r="L31" i="6" s="1"/>
  <c r="AD31" i="6" s="1"/>
  <c r="N187" i="58"/>
  <c r="R187" i="58" s="1"/>
  <c r="BN177" i="43" s="1"/>
  <c r="AF177" i="43" s="1"/>
  <c r="L178" i="6" s="1"/>
  <c r="N31" i="58"/>
  <c r="R31" i="58" s="1"/>
  <c r="BN21" i="43" s="1"/>
  <c r="AF21" i="43" s="1"/>
  <c r="L22" i="6" s="1"/>
  <c r="AD22" i="6" s="1"/>
  <c r="N30" i="58"/>
  <c r="R30" i="58" s="1"/>
  <c r="BN20" i="43" s="1"/>
  <c r="AF20" i="43" s="1"/>
  <c r="L21" i="6" s="1"/>
  <c r="AD21" i="6" s="1"/>
  <c r="N93" i="58"/>
  <c r="R93" i="58" s="1"/>
  <c r="BN83" i="43" s="1"/>
  <c r="AF83" i="43" s="1"/>
  <c r="L84" i="6" s="1"/>
  <c r="AD84" i="6" s="1"/>
  <c r="N152" i="58"/>
  <c r="R152" i="58" s="1"/>
  <c r="BN142" i="43" s="1"/>
  <c r="AF142" i="43" s="1"/>
  <c r="L143" i="6" s="1"/>
  <c r="N18" i="58"/>
  <c r="R18" i="58" s="1"/>
  <c r="BN8" i="43" s="1"/>
  <c r="AF8" i="43" s="1"/>
  <c r="L9" i="6" s="1"/>
  <c r="AD9" i="6" s="1"/>
  <c r="N185" i="58"/>
  <c r="R185" i="58" s="1"/>
  <c r="BN175" i="43" s="1"/>
  <c r="AF175" i="43" s="1"/>
  <c r="L176" i="6" s="1"/>
  <c r="N75" i="58"/>
  <c r="R75" i="58" s="1"/>
  <c r="BN65" i="43" s="1"/>
  <c r="AF65" i="43" s="1"/>
  <c r="L66" i="6" s="1"/>
  <c r="AD66" i="6" s="1"/>
  <c r="N90" i="58"/>
  <c r="R90" i="58" s="1"/>
  <c r="BN80" i="43" s="1"/>
  <c r="AF80" i="43" s="1"/>
  <c r="L81" i="6" s="1"/>
  <c r="AD81" i="6" s="1"/>
  <c r="N110" i="58"/>
  <c r="R110" i="58" s="1"/>
  <c r="BN100" i="43" s="1"/>
  <c r="AF100" i="43" s="1"/>
  <c r="L101" i="6" s="1"/>
  <c r="AD101" i="6" s="1"/>
  <c r="N145" i="58"/>
  <c r="R145" i="58" s="1"/>
  <c r="BN135" i="43" s="1"/>
  <c r="AF135" i="43" s="1"/>
  <c r="L136" i="6" s="1"/>
  <c r="N167" i="58"/>
  <c r="R167" i="58" s="1"/>
  <c r="BN157" i="43" s="1"/>
  <c r="AF157" i="43" s="1"/>
  <c r="L158" i="6" s="1"/>
  <c r="N79" i="58"/>
  <c r="R79" i="58" s="1"/>
  <c r="BN69" i="43" s="1"/>
  <c r="AF69" i="43" s="1"/>
  <c r="L70" i="6" s="1"/>
  <c r="AD70" i="6" s="1"/>
  <c r="N100" i="58"/>
  <c r="R100" i="58" s="1"/>
  <c r="BN90" i="43" s="1"/>
  <c r="AF90" i="43" s="1"/>
  <c r="L91" i="6" s="1"/>
  <c r="AD91" i="6" s="1"/>
  <c r="N102" i="58"/>
  <c r="R102" i="58" s="1"/>
  <c r="BN92" i="43" s="1"/>
  <c r="AF92" i="43" s="1"/>
  <c r="L93" i="6" s="1"/>
  <c r="AD93" i="6" s="1"/>
  <c r="N189" i="58"/>
  <c r="R189" i="58" s="1"/>
  <c r="BN179" i="43" s="1"/>
  <c r="AF179" i="43" s="1"/>
  <c r="L180" i="6" s="1"/>
  <c r="N150" i="58"/>
  <c r="R150" i="58" s="1"/>
  <c r="BN140" i="43" s="1"/>
  <c r="AF140" i="43" s="1"/>
  <c r="L141" i="6" s="1"/>
  <c r="N103" i="58"/>
  <c r="R103" i="58" s="1"/>
  <c r="BN93" i="43" s="1"/>
  <c r="AF93" i="43" s="1"/>
  <c r="L94" i="6" s="1"/>
  <c r="AD94" i="6" s="1"/>
  <c r="N47" i="58"/>
  <c r="R47" i="58" s="1"/>
  <c r="BN37" i="43" s="1"/>
  <c r="AF37" i="43" s="1"/>
  <c r="L38" i="6" s="1"/>
  <c r="AD38" i="6" s="1"/>
  <c r="N123" i="58"/>
  <c r="R123" i="58" s="1"/>
  <c r="BN113" i="43" s="1"/>
  <c r="AF113" i="43" s="1"/>
  <c r="L114" i="6" s="1"/>
  <c r="N74" i="58"/>
  <c r="R74" i="58" s="1"/>
  <c r="BN64" i="43" s="1"/>
  <c r="AF64" i="43" s="1"/>
  <c r="L65" i="6" s="1"/>
  <c r="AD65" i="6" s="1"/>
  <c r="N99" i="58"/>
  <c r="R99" i="58" s="1"/>
  <c r="BN89" i="43" s="1"/>
  <c r="AF89" i="43" s="1"/>
  <c r="L90" i="6" s="1"/>
  <c r="AD90" i="6" s="1"/>
  <c r="N125" i="58"/>
  <c r="R125" i="58" s="1"/>
  <c r="BN115" i="43" s="1"/>
  <c r="AF115" i="43" s="1"/>
  <c r="L116" i="6" s="1"/>
  <c r="N184" i="58"/>
  <c r="R184" i="58" s="1"/>
  <c r="BN174" i="43" s="1"/>
  <c r="AF174" i="43" s="1"/>
  <c r="L175" i="6" s="1"/>
  <c r="N108" i="58"/>
  <c r="R108" i="58" s="1"/>
  <c r="BN98" i="43" s="1"/>
  <c r="AF98" i="43" s="1"/>
  <c r="L99" i="6" s="1"/>
  <c r="AD99" i="6" s="1"/>
  <c r="N64" i="58"/>
  <c r="R64" i="58" s="1"/>
  <c r="BN54" i="43" s="1"/>
  <c r="AF54" i="43" s="1"/>
  <c r="L55" i="6" s="1"/>
  <c r="AD55" i="6" s="1"/>
  <c r="N28" i="58"/>
  <c r="R28" i="58" s="1"/>
  <c r="BN18" i="43" s="1"/>
  <c r="AF18" i="43" s="1"/>
  <c r="L19" i="6" s="1"/>
  <c r="AD19" i="6" s="1"/>
  <c r="N132" i="58"/>
  <c r="R132" i="58" s="1"/>
  <c r="BN122" i="43" s="1"/>
  <c r="AF122" i="43" s="1"/>
  <c r="L123" i="6" s="1"/>
  <c r="N66" i="58"/>
  <c r="R66" i="58" s="1"/>
  <c r="BN56" i="43" s="1"/>
  <c r="AF56" i="43" s="1"/>
  <c r="L57" i="6" s="1"/>
  <c r="AD57" i="6" s="1"/>
  <c r="N114" i="58"/>
  <c r="R114" i="58" s="1"/>
  <c r="BN104" i="43" s="1"/>
  <c r="AF104" i="43" s="1"/>
  <c r="L105" i="6" s="1"/>
  <c r="N142" i="58"/>
  <c r="R142" i="58" s="1"/>
  <c r="BN132" i="43" s="1"/>
  <c r="AF132" i="43" s="1"/>
  <c r="L133" i="6" s="1"/>
  <c r="N70" i="58"/>
  <c r="R70" i="58" s="1"/>
  <c r="BN60" i="43" s="1"/>
  <c r="AF60" i="43" s="1"/>
  <c r="L61" i="6" s="1"/>
  <c r="AD61" i="6" s="1"/>
  <c r="AD57" i="43"/>
  <c r="J58" i="6" s="1"/>
  <c r="AB58" i="6" s="1"/>
  <c r="AD135" i="43"/>
  <c r="J136" i="6" s="1"/>
  <c r="AD128" i="43"/>
  <c r="J129" i="6" s="1"/>
  <c r="AD12" i="43"/>
  <c r="J13" i="6" s="1"/>
  <c r="AB13" i="6" s="1"/>
  <c r="AD53" i="43"/>
  <c r="J54" i="6" s="1"/>
  <c r="AB54" i="6" s="1"/>
  <c r="AD80" i="43"/>
  <c r="J81" i="6" s="1"/>
  <c r="AB81" i="6" s="1"/>
  <c r="AD182" i="43"/>
  <c r="J183" i="6" s="1"/>
  <c r="AD158" i="43"/>
  <c r="J159" i="6" s="1"/>
  <c r="AD173" i="43"/>
  <c r="J174" i="6" s="1"/>
  <c r="AD50" i="43"/>
  <c r="J51" i="6" s="1"/>
  <c r="AB51" i="6" s="1"/>
  <c r="AD100" i="43"/>
  <c r="J101" i="6" s="1"/>
  <c r="AB101" i="6" s="1"/>
  <c r="AD34" i="43"/>
  <c r="J35" i="6" s="1"/>
  <c r="AB35" i="6" s="1"/>
  <c r="AF34" i="43"/>
  <c r="L35" i="6" s="1"/>
  <c r="AD35" i="6" s="1"/>
  <c r="AD8" i="43"/>
  <c r="J9" i="6" s="1"/>
  <c r="AB9" i="6" s="1"/>
  <c r="AD51" i="43"/>
  <c r="J52" i="6" s="1"/>
  <c r="AB52" i="6" s="1"/>
  <c r="AD69" i="43"/>
  <c r="J70" i="6" s="1"/>
  <c r="AB70" i="6" s="1"/>
  <c r="AD163" i="43"/>
  <c r="J164" i="6" s="1"/>
  <c r="AD72" i="43"/>
  <c r="J73" i="6" s="1"/>
  <c r="AB73" i="6" s="1"/>
  <c r="AD23" i="43"/>
  <c r="J24" i="6" s="1"/>
  <c r="AB24" i="6" s="1"/>
  <c r="AD101" i="43"/>
  <c r="J102" i="6" s="1"/>
  <c r="AB102" i="6" s="1"/>
  <c r="AD17" i="43"/>
  <c r="J18" i="6" s="1"/>
  <c r="AB18" i="6" s="1"/>
  <c r="AD131" i="43"/>
  <c r="J132" i="6" s="1"/>
  <c r="AD38" i="43"/>
  <c r="J39" i="6" s="1"/>
  <c r="AB39" i="6" s="1"/>
  <c r="AD68" i="43"/>
  <c r="J69" i="6" s="1"/>
  <c r="AB69" i="6" s="1"/>
  <c r="AF68" i="43"/>
  <c r="L69" i="6" s="1"/>
  <c r="AD69" i="6" s="1"/>
  <c r="AD74" i="43"/>
  <c r="J75" i="6" s="1"/>
  <c r="AB75" i="6" s="1"/>
  <c r="AD91" i="43"/>
  <c r="J92" i="6" s="1"/>
  <c r="AB92" i="6" s="1"/>
  <c r="AD118" i="43"/>
  <c r="J119" i="6" s="1"/>
  <c r="AD73" i="43"/>
  <c r="J74" i="6" s="1"/>
  <c r="AB74" i="6" s="1"/>
  <c r="AD153" i="43"/>
  <c r="J154" i="6" s="1"/>
  <c r="AD82" i="43"/>
  <c r="J83" i="6" s="1"/>
  <c r="AB83" i="6" s="1"/>
  <c r="AD42" i="43"/>
  <c r="J43" i="6" s="1"/>
  <c r="AB43" i="6" s="1"/>
  <c r="AD162" i="43"/>
  <c r="J163" i="6" s="1"/>
  <c r="AD90" i="43"/>
  <c r="J91" i="6" s="1"/>
  <c r="AB91" i="6" s="1"/>
  <c r="AD184" i="43"/>
  <c r="J185" i="6" s="1"/>
  <c r="AD180" i="43"/>
  <c r="J181" i="6" s="1"/>
  <c r="AD169" i="43"/>
  <c r="J170" i="6" s="1"/>
  <c r="AD46" i="43"/>
  <c r="J47" i="6" s="1"/>
  <c r="AB47" i="6" s="1"/>
  <c r="AD31" i="43"/>
  <c r="J32" i="6" s="1"/>
  <c r="AB32" i="6" s="1"/>
  <c r="AD48" i="43"/>
  <c r="J49" i="6" s="1"/>
  <c r="AB49" i="6" s="1"/>
  <c r="AD66" i="43"/>
  <c r="J67" i="6" s="1"/>
  <c r="AB67" i="6" s="1"/>
  <c r="AD24" i="43"/>
  <c r="J25" i="6" s="1"/>
  <c r="AB25" i="6" s="1"/>
  <c r="AD172" i="43"/>
  <c r="J173" i="6" s="1"/>
  <c r="AD150" i="43"/>
  <c r="J151" i="6" s="1"/>
  <c r="AD159" i="43"/>
  <c r="J160" i="6" s="1"/>
  <c r="AD167" i="43"/>
  <c r="J168" i="6" s="1"/>
  <c r="AD28" i="43"/>
  <c r="J29" i="6" s="1"/>
  <c r="AB29" i="6" s="1"/>
  <c r="AF28" i="43"/>
  <c r="L29" i="6" s="1"/>
  <c r="AD29" i="6" s="1"/>
  <c r="AD43" i="43"/>
  <c r="J44" i="6" s="1"/>
  <c r="AB44" i="6" s="1"/>
  <c r="AD94" i="43"/>
  <c r="J95" i="6" s="1"/>
  <c r="AB95" i="6" s="1"/>
  <c r="AF94" i="43"/>
  <c r="L95" i="6" s="1"/>
  <c r="AD95" i="6" s="1"/>
  <c r="AD49" i="43"/>
  <c r="J50" i="6" s="1"/>
  <c r="AB50" i="6" s="1"/>
  <c r="AD147" i="43"/>
  <c r="J148" i="6" s="1"/>
  <c r="AD5" i="43"/>
  <c r="J6" i="6" s="1"/>
  <c r="AB6" i="6" s="1"/>
  <c r="AD76" i="43"/>
  <c r="J77" i="6" s="1"/>
  <c r="AB77" i="6" s="1"/>
  <c r="AD178" i="43"/>
  <c r="J179" i="6" s="1"/>
  <c r="AD44" i="43"/>
  <c r="J45" i="6" s="1"/>
  <c r="AB45" i="6" s="1"/>
  <c r="AD95" i="43"/>
  <c r="J96" i="6" s="1"/>
  <c r="AB96" i="6" s="1"/>
  <c r="AD121" i="43"/>
  <c r="J122" i="6" s="1"/>
  <c r="AD32" i="43"/>
  <c r="J33" i="6" s="1"/>
  <c r="AB33" i="6" s="1"/>
  <c r="AD179" i="43"/>
  <c r="J180" i="6" s="1"/>
  <c r="AD110" i="43"/>
  <c r="J111" i="6" s="1"/>
  <c r="AD33" i="43"/>
  <c r="J34" i="6" s="1"/>
  <c r="AB34" i="6" s="1"/>
  <c r="AD139" i="43"/>
  <c r="J140" i="6" s="1"/>
  <c r="AF139" i="43"/>
  <c r="L140" i="6" s="1"/>
  <c r="AD45" i="43"/>
  <c r="J46" i="6" s="1"/>
  <c r="AB46" i="6" s="1"/>
  <c r="AD88" i="43"/>
  <c r="J89" i="6" s="1"/>
  <c r="AB89" i="6" s="1"/>
  <c r="AD154" i="43"/>
  <c r="J155" i="6" s="1"/>
  <c r="AD165" i="43"/>
  <c r="J166" i="6" s="1"/>
  <c r="AD14" i="43"/>
  <c r="J15" i="6" s="1"/>
  <c r="AB15" i="6" s="1"/>
  <c r="AD146" i="43"/>
  <c r="J147" i="6" s="1"/>
  <c r="AD148" i="43"/>
  <c r="J149" i="6" s="1"/>
  <c r="AD181" i="43"/>
  <c r="J182" i="6" s="1"/>
  <c r="AD112" i="43"/>
  <c r="J113" i="6" s="1"/>
  <c r="AD19" i="43"/>
  <c r="J20" i="6" s="1"/>
  <c r="AB20" i="6" s="1"/>
  <c r="AD7" i="43"/>
  <c r="J8" i="6" s="1"/>
  <c r="AB8" i="6" s="1"/>
  <c r="AD171" i="43"/>
  <c r="J172" i="6" s="1"/>
  <c r="AD79" i="43"/>
  <c r="J80" i="6" s="1"/>
  <c r="AB80" i="6" s="1"/>
  <c r="AD13" i="43"/>
  <c r="J14" i="6" s="1"/>
  <c r="AB14" i="6" s="1"/>
  <c r="AD157" i="43"/>
  <c r="J158" i="6" s="1"/>
  <c r="AD117" i="43"/>
  <c r="J118" i="6" s="1"/>
  <c r="AD81" i="43"/>
  <c r="J82" i="6" s="1"/>
  <c r="AB82" i="6" s="1"/>
  <c r="AD26" i="43"/>
  <c r="J27" i="6" s="1"/>
  <c r="AB27" i="6" s="1"/>
  <c r="AD37" i="43"/>
  <c r="J38" i="6" s="1"/>
  <c r="AB38" i="6" s="1"/>
  <c r="AD183" i="43"/>
  <c r="J184" i="6" s="1"/>
  <c r="AD77" i="43"/>
  <c r="J78" i="6" s="1"/>
  <c r="AB78" i="6" s="1"/>
  <c r="AD109" i="43"/>
  <c r="J110" i="6" s="1"/>
  <c r="AD9" i="43"/>
  <c r="J10" i="6" s="1"/>
  <c r="AB10" i="6" s="1"/>
  <c r="AD35" i="43"/>
  <c r="J36" i="6" s="1"/>
  <c r="AB36" i="6" s="1"/>
  <c r="AD136" i="43"/>
  <c r="J137" i="6" s="1"/>
  <c r="AD124" i="43"/>
  <c r="J125" i="6" s="1"/>
  <c r="AD67" i="43"/>
  <c r="J68" i="6" s="1"/>
  <c r="AB68" i="6" s="1"/>
  <c r="AD102" i="43"/>
  <c r="J103" i="6" s="1"/>
  <c r="AB103" i="6" s="1"/>
  <c r="AD15" i="43"/>
  <c r="J16" i="6" s="1"/>
  <c r="AB16" i="6" s="1"/>
  <c r="AD58" i="43"/>
  <c r="J59" i="6" s="1"/>
  <c r="AB59" i="6" s="1"/>
  <c r="AD78" i="43"/>
  <c r="J79" i="6" s="1"/>
  <c r="AB79" i="6" s="1"/>
  <c r="AD59" i="43"/>
  <c r="J60" i="6" s="1"/>
  <c r="AB60" i="6" s="1"/>
  <c r="AF59" i="43"/>
  <c r="L60" i="6" s="1"/>
  <c r="AD60" i="6" s="1"/>
  <c r="AD141" i="43"/>
  <c r="J142" i="6" s="1"/>
  <c r="AD116" i="43"/>
  <c r="J117" i="6" s="1"/>
  <c r="AD130" i="43"/>
  <c r="J131" i="6" s="1"/>
  <c r="AF130" i="43"/>
  <c r="L131" i="6" s="1"/>
  <c r="AD92" i="43"/>
  <c r="J93" i="6" s="1"/>
  <c r="AB93" i="6" s="1"/>
  <c r="AD93" i="43"/>
  <c r="J94" i="6" s="1"/>
  <c r="AB94" i="6" s="1"/>
  <c r="AD113" i="43"/>
  <c r="J114" i="6" s="1"/>
  <c r="AD64" i="43"/>
  <c r="J65" i="6" s="1"/>
  <c r="AB65" i="6" s="1"/>
  <c r="AD170" i="43"/>
  <c r="J171" i="6" s="1"/>
  <c r="AF170" i="43"/>
  <c r="L171" i="6" s="1"/>
  <c r="AD111" i="43"/>
  <c r="J112" i="6" s="1"/>
  <c r="AF111" i="43"/>
  <c r="L112" i="6" s="1"/>
  <c r="AD89" i="43"/>
  <c r="J90" i="6" s="1"/>
  <c r="AB90" i="6" s="1"/>
  <c r="AD115" i="43"/>
  <c r="J116" i="6" s="1"/>
  <c r="AD174" i="43"/>
  <c r="J175" i="6" s="1"/>
  <c r="AD11" i="43"/>
  <c r="J12" i="6" s="1"/>
  <c r="AB12" i="6" s="1"/>
  <c r="AD16" i="43"/>
  <c r="J17" i="6" s="1"/>
  <c r="AB17" i="6" s="1"/>
  <c r="AD6" i="43"/>
  <c r="J7" i="6" s="1"/>
  <c r="AB7" i="6" s="1"/>
  <c r="AD161" i="43"/>
  <c r="J162" i="6" s="1"/>
  <c r="AF161" i="43"/>
  <c r="L162" i="6" s="1"/>
  <c r="AD40" i="43"/>
  <c r="J41" i="6" s="1"/>
  <c r="AB41" i="6" s="1"/>
  <c r="AD75" i="43"/>
  <c r="J76" i="6" s="1"/>
  <c r="AB76" i="6" s="1"/>
  <c r="AD71" i="43"/>
  <c r="J72" i="6" s="1"/>
  <c r="AB72" i="6" s="1"/>
  <c r="AD186" i="43"/>
  <c r="J187" i="6" s="1"/>
  <c r="AD143" i="43"/>
  <c r="J144" i="6" s="1"/>
  <c r="AD168" i="43"/>
  <c r="J169" i="6" s="1"/>
  <c r="AD166" i="43"/>
  <c r="J167" i="6" s="1"/>
  <c r="AD103" i="43"/>
  <c r="J104" i="6" s="1"/>
  <c r="AB104" i="6" s="1"/>
  <c r="AD119" i="43"/>
  <c r="J120" i="6" s="1"/>
  <c r="AD36" i="43"/>
  <c r="J37" i="6" s="1"/>
  <c r="AB37" i="6" s="1"/>
  <c r="AD27" i="43"/>
  <c r="J28" i="6" s="1"/>
  <c r="AB28" i="6" s="1"/>
  <c r="AD63" i="43"/>
  <c r="J64" i="6" s="1"/>
  <c r="AB64" i="6" s="1"/>
  <c r="AD140" i="43"/>
  <c r="J141" i="6" s="1"/>
  <c r="AD155" i="43"/>
  <c r="J156" i="6" s="1"/>
  <c r="AD145" i="43"/>
  <c r="J146" i="6" s="1"/>
  <c r="AD176" i="43"/>
  <c r="J177" i="6" s="1"/>
  <c r="AD47" i="43"/>
  <c r="J48" i="6" s="1"/>
  <c r="AB48" i="6" s="1"/>
  <c r="AD41" i="43"/>
  <c r="J42" i="6" s="1"/>
  <c r="AB42" i="6" s="1"/>
  <c r="AD98" i="43"/>
  <c r="J99" i="6" s="1"/>
  <c r="AB99" i="6" s="1"/>
  <c r="AD54" i="43"/>
  <c r="J55" i="6" s="1"/>
  <c r="AB55" i="6" s="1"/>
  <c r="AD18" i="43"/>
  <c r="J19" i="6" s="1"/>
  <c r="AB19" i="6" s="1"/>
  <c r="AD122" i="43"/>
  <c r="J123" i="6" s="1"/>
  <c r="AD62" i="43"/>
  <c r="J63" i="6" s="1"/>
  <c r="AB63" i="6" s="1"/>
  <c r="AF62" i="43"/>
  <c r="L63" i="6" s="1"/>
  <c r="AD63" i="6" s="1"/>
  <c r="AD56" i="43"/>
  <c r="J57" i="6" s="1"/>
  <c r="AB57" i="6" s="1"/>
  <c r="AD104" i="43"/>
  <c r="J105" i="6" s="1"/>
  <c r="AD132" i="43"/>
  <c r="J133" i="6" s="1"/>
  <c r="AD60" i="43"/>
  <c r="J61" i="6" s="1"/>
  <c r="AB61" i="6" s="1"/>
  <c r="AD105" i="43"/>
  <c r="J106" i="6" s="1"/>
  <c r="AD99" i="43"/>
  <c r="J100" i="6" s="1"/>
  <c r="AB100" i="6" s="1"/>
  <c r="AD175" i="43"/>
  <c r="J176" i="6" s="1"/>
  <c r="AD39" i="43"/>
  <c r="J40" i="6" s="1"/>
  <c r="AB40" i="6" s="1"/>
  <c r="AD137" i="43"/>
  <c r="J138" i="6" s="1"/>
  <c r="AF137" i="43"/>
  <c r="L138" i="6" s="1"/>
  <c r="AD126" i="43"/>
  <c r="J127" i="6" s="1"/>
  <c r="AD61" i="43"/>
  <c r="J62" i="6" s="1"/>
  <c r="AB62" i="6" s="1"/>
  <c r="AD114" i="43"/>
  <c r="J115" i="6" s="1"/>
  <c r="AD84" i="43"/>
  <c r="J85" i="6" s="1"/>
  <c r="AB85" i="6" s="1"/>
  <c r="AD133" i="43"/>
  <c r="J134" i="6" s="1"/>
  <c r="AD151" i="43"/>
  <c r="J152" i="6" s="1"/>
  <c r="AF151" i="43"/>
  <c r="L152" i="6" s="1"/>
  <c r="AD25" i="43"/>
  <c r="J26" i="6" s="1"/>
  <c r="AB26" i="6" s="1"/>
  <c r="AD22" i="43"/>
  <c r="J23" i="6" s="1"/>
  <c r="AB23" i="6" s="1"/>
  <c r="AD55" i="43"/>
  <c r="J56" i="6" s="1"/>
  <c r="AB56" i="6" s="1"/>
  <c r="AD30" i="43"/>
  <c r="J31" i="6" s="1"/>
  <c r="AB31" i="6" s="1"/>
  <c r="AD149" i="43"/>
  <c r="J150" i="6" s="1"/>
  <c r="AD177" i="43"/>
  <c r="J178" i="6" s="1"/>
  <c r="AD125" i="43"/>
  <c r="J126" i="6" s="1"/>
  <c r="AD96" i="43"/>
  <c r="J97" i="6" s="1"/>
  <c r="AB97" i="6" s="1"/>
  <c r="AD108" i="43"/>
  <c r="J109" i="6" s="1"/>
  <c r="AD127" i="43"/>
  <c r="J128" i="6" s="1"/>
  <c r="AF127" i="43"/>
  <c r="L128" i="6" s="1"/>
  <c r="AD134" i="43"/>
  <c r="J135" i="6" s="1"/>
  <c r="AD138" i="43"/>
  <c r="J139" i="6" s="1"/>
  <c r="AD156" i="43"/>
  <c r="J157" i="6" s="1"/>
  <c r="AD106" i="43"/>
  <c r="J107" i="6" s="1"/>
  <c r="AD86" i="43"/>
  <c r="J87" i="6" s="1"/>
  <c r="AB87" i="6" s="1"/>
  <c r="AD65" i="43"/>
  <c r="J66" i="6" s="1"/>
  <c r="AB66" i="6" s="1"/>
  <c r="AD185" i="43"/>
  <c r="J186" i="6" s="1"/>
  <c r="AD10" i="43"/>
  <c r="J11" i="6" s="1"/>
  <c r="AB11" i="6" s="1"/>
  <c r="AD29" i="43"/>
  <c r="J30" i="6" s="1"/>
  <c r="AB30" i="6" s="1"/>
  <c r="AD129" i="43"/>
  <c r="J130" i="6" s="1"/>
  <c r="AD85" i="43"/>
  <c r="J86" i="6" s="1"/>
  <c r="AB86" i="6" s="1"/>
  <c r="AD97" i="43"/>
  <c r="J98" i="6" s="1"/>
  <c r="AB98" i="6" s="1"/>
  <c r="AD164" i="43"/>
  <c r="J165" i="6" s="1"/>
  <c r="AD83" i="43"/>
  <c r="J84" i="6" s="1"/>
  <c r="AB84" i="6" s="1"/>
  <c r="AD152" i="43"/>
  <c r="J153" i="6" s="1"/>
  <c r="AD160" i="43"/>
  <c r="J161" i="6" s="1"/>
  <c r="AF160" i="43"/>
  <c r="L161" i="6" s="1"/>
  <c r="AD142" i="43"/>
  <c r="J143" i="6" s="1"/>
  <c r="AD87" i="43"/>
  <c r="J88" i="6" s="1"/>
  <c r="AB88" i="6" s="1"/>
  <c r="AD120" i="43"/>
  <c r="J121" i="6" s="1"/>
  <c r="AD21" i="43"/>
  <c r="J22" i="6" s="1"/>
  <c r="AB22" i="6" s="1"/>
  <c r="AD144" i="43"/>
  <c r="J145" i="6" s="1"/>
  <c r="AD123" i="43"/>
  <c r="J124" i="6" s="1"/>
  <c r="AD70" i="43"/>
  <c r="J71" i="6" s="1"/>
  <c r="AB71" i="6" s="1"/>
  <c r="AD107" i="43"/>
  <c r="J108" i="6" s="1"/>
  <c r="AD20" i="43"/>
  <c r="J21" i="6" s="1"/>
  <c r="AB21" i="6" s="1"/>
  <c r="U215" i="6"/>
  <c r="C67" i="5" s="1"/>
  <c r="C89" i="5" s="1"/>
  <c r="X215" i="6"/>
  <c r="F67" i="5" s="1"/>
  <c r="F89" i="5" s="1"/>
  <c r="V215" i="6"/>
  <c r="D67" i="5" s="1"/>
  <c r="D89" i="5" s="1"/>
  <c r="AI215" i="6"/>
  <c r="Q67" i="5" s="1"/>
  <c r="Q89" i="5" s="1"/>
  <c r="Y215" i="6"/>
  <c r="G67" i="5" s="1"/>
  <c r="G89" i="5" s="1"/>
  <c r="W215" i="6"/>
  <c r="E67" i="5" s="1"/>
  <c r="E89" i="5" s="1"/>
  <c r="AG215" i="6"/>
  <c r="O67" i="5" s="1"/>
  <c r="O89" i="5" s="1"/>
  <c r="AH215" i="6"/>
  <c r="P67" i="5" s="1"/>
  <c r="P89" i="5" s="1"/>
  <c r="AF215" i="6"/>
  <c r="N67" i="5" s="1"/>
  <c r="N89" i="5" s="1"/>
  <c r="AI216" i="6"/>
  <c r="Q68" i="5" s="1"/>
  <c r="Q90" i="5" s="1"/>
  <c r="BB6" i="6"/>
  <c r="BB9" i="6" s="1"/>
  <c r="Q27" i="5" s="1"/>
  <c r="AX24" i="5" s="1"/>
  <c r="AX27" i="5" s="1"/>
  <c r="X212" i="6"/>
  <c r="F64" i="5" s="1"/>
  <c r="AF216" i="6"/>
  <c r="N68" i="5" s="1"/>
  <c r="N90" i="5" s="1"/>
  <c r="Y212" i="6"/>
  <c r="G64" i="5" s="1"/>
  <c r="AY6" i="6"/>
  <c r="AY9" i="6" s="1"/>
  <c r="N27" i="5" s="1"/>
  <c r="U212" i="6"/>
  <c r="C64" i="5" s="1"/>
  <c r="AF212" i="6"/>
  <c r="N64" i="5" s="1"/>
  <c r="V212" i="6"/>
  <c r="D64" i="5" s="1"/>
  <c r="AF213" i="6"/>
  <c r="N65" i="5" s="1"/>
  <c r="W212" i="6"/>
  <c r="E64" i="5" s="1"/>
  <c r="AF214" i="6"/>
  <c r="N66" i="5" s="1"/>
  <c r="AE212" i="6"/>
  <c r="M64" i="5" s="1"/>
  <c r="AJ27" i="5" l="1"/>
  <c r="AM27" i="5"/>
  <c r="AN27" i="5"/>
  <c r="AK27" i="5"/>
  <c r="AL27" i="5"/>
  <c r="AW27" i="5"/>
  <c r="D127" i="5"/>
  <c r="N87" i="5"/>
  <c r="N86" i="5"/>
  <c r="N88" i="5"/>
  <c r="R17" i="8"/>
  <c r="D130" i="5"/>
  <c r="AD4" i="43"/>
  <c r="J5" i="6" s="1"/>
  <c r="AB5" i="6" s="1"/>
  <c r="V208" i="6" s="1"/>
  <c r="D60" i="5" s="1"/>
  <c r="AF4" i="43"/>
  <c r="L5" i="6" s="1"/>
  <c r="AD5" i="6" s="1"/>
  <c r="AD215" i="6" s="1"/>
  <c r="L67" i="5" s="1"/>
  <c r="L89" i="5" s="1"/>
  <c r="N10" i="58"/>
  <c r="O10" i="58" s="1"/>
  <c r="M109" i="5"/>
  <c r="M86" i="5"/>
  <c r="D86" i="5"/>
  <c r="D109" i="5"/>
  <c r="E86" i="5"/>
  <c r="E109" i="5"/>
  <c r="C109" i="5"/>
  <c r="C86" i="5"/>
  <c r="O17" i="8"/>
  <c r="AU24" i="5"/>
  <c r="AU27" i="5" s="1"/>
  <c r="G109" i="5"/>
  <c r="G86" i="5"/>
  <c r="F86" i="5"/>
  <c r="F109" i="5"/>
  <c r="L158" i="57"/>
  <c r="L26" i="57"/>
  <c r="L87" i="57"/>
  <c r="AC180" i="43"/>
  <c r="I181" i="6" s="1"/>
  <c r="L190" i="57"/>
  <c r="L170" i="57"/>
  <c r="L134" i="57"/>
  <c r="L184" i="57"/>
  <c r="L51" i="57"/>
  <c r="L57" i="57"/>
  <c r="L131" i="57"/>
  <c r="L60" i="57"/>
  <c r="L38" i="57"/>
  <c r="L91" i="57"/>
  <c r="L105" i="57"/>
  <c r="L138" i="57"/>
  <c r="L196" i="57"/>
  <c r="L108" i="57"/>
  <c r="L136" i="57"/>
  <c r="L168" i="57"/>
  <c r="L124" i="57"/>
  <c r="L178" i="57"/>
  <c r="L86" i="57"/>
  <c r="L144" i="57"/>
  <c r="L75" i="57"/>
  <c r="L117" i="57"/>
  <c r="L116" i="57"/>
  <c r="L128" i="57"/>
  <c r="L94" i="57"/>
  <c r="L130" i="57"/>
  <c r="L119" i="57"/>
  <c r="L146" i="57"/>
  <c r="L99" i="57"/>
  <c r="L174" i="57"/>
  <c r="L76" i="57"/>
  <c r="L84" i="57"/>
  <c r="L182" i="57"/>
  <c r="L32" i="57"/>
  <c r="L129" i="57"/>
  <c r="L153" i="57"/>
  <c r="L98" i="57"/>
  <c r="L110" i="57"/>
  <c r="L69" i="57"/>
  <c r="L125" i="57"/>
  <c r="L104" i="57"/>
  <c r="L19" i="57"/>
  <c r="L162" i="57"/>
  <c r="L18" i="57"/>
  <c r="L89" i="57"/>
  <c r="L142" i="57"/>
  <c r="L173" i="57"/>
  <c r="L23" i="57"/>
  <c r="L35" i="57"/>
  <c r="L67" i="57"/>
  <c r="L42" i="57"/>
  <c r="L47" i="57"/>
  <c r="L92" i="57"/>
  <c r="L64" i="57"/>
  <c r="L82" i="57"/>
  <c r="L27" i="57"/>
  <c r="L49" i="57"/>
  <c r="L96" i="57"/>
  <c r="L30" i="57"/>
  <c r="N30" i="57" s="1"/>
  <c r="R30" i="57" s="1"/>
  <c r="BM20" i="43" s="1"/>
  <c r="L186" i="57"/>
  <c r="L165" i="57"/>
  <c r="L122" i="57"/>
  <c r="L189" i="57"/>
  <c r="L70" i="57"/>
  <c r="L111" i="57"/>
  <c r="L61" i="57"/>
  <c r="L159" i="57"/>
  <c r="L167" i="57"/>
  <c r="L118" i="57"/>
  <c r="L177" i="57"/>
  <c r="L52" i="57"/>
  <c r="L164" i="57"/>
  <c r="L80" i="57"/>
  <c r="L123" i="57"/>
  <c r="L39" i="57"/>
  <c r="N39" i="57" s="1"/>
  <c r="R39" i="57" s="1"/>
  <c r="BM29" i="43"/>
  <c r="AE29" i="43" s="1"/>
  <c r="K30" i="6" s="1"/>
  <c r="AC30" i="6" s="1"/>
  <c r="L29" i="57"/>
  <c r="L72" i="57"/>
  <c r="L102" i="57"/>
  <c r="L154" i="57"/>
  <c r="L121" i="57"/>
  <c r="L54" i="57"/>
  <c r="L48" i="57"/>
  <c r="L160" i="57"/>
  <c r="L188" i="57"/>
  <c r="L113" i="57"/>
  <c r="L21" i="57"/>
  <c r="L31" i="57"/>
  <c r="L193" i="57"/>
  <c r="L132" i="57"/>
  <c r="L93" i="57"/>
  <c r="L157" i="57"/>
  <c r="L155" i="57"/>
  <c r="L43" i="57"/>
  <c r="L171" i="57"/>
  <c r="L78" i="57"/>
  <c r="L40" i="57"/>
  <c r="L55" i="57"/>
  <c r="L34" i="57"/>
  <c r="L33" i="57"/>
  <c r="L41" i="57"/>
  <c r="L15" i="57"/>
  <c r="L151" i="57"/>
  <c r="L147" i="57"/>
  <c r="L145" i="57"/>
  <c r="L149" i="57"/>
  <c r="L16" i="57"/>
  <c r="L181" i="57"/>
  <c r="L106" i="57"/>
  <c r="AC96" i="43"/>
  <c r="I97" i="6" s="1"/>
  <c r="AA97" i="6" s="1"/>
  <c r="L175" i="57"/>
  <c r="L107" i="57"/>
  <c r="L112" i="57"/>
  <c r="L63" i="57"/>
  <c r="L20" i="57"/>
  <c r="L66" i="57"/>
  <c r="L152" i="57"/>
  <c r="L109" i="57"/>
  <c r="L185" i="57"/>
  <c r="L90" i="57"/>
  <c r="L143" i="57"/>
  <c r="L103" i="57"/>
  <c r="L59" i="57"/>
  <c r="L53" i="57"/>
  <c r="L95" i="57"/>
  <c r="L166" i="57"/>
  <c r="L148" i="57"/>
  <c r="L161" i="57"/>
  <c r="L133" i="57"/>
  <c r="L37" i="57"/>
  <c r="AC27" i="43"/>
  <c r="I28" i="6" s="1"/>
  <c r="AA28" i="6" s="1"/>
  <c r="L36" i="57"/>
  <c r="L194" i="57"/>
  <c r="N194" i="57" s="1"/>
  <c r="R194" i="57" s="1"/>
  <c r="BM184" i="43"/>
  <c r="AE184" i="43" s="1"/>
  <c r="K185" i="6" s="1"/>
  <c r="L101" i="57"/>
  <c r="L46" i="57"/>
  <c r="L150" i="57"/>
  <c r="L71" i="57"/>
  <c r="L180" i="57"/>
  <c r="L44" i="57"/>
  <c r="L73" i="57"/>
  <c r="L156" i="57"/>
  <c r="L115" i="57"/>
  <c r="L135" i="57"/>
  <c r="L83" i="57"/>
  <c r="L74" i="57"/>
  <c r="L195" i="57"/>
  <c r="N195" i="57" s="1"/>
  <c r="R195" i="57" s="1"/>
  <c r="BM185" i="43"/>
  <c r="AE185" i="43" s="1"/>
  <c r="K186" i="6" s="1"/>
  <c r="L50" i="57"/>
  <c r="L58" i="57"/>
  <c r="L120" i="57"/>
  <c r="L141" i="57"/>
  <c r="L100" i="57"/>
  <c r="L183" i="57"/>
  <c r="L77" i="57"/>
  <c r="L137" i="57"/>
  <c r="L192" i="57"/>
  <c r="L24" i="57"/>
  <c r="L140" i="57"/>
  <c r="AC130" i="43"/>
  <c r="I131" i="6" s="1"/>
  <c r="L187" i="57"/>
  <c r="L97" i="57"/>
  <c r="L191" i="57"/>
  <c r="L172" i="57"/>
  <c r="L25" i="57"/>
  <c r="L28" i="57"/>
  <c r="L88" i="57"/>
  <c r="L62" i="57"/>
  <c r="L17" i="57"/>
  <c r="L114" i="57"/>
  <c r="L163" i="57"/>
  <c r="L126" i="57"/>
  <c r="L56" i="57"/>
  <c r="L45" i="57"/>
  <c r="L68" i="57"/>
  <c r="L81" i="57"/>
  <c r="L179" i="57"/>
  <c r="L176" i="57"/>
  <c r="L85" i="57"/>
  <c r="L169" i="57"/>
  <c r="L22" i="57"/>
  <c r="N22" i="57" s="1"/>
  <c r="R22" i="57" s="1"/>
  <c r="BM12" i="43"/>
  <c r="AE12" i="43" s="1"/>
  <c r="K13" i="6" s="1"/>
  <c r="AC13" i="6" s="1"/>
  <c r="L14" i="57"/>
  <c r="N14" i="57" s="1"/>
  <c r="R14" i="57" s="1"/>
  <c r="L139" i="57"/>
  <c r="N139" i="57" s="1"/>
  <c r="R139" i="57" s="1"/>
  <c r="BM129" i="43"/>
  <c r="AE129" i="43" s="1"/>
  <c r="K130" i="6" s="1"/>
  <c r="L65" i="57"/>
  <c r="L127" i="57"/>
  <c r="AU188" i="43"/>
  <c r="H188" i="43"/>
  <c r="I21" i="5" s="1"/>
  <c r="L79" i="57"/>
  <c r="Z55" i="8" l="1"/>
  <c r="Z75" i="8" s="1"/>
  <c r="D105" i="5"/>
  <c r="W208" i="6"/>
  <c r="E60" i="5" s="1"/>
  <c r="U208" i="6"/>
  <c r="C60" i="5" s="1"/>
  <c r="Y208" i="6"/>
  <c r="G60" i="5" s="1"/>
  <c r="X208" i="6"/>
  <c r="F60" i="5" s="1"/>
  <c r="AB212" i="6"/>
  <c r="J64" i="5" s="1"/>
  <c r="AB214" i="6"/>
  <c r="J66" i="5" s="1"/>
  <c r="Y210" i="6"/>
  <c r="G62" i="5" s="1"/>
  <c r="AB213" i="6"/>
  <c r="J65" i="5" s="1"/>
  <c r="AU6" i="6"/>
  <c r="AU9" i="6" s="1"/>
  <c r="J27" i="5" s="1"/>
  <c r="AD214" i="6"/>
  <c r="L66" i="5" s="1"/>
  <c r="AD213" i="6"/>
  <c r="L65" i="5" s="1"/>
  <c r="AD212" i="6"/>
  <c r="L64" i="5" s="1"/>
  <c r="AD211" i="6"/>
  <c r="L63" i="5" s="1"/>
  <c r="W210" i="6"/>
  <c r="E62" i="5" s="1"/>
  <c r="U210" i="6"/>
  <c r="C62" i="5" s="1"/>
  <c r="AW6" i="6"/>
  <c r="AW9" i="6" s="1"/>
  <c r="L27" i="5" s="1"/>
  <c r="V210" i="6"/>
  <c r="D62" i="5" s="1"/>
  <c r="AB210" i="6"/>
  <c r="J62" i="5" s="1"/>
  <c r="AB211" i="6"/>
  <c r="J63" i="5" s="1"/>
  <c r="AD216" i="6"/>
  <c r="L68" i="5" s="1"/>
  <c r="L90" i="5" s="1"/>
  <c r="X210" i="6"/>
  <c r="F62" i="5" s="1"/>
  <c r="AB216" i="6"/>
  <c r="J68" i="5" s="1"/>
  <c r="J90" i="5" s="1"/>
  <c r="AB215" i="6"/>
  <c r="J67" i="5" s="1"/>
  <c r="J89" i="5" s="1"/>
  <c r="N112" i="57"/>
  <c r="R112" i="57" s="1"/>
  <c r="BM102" i="43" s="1"/>
  <c r="AE102" i="43" s="1"/>
  <c r="K103" i="6" s="1"/>
  <c r="AC103" i="6" s="1"/>
  <c r="N104" i="57"/>
  <c r="R104" i="57" s="1"/>
  <c r="BM94" i="43" s="1"/>
  <c r="AE94" i="43" s="1"/>
  <c r="K95" i="6" s="1"/>
  <c r="AC95" i="6" s="1"/>
  <c r="N163" i="57"/>
  <c r="R163" i="57" s="1"/>
  <c r="BM153" i="43" s="1"/>
  <c r="AE153" i="43" s="1"/>
  <c r="K154" i="6" s="1"/>
  <c r="BM130" i="43"/>
  <c r="N140" i="57"/>
  <c r="R140" i="57" s="1"/>
  <c r="N101" i="57"/>
  <c r="R101" i="57" s="1"/>
  <c r="BM91" i="43" s="1"/>
  <c r="AE91" i="43" s="1"/>
  <c r="K92" i="6" s="1"/>
  <c r="AC92" i="6" s="1"/>
  <c r="N59" i="57"/>
  <c r="R59" i="57" s="1"/>
  <c r="BM49" i="43" s="1"/>
  <c r="AE49" i="43" s="1"/>
  <c r="K50" i="6" s="1"/>
  <c r="AC50" i="6" s="1"/>
  <c r="N175" i="57"/>
  <c r="R175" i="57" s="1"/>
  <c r="BM165" i="43" s="1"/>
  <c r="AE165" i="43" s="1"/>
  <c r="K166" i="6" s="1"/>
  <c r="N34" i="57"/>
  <c r="R34" i="57" s="1"/>
  <c r="BM24" i="43" s="1"/>
  <c r="AE24" i="43" s="1"/>
  <c r="K25" i="6" s="1"/>
  <c r="AC25" i="6" s="1"/>
  <c r="N21" i="57"/>
  <c r="R21" i="57" s="1"/>
  <c r="BM11" i="43" s="1"/>
  <c r="AE11" i="43" s="1"/>
  <c r="K12" i="6" s="1"/>
  <c r="AC12" i="6" s="1"/>
  <c r="BM179" i="43"/>
  <c r="AE179" i="43" s="1"/>
  <c r="K180" i="6" s="1"/>
  <c r="N189" i="57"/>
  <c r="R189" i="57" s="1"/>
  <c r="N47" i="57"/>
  <c r="R47" i="57" s="1"/>
  <c r="BM37" i="43" s="1"/>
  <c r="AE37" i="43" s="1"/>
  <c r="K38" i="6" s="1"/>
  <c r="AC38" i="6" s="1"/>
  <c r="N125" i="57"/>
  <c r="R125" i="57" s="1"/>
  <c r="BM115" i="43" s="1"/>
  <c r="AE115" i="43" s="1"/>
  <c r="K116" i="6" s="1"/>
  <c r="N146" i="57"/>
  <c r="R146" i="57" s="1"/>
  <c r="BM136" i="43" s="1"/>
  <c r="AE136" i="43" s="1"/>
  <c r="K137" i="6" s="1"/>
  <c r="N168" i="57"/>
  <c r="R168" i="57" s="1"/>
  <c r="BM158" i="43" s="1"/>
  <c r="AE158" i="43" s="1"/>
  <c r="K159" i="6" s="1"/>
  <c r="N184" i="57"/>
  <c r="R184" i="57" s="1"/>
  <c r="BM174" i="43" s="1"/>
  <c r="AE174" i="43" s="1"/>
  <c r="K175" i="6" s="1"/>
  <c r="BM112" i="43"/>
  <c r="AE112" i="43" s="1"/>
  <c r="K113" i="6" s="1"/>
  <c r="N122" i="57"/>
  <c r="R122" i="57" s="1"/>
  <c r="N69" i="57"/>
  <c r="R69" i="57" s="1"/>
  <c r="BM59" i="43" s="1"/>
  <c r="AE59" i="43" s="1"/>
  <c r="K60" i="6" s="1"/>
  <c r="AC60" i="6" s="1"/>
  <c r="N119" i="57"/>
  <c r="R119" i="57" s="1"/>
  <c r="BM109" i="43" s="1"/>
  <c r="AE109" i="43" s="1"/>
  <c r="K110" i="6" s="1"/>
  <c r="N134" i="57"/>
  <c r="R134" i="57" s="1"/>
  <c r="BM124" i="43" s="1"/>
  <c r="AE124" i="43" s="1"/>
  <c r="K125" i="6" s="1"/>
  <c r="N29" i="57"/>
  <c r="R29" i="57" s="1"/>
  <c r="BM19" i="43" s="1"/>
  <c r="AE19" i="43" s="1"/>
  <c r="K20" i="6" s="1"/>
  <c r="AC20" i="6" s="1"/>
  <c r="N103" i="57"/>
  <c r="R103" i="57" s="1"/>
  <c r="BM93" i="43" s="1"/>
  <c r="AE93" i="43" s="1"/>
  <c r="K94" i="6" s="1"/>
  <c r="AC94" i="6" s="1"/>
  <c r="BM45" i="43"/>
  <c r="AE45" i="43" s="1"/>
  <c r="K46" i="6" s="1"/>
  <c r="AC46" i="6" s="1"/>
  <c r="N55" i="57"/>
  <c r="R55" i="57" s="1"/>
  <c r="N113" i="57"/>
  <c r="R113" i="57" s="1"/>
  <c r="BM103" i="43" s="1"/>
  <c r="AE103" i="43" s="1"/>
  <c r="K104" i="6" s="1"/>
  <c r="AC104" i="6" s="1"/>
  <c r="N123" i="57"/>
  <c r="R123" i="57" s="1"/>
  <c r="BM113" i="43" s="1"/>
  <c r="AE113" i="43" s="1"/>
  <c r="K114" i="6" s="1"/>
  <c r="BM32" i="43"/>
  <c r="AE32" i="43" s="1"/>
  <c r="K33" i="6" s="1"/>
  <c r="AC33" i="6" s="1"/>
  <c r="N42" i="57"/>
  <c r="R42" i="57" s="1"/>
  <c r="N136" i="57"/>
  <c r="R136" i="57" s="1"/>
  <c r="BM126" i="43" s="1"/>
  <c r="AE126" i="43" s="1"/>
  <c r="K127" i="6" s="1"/>
  <c r="N17" i="57"/>
  <c r="R17" i="57" s="1"/>
  <c r="BM7" i="43" s="1"/>
  <c r="AE7" i="43" s="1"/>
  <c r="K8" i="6" s="1"/>
  <c r="AC8" i="6" s="1"/>
  <c r="BM182" i="43"/>
  <c r="AE182" i="43" s="1"/>
  <c r="K183" i="6" s="1"/>
  <c r="N192" i="57"/>
  <c r="R192" i="57" s="1"/>
  <c r="N83" i="57"/>
  <c r="R83" i="57" s="1"/>
  <c r="BM73" i="43" s="1"/>
  <c r="AE73" i="43" s="1"/>
  <c r="K74" i="6" s="1"/>
  <c r="AC74" i="6" s="1"/>
  <c r="N143" i="57"/>
  <c r="R143" i="57" s="1"/>
  <c r="BM133" i="43" s="1"/>
  <c r="AE133" i="43" s="1"/>
  <c r="K134" i="6" s="1"/>
  <c r="BM96" i="43"/>
  <c r="N106" i="57"/>
  <c r="R106" i="57" s="1"/>
  <c r="N40" i="57"/>
  <c r="R40" i="57" s="1"/>
  <c r="BM30" i="43" s="1"/>
  <c r="AE30" i="43" s="1"/>
  <c r="K31" i="6" s="1"/>
  <c r="AC31" i="6" s="1"/>
  <c r="N188" i="57"/>
  <c r="R188" i="57" s="1"/>
  <c r="BM178" i="43" s="1"/>
  <c r="AE178" i="43" s="1"/>
  <c r="K179" i="6" s="1"/>
  <c r="BM70" i="43"/>
  <c r="AE70" i="43" s="1"/>
  <c r="K71" i="6" s="1"/>
  <c r="AC71" i="6" s="1"/>
  <c r="N80" i="57"/>
  <c r="R80" i="57" s="1"/>
  <c r="N165" i="57"/>
  <c r="R165" i="57" s="1"/>
  <c r="BM155" i="43" s="1"/>
  <c r="AE155" i="43" s="1"/>
  <c r="K156" i="6" s="1"/>
  <c r="N67" i="57"/>
  <c r="R67" i="57" s="1"/>
  <c r="BM57" i="43" s="1"/>
  <c r="AE57" i="43" s="1"/>
  <c r="K58" i="6" s="1"/>
  <c r="AC58" i="6" s="1"/>
  <c r="BM100" i="43"/>
  <c r="AE100" i="43" s="1"/>
  <c r="K101" i="6" s="1"/>
  <c r="AC101" i="6" s="1"/>
  <c r="N110" i="57"/>
  <c r="R110" i="57" s="1"/>
  <c r="N130" i="57"/>
  <c r="R130" i="57" s="1"/>
  <c r="BM120" i="43" s="1"/>
  <c r="AE120" i="43" s="1"/>
  <c r="K121" i="6" s="1"/>
  <c r="N108" i="57"/>
  <c r="R108" i="57" s="1"/>
  <c r="BM98" i="43" s="1"/>
  <c r="AE98" i="43" s="1"/>
  <c r="K99" i="6" s="1"/>
  <c r="AC99" i="6" s="1"/>
  <c r="BM160" i="43"/>
  <c r="AE160" i="43" s="1"/>
  <c r="K161" i="6" s="1"/>
  <c r="N170" i="57"/>
  <c r="R170" i="57" s="1"/>
  <c r="N31" i="57"/>
  <c r="R31" i="57" s="1"/>
  <c r="BM21" i="43" s="1"/>
  <c r="AE21" i="43" s="1"/>
  <c r="K22" i="6" s="1"/>
  <c r="AC22" i="6" s="1"/>
  <c r="N137" i="57"/>
  <c r="R137" i="57" s="1"/>
  <c r="BM127" i="43" s="1"/>
  <c r="AE127" i="43" s="1"/>
  <c r="K128" i="6" s="1"/>
  <c r="BM175" i="43"/>
  <c r="AE175" i="43" s="1"/>
  <c r="K176" i="6" s="1"/>
  <c r="N185" i="57"/>
  <c r="R185" i="57" s="1"/>
  <c r="N16" i="57"/>
  <c r="R16" i="57" s="1"/>
  <c r="BM6" i="43" s="1"/>
  <c r="AE6" i="43" s="1"/>
  <c r="K7" i="6" s="1"/>
  <c r="AC7" i="6" s="1"/>
  <c r="N171" i="57"/>
  <c r="R171" i="57" s="1"/>
  <c r="BM161" i="43" s="1"/>
  <c r="AE161" i="43" s="1"/>
  <c r="K162" i="6" s="1"/>
  <c r="BM38" i="43"/>
  <c r="AE38" i="43" s="1"/>
  <c r="K39" i="6" s="1"/>
  <c r="AC39" i="6" s="1"/>
  <c r="N48" i="57"/>
  <c r="R48" i="57" s="1"/>
  <c r="N52" i="57"/>
  <c r="R52" i="57" s="1"/>
  <c r="BM42" i="43" s="1"/>
  <c r="AE42" i="43" s="1"/>
  <c r="K43" i="6" s="1"/>
  <c r="AC43" i="6" s="1"/>
  <c r="N23" i="57"/>
  <c r="R23" i="57" s="1"/>
  <c r="BM13" i="43" s="1"/>
  <c r="AE13" i="43" s="1"/>
  <c r="K14" i="6" s="1"/>
  <c r="AC14" i="6" s="1"/>
  <c r="BM143" i="43"/>
  <c r="AE143" i="43" s="1"/>
  <c r="K144" i="6" s="1"/>
  <c r="N153" i="57"/>
  <c r="R153" i="57" s="1"/>
  <c r="N128" i="57"/>
  <c r="R128" i="57" s="1"/>
  <c r="BM118" i="43" s="1"/>
  <c r="AE118" i="43" s="1"/>
  <c r="K119" i="6" s="1"/>
  <c r="N138" i="57"/>
  <c r="R138" i="57" s="1"/>
  <c r="BM128" i="43" s="1"/>
  <c r="AE128" i="43" s="1"/>
  <c r="K129" i="6" s="1"/>
  <c r="BM46" i="43"/>
  <c r="AE46" i="43" s="1"/>
  <c r="K47" i="6" s="1"/>
  <c r="AC47" i="6" s="1"/>
  <c r="N56" i="57"/>
  <c r="R56" i="57" s="1"/>
  <c r="N150" i="57"/>
  <c r="R150" i="57" s="1"/>
  <c r="BM140" i="43" s="1"/>
  <c r="AE140" i="43" s="1"/>
  <c r="K141" i="6" s="1"/>
  <c r="N41" i="57"/>
  <c r="R41" i="57" s="1"/>
  <c r="BM31" i="43" s="1"/>
  <c r="AE31" i="43" s="1"/>
  <c r="K32" i="6" s="1"/>
  <c r="AC32" i="6" s="1"/>
  <c r="BM101" i="43"/>
  <c r="AE101" i="43" s="1"/>
  <c r="K102" i="6" s="1"/>
  <c r="AC102" i="6" s="1"/>
  <c r="N111" i="57"/>
  <c r="R111" i="57" s="1"/>
  <c r="N19" i="57"/>
  <c r="R19" i="57" s="1"/>
  <c r="BM9" i="43" s="1"/>
  <c r="AE9" i="43" s="1"/>
  <c r="K10" i="6" s="1"/>
  <c r="AC10" i="6" s="1"/>
  <c r="N174" i="57"/>
  <c r="R174" i="57" s="1"/>
  <c r="BM164" i="43" s="1"/>
  <c r="AE164" i="43" s="1"/>
  <c r="K165" i="6" s="1"/>
  <c r="BM47" i="43"/>
  <c r="AE47" i="43" s="1"/>
  <c r="K48" i="6" s="1"/>
  <c r="AC48" i="6" s="1"/>
  <c r="N57" i="57"/>
  <c r="R57" i="57" s="1"/>
  <c r="N53" i="57"/>
  <c r="R53" i="57" s="1"/>
  <c r="BM43" i="43" s="1"/>
  <c r="AE43" i="43" s="1"/>
  <c r="K44" i="6" s="1"/>
  <c r="AC44" i="6" s="1"/>
  <c r="N156" i="57"/>
  <c r="R156" i="57" s="1"/>
  <c r="BM146" i="43" s="1"/>
  <c r="AE146" i="43" s="1"/>
  <c r="K147" i="6" s="1"/>
  <c r="BM116" i="43"/>
  <c r="AE116" i="43" s="1"/>
  <c r="K117" i="6" s="1"/>
  <c r="N126" i="57"/>
  <c r="R126" i="57" s="1"/>
  <c r="N46" i="57"/>
  <c r="R46" i="57" s="1"/>
  <c r="BM36" i="43" s="1"/>
  <c r="AE36" i="43" s="1"/>
  <c r="K37" i="6" s="1"/>
  <c r="AC37" i="6" s="1"/>
  <c r="N107" i="57"/>
  <c r="R107" i="57" s="1"/>
  <c r="BM97" i="43" s="1"/>
  <c r="AE97" i="43" s="1"/>
  <c r="K98" i="6" s="1"/>
  <c r="AC98" i="6" s="1"/>
  <c r="BM60" i="43"/>
  <c r="AE60" i="43" s="1"/>
  <c r="K61" i="6" s="1"/>
  <c r="AC61" i="6" s="1"/>
  <c r="N70" i="57"/>
  <c r="R70" i="57" s="1"/>
  <c r="N99" i="57"/>
  <c r="R99" i="57" s="1"/>
  <c r="BM89" i="43" s="1"/>
  <c r="AE89" i="43" s="1"/>
  <c r="K90" i="6" s="1"/>
  <c r="AC90" i="6" s="1"/>
  <c r="N51" i="57"/>
  <c r="R51" i="57" s="1"/>
  <c r="BM41" i="43" s="1"/>
  <c r="AE41" i="43" s="1"/>
  <c r="K42" i="6" s="1"/>
  <c r="AC42" i="6" s="1"/>
  <c r="BM104" i="43"/>
  <c r="AE104" i="43" s="1"/>
  <c r="K105" i="6" s="1"/>
  <c r="N114" i="57"/>
  <c r="R114" i="57" s="1"/>
  <c r="N62" i="57"/>
  <c r="R62" i="57" s="1"/>
  <c r="BM52" i="43" s="1"/>
  <c r="AE52" i="43" s="1"/>
  <c r="K53" i="6" s="1"/>
  <c r="AC53" i="6" s="1"/>
  <c r="N78" i="57"/>
  <c r="R78" i="57" s="1"/>
  <c r="BM68" i="43" s="1"/>
  <c r="AE68" i="43" s="1"/>
  <c r="K69" i="6" s="1"/>
  <c r="AC69" i="6" s="1"/>
  <c r="BM25" i="43"/>
  <c r="AE25" i="43" s="1"/>
  <c r="K26" i="6" s="1"/>
  <c r="AC26" i="6" s="1"/>
  <c r="N35" i="57"/>
  <c r="R35" i="57" s="1"/>
  <c r="N115" i="57"/>
  <c r="R115" i="57" s="1"/>
  <c r="BM105" i="43" s="1"/>
  <c r="AE105" i="43" s="1"/>
  <c r="K106" i="6" s="1"/>
  <c r="N28" i="57"/>
  <c r="R28" i="57" s="1"/>
  <c r="BM18" i="43" s="1"/>
  <c r="AE18" i="43" s="1"/>
  <c r="K19" i="6" s="1"/>
  <c r="AC19" i="6" s="1"/>
  <c r="BM99" i="43"/>
  <c r="AE99" i="43" s="1"/>
  <c r="K100" i="6" s="1"/>
  <c r="AC100" i="6" s="1"/>
  <c r="N109" i="57"/>
  <c r="R109" i="57" s="1"/>
  <c r="N129" i="57"/>
  <c r="R129" i="57" s="1"/>
  <c r="BM119" i="43" s="1"/>
  <c r="AE119" i="43" s="1"/>
  <c r="K120" i="6" s="1"/>
  <c r="N87" i="57"/>
  <c r="R87" i="57" s="1"/>
  <c r="BM77" i="43" s="1"/>
  <c r="AE77" i="43" s="1"/>
  <c r="K78" i="6" s="1"/>
  <c r="AC78" i="6" s="1"/>
  <c r="BM40" i="43"/>
  <c r="AE40" i="43" s="1"/>
  <c r="K41" i="6" s="1"/>
  <c r="AC41" i="6" s="1"/>
  <c r="N50" i="57"/>
  <c r="R50" i="57" s="1"/>
  <c r="N193" i="57"/>
  <c r="R193" i="57" s="1"/>
  <c r="BM183" i="43" s="1"/>
  <c r="AE183" i="43" s="1"/>
  <c r="K184" i="6" s="1"/>
  <c r="N64" i="57"/>
  <c r="R64" i="57" s="1"/>
  <c r="BM54" i="43" s="1"/>
  <c r="AE54" i="43" s="1"/>
  <c r="K55" i="6" s="1"/>
  <c r="AC55" i="6" s="1"/>
  <c r="BM168" i="43"/>
  <c r="AE168" i="43" s="1"/>
  <c r="K169" i="6" s="1"/>
  <c r="N178" i="57"/>
  <c r="R178" i="57" s="1"/>
  <c r="N169" i="57"/>
  <c r="R169" i="57" s="1"/>
  <c r="BM159" i="43" s="1"/>
  <c r="AE159" i="43" s="1"/>
  <c r="K160" i="6" s="1"/>
  <c r="N90" i="57"/>
  <c r="R90" i="57" s="1"/>
  <c r="BM80" i="43" s="1"/>
  <c r="AE80" i="43" s="1"/>
  <c r="K81" i="6" s="1"/>
  <c r="AC81" i="6" s="1"/>
  <c r="BM150" i="43"/>
  <c r="N160" i="57"/>
  <c r="R160" i="57" s="1"/>
  <c r="N196" i="57"/>
  <c r="R196" i="57" s="1"/>
  <c r="BM186" i="43" s="1"/>
  <c r="AE186" i="43" s="1"/>
  <c r="K187" i="6" s="1"/>
  <c r="N85" i="57"/>
  <c r="R85" i="57" s="1"/>
  <c r="BM75" i="43" s="1"/>
  <c r="AE75" i="43" s="1"/>
  <c r="K76" i="6" s="1"/>
  <c r="AC76" i="6" s="1"/>
  <c r="BM166" i="43"/>
  <c r="AE166" i="43" s="1"/>
  <c r="K167" i="6" s="1"/>
  <c r="N176" i="57"/>
  <c r="R176" i="57" s="1"/>
  <c r="N37" i="57"/>
  <c r="R37" i="57" s="1"/>
  <c r="BM27" i="43" s="1"/>
  <c r="AE27" i="43" s="1"/>
  <c r="K28" i="6" s="1"/>
  <c r="AC28" i="6" s="1"/>
  <c r="BM33" i="43"/>
  <c r="AE33" i="43" s="1"/>
  <c r="K34" i="6" s="1"/>
  <c r="AC34" i="6" s="1"/>
  <c r="N43" i="57"/>
  <c r="R43" i="57" s="1"/>
  <c r="BM44" i="43"/>
  <c r="AE44" i="43" s="1"/>
  <c r="K45" i="6" s="1"/>
  <c r="AC45" i="6" s="1"/>
  <c r="N54" i="57"/>
  <c r="R54" i="57" s="1"/>
  <c r="N177" i="57"/>
  <c r="R177" i="57" s="1"/>
  <c r="BM167" i="43" s="1"/>
  <c r="AE167" i="43" s="1"/>
  <c r="K168" i="6" s="1"/>
  <c r="N173" i="57"/>
  <c r="R173" i="57" s="1"/>
  <c r="BM163" i="43" s="1"/>
  <c r="AE163" i="43" s="1"/>
  <c r="K164" i="6" s="1"/>
  <c r="BM106" i="43"/>
  <c r="N116" i="57"/>
  <c r="R116" i="57" s="1"/>
  <c r="N105" i="57"/>
  <c r="R105" i="57" s="1"/>
  <c r="BM95" i="43" s="1"/>
  <c r="AE95" i="43" s="1"/>
  <c r="K96" i="6" s="1"/>
  <c r="AC96" i="6" s="1"/>
  <c r="BM169" i="43"/>
  <c r="AE169" i="43" s="1"/>
  <c r="K170" i="6" s="1"/>
  <c r="N179" i="57"/>
  <c r="R179" i="57" s="1"/>
  <c r="BM63" i="43"/>
  <c r="AE63" i="43" s="1"/>
  <c r="K64" i="6" s="1"/>
  <c r="AC64" i="6" s="1"/>
  <c r="N73" i="57"/>
  <c r="R73" i="57" s="1"/>
  <c r="N152" i="57"/>
  <c r="R152" i="57" s="1"/>
  <c r="BM142" i="43" s="1"/>
  <c r="AE142" i="43" s="1"/>
  <c r="K143" i="6" s="1"/>
  <c r="N155" i="57"/>
  <c r="R155" i="57" s="1"/>
  <c r="BM145" i="43" s="1"/>
  <c r="AE145" i="43" s="1"/>
  <c r="K146" i="6" s="1"/>
  <c r="BM108" i="43"/>
  <c r="AE108" i="43" s="1"/>
  <c r="K109" i="6" s="1"/>
  <c r="N118" i="57"/>
  <c r="R118" i="57" s="1"/>
  <c r="N32" i="57"/>
  <c r="R32" i="57" s="1"/>
  <c r="BM22" i="43" s="1"/>
  <c r="AE22" i="43" s="1"/>
  <c r="K23" i="6" s="1"/>
  <c r="AC23" i="6" s="1"/>
  <c r="BM81" i="43"/>
  <c r="AE81" i="43" s="1"/>
  <c r="K82" i="6" s="1"/>
  <c r="AC82" i="6" s="1"/>
  <c r="N91" i="57"/>
  <c r="R91" i="57" s="1"/>
  <c r="BM71" i="43"/>
  <c r="AE71" i="43" s="1"/>
  <c r="K72" i="6" s="1"/>
  <c r="AC72" i="6" s="1"/>
  <c r="N81" i="57"/>
  <c r="R81" i="57" s="1"/>
  <c r="N147" i="57"/>
  <c r="R147" i="57" s="1"/>
  <c r="BM137" i="43" s="1"/>
  <c r="AE137" i="43" s="1"/>
  <c r="K138" i="6" s="1"/>
  <c r="N158" i="57"/>
  <c r="R158" i="57" s="1"/>
  <c r="BM148" i="43" s="1"/>
  <c r="AE148" i="43" s="1"/>
  <c r="K149" i="6" s="1"/>
  <c r="BM177" i="43"/>
  <c r="AE177" i="43" s="1"/>
  <c r="K178" i="6" s="1"/>
  <c r="N187" i="57"/>
  <c r="R187" i="57" s="1"/>
  <c r="N33" i="57"/>
  <c r="R33" i="57" s="1"/>
  <c r="BM23" i="43" s="1"/>
  <c r="AE23" i="43" s="1"/>
  <c r="K24" i="6" s="1"/>
  <c r="AC24" i="6" s="1"/>
  <c r="BM14" i="43"/>
  <c r="AE14" i="43" s="1"/>
  <c r="K15" i="6" s="1"/>
  <c r="AC15" i="6" s="1"/>
  <c r="N24" i="57"/>
  <c r="R24" i="57" s="1"/>
  <c r="BM26" i="43"/>
  <c r="AE26" i="43" s="1"/>
  <c r="K27" i="6" s="1"/>
  <c r="AC27" i="6" s="1"/>
  <c r="N36" i="57"/>
  <c r="R36" i="57" s="1"/>
  <c r="N164" i="57"/>
  <c r="R164" i="57" s="1"/>
  <c r="BM154" i="43" s="1"/>
  <c r="AE154" i="43" s="1"/>
  <c r="K155" i="6" s="1"/>
  <c r="N94" i="57"/>
  <c r="R94" i="57" s="1"/>
  <c r="BM84" i="43" s="1"/>
  <c r="AE84" i="43" s="1"/>
  <c r="K85" i="6" s="1"/>
  <c r="AC85" i="6" s="1"/>
  <c r="BM67" i="43"/>
  <c r="AE67" i="43" s="1"/>
  <c r="K68" i="6" s="1"/>
  <c r="AC68" i="6" s="1"/>
  <c r="N77" i="57"/>
  <c r="R77" i="57" s="1"/>
  <c r="N25" i="57"/>
  <c r="R25" i="57" s="1"/>
  <c r="BM15" i="43" s="1"/>
  <c r="AE15" i="43" s="1"/>
  <c r="K16" i="6" s="1"/>
  <c r="AC16" i="6" s="1"/>
  <c r="BM90" i="43"/>
  <c r="AE90" i="43" s="1"/>
  <c r="K91" i="6" s="1"/>
  <c r="AC91" i="6" s="1"/>
  <c r="N100" i="57"/>
  <c r="R100" i="57" s="1"/>
  <c r="BM123" i="43"/>
  <c r="N133" i="57"/>
  <c r="R133" i="57" s="1"/>
  <c r="N145" i="57"/>
  <c r="R145" i="57" s="1"/>
  <c r="BM135" i="43" s="1"/>
  <c r="AE135" i="43" s="1"/>
  <c r="K136" i="6" s="1"/>
  <c r="N121" i="57"/>
  <c r="R121" i="57" s="1"/>
  <c r="BM111" i="43" s="1"/>
  <c r="AE111" i="43" s="1"/>
  <c r="K112" i="6" s="1"/>
  <c r="BM86" i="43"/>
  <c r="AE86" i="43" s="1"/>
  <c r="K87" i="6" s="1"/>
  <c r="AC87" i="6" s="1"/>
  <c r="N96" i="57"/>
  <c r="R96" i="57" s="1"/>
  <c r="N142" i="57"/>
  <c r="R142" i="57" s="1"/>
  <c r="BM132" i="43" s="1"/>
  <c r="AE132" i="43" s="1"/>
  <c r="K133" i="6" s="1"/>
  <c r="BM107" i="43"/>
  <c r="AE107" i="43" s="1"/>
  <c r="K108" i="6" s="1"/>
  <c r="N117" i="57"/>
  <c r="R117" i="57" s="1"/>
  <c r="BM16" i="43"/>
  <c r="AE16" i="43" s="1"/>
  <c r="K17" i="6" s="1"/>
  <c r="AC17" i="6" s="1"/>
  <c r="N26" i="57"/>
  <c r="R26" i="57" s="1"/>
  <c r="G188" i="43"/>
  <c r="H21" i="5" s="1"/>
  <c r="J188" i="43"/>
  <c r="K21" i="5" s="1"/>
  <c r="N172" i="57"/>
  <c r="R172" i="57" s="1"/>
  <c r="BM162" i="43" s="1"/>
  <c r="AE162" i="43" s="1"/>
  <c r="K163" i="6" s="1"/>
  <c r="BM34" i="43"/>
  <c r="N44" i="57"/>
  <c r="R44" i="57" s="1"/>
  <c r="N161" i="57"/>
  <c r="R161" i="57" s="1"/>
  <c r="BM151" i="43" s="1"/>
  <c r="AE151" i="43" s="1"/>
  <c r="K152" i="6" s="1"/>
  <c r="BM56" i="43"/>
  <c r="AE56" i="43" s="1"/>
  <c r="K57" i="6" s="1"/>
  <c r="AC57" i="6" s="1"/>
  <c r="N66" i="57"/>
  <c r="R66" i="57" s="1"/>
  <c r="BM147" i="43"/>
  <c r="N157" i="57"/>
  <c r="R157" i="57" s="1"/>
  <c r="N154" i="57"/>
  <c r="R154" i="57" s="1"/>
  <c r="BM144" i="43" s="1"/>
  <c r="AE144" i="43" s="1"/>
  <c r="K145" i="6" s="1"/>
  <c r="N167" i="57"/>
  <c r="R167" i="57" s="1"/>
  <c r="BM157" i="43" s="1"/>
  <c r="AE157" i="43" s="1"/>
  <c r="K158" i="6" s="1"/>
  <c r="BM79" i="43"/>
  <c r="N89" i="57"/>
  <c r="R89" i="57" s="1"/>
  <c r="N182" i="57"/>
  <c r="R182" i="57" s="1"/>
  <c r="BM172" i="43" s="1"/>
  <c r="AE172" i="43" s="1"/>
  <c r="K173" i="6" s="1"/>
  <c r="BM65" i="43"/>
  <c r="AE65" i="43" s="1"/>
  <c r="K66" i="6" s="1"/>
  <c r="AC66" i="6" s="1"/>
  <c r="N75" i="57"/>
  <c r="R75" i="57" s="1"/>
  <c r="BM28" i="43"/>
  <c r="AE28" i="43" s="1"/>
  <c r="K29" i="6" s="1"/>
  <c r="AC29" i="6" s="1"/>
  <c r="N38" i="57"/>
  <c r="R38" i="57" s="1"/>
  <c r="N20" i="57"/>
  <c r="R20" i="57" s="1"/>
  <c r="BM10" i="43" s="1"/>
  <c r="AE10" i="43" s="1"/>
  <c r="K11" i="6" s="1"/>
  <c r="AC11" i="6" s="1"/>
  <c r="N27" i="57"/>
  <c r="R27" i="57" s="1"/>
  <c r="BM17" i="43" s="1"/>
  <c r="AE17" i="43" s="1"/>
  <c r="K18" i="6" s="1"/>
  <c r="AC18" i="6" s="1"/>
  <c r="BM74" i="43"/>
  <c r="N84" i="57"/>
  <c r="R84" i="57" s="1"/>
  <c r="N144" i="57"/>
  <c r="R144" i="57" s="1"/>
  <c r="BM134" i="43" s="1"/>
  <c r="AE134" i="43" s="1"/>
  <c r="K135" i="6" s="1"/>
  <c r="BM50" i="43"/>
  <c r="AE50" i="43" s="1"/>
  <c r="K51" i="6" s="1"/>
  <c r="AC51" i="6" s="1"/>
  <c r="N60" i="57"/>
  <c r="R60" i="57" s="1"/>
  <c r="BM85" i="43"/>
  <c r="AE85" i="43" s="1"/>
  <c r="K86" i="6" s="1"/>
  <c r="AC86" i="6" s="1"/>
  <c r="N95" i="57"/>
  <c r="R95" i="57" s="1"/>
  <c r="N92" i="57"/>
  <c r="R92" i="57" s="1"/>
  <c r="BM82" i="43" s="1"/>
  <c r="AE82" i="43" s="1"/>
  <c r="K83" i="6" s="1"/>
  <c r="AC83" i="6" s="1"/>
  <c r="BM114" i="43"/>
  <c r="AE114" i="43" s="1"/>
  <c r="K115" i="6" s="1"/>
  <c r="N124" i="57"/>
  <c r="R124" i="57" s="1"/>
  <c r="BM64" i="43"/>
  <c r="AE64" i="43" s="1"/>
  <c r="K65" i="6" s="1"/>
  <c r="AC65" i="6" s="1"/>
  <c r="N74" i="57"/>
  <c r="R74" i="57" s="1"/>
  <c r="N135" i="57"/>
  <c r="R135" i="57" s="1"/>
  <c r="BM125" i="43" s="1"/>
  <c r="AE125" i="43" s="1"/>
  <c r="K126" i="6" s="1"/>
  <c r="N181" i="57"/>
  <c r="R181" i="57" s="1"/>
  <c r="BM171" i="43" s="1"/>
  <c r="AE171" i="43" s="1"/>
  <c r="K172" i="6" s="1"/>
  <c r="BM176" i="43"/>
  <c r="AE176" i="43" s="1"/>
  <c r="K177" i="6" s="1"/>
  <c r="N186" i="57"/>
  <c r="R186" i="57" s="1"/>
  <c r="N98" i="57"/>
  <c r="R98" i="57" s="1"/>
  <c r="BM88" i="43" s="1"/>
  <c r="AE88" i="43" s="1"/>
  <c r="K89" i="6" s="1"/>
  <c r="AC89" i="6" s="1"/>
  <c r="BM180" i="43"/>
  <c r="AE180" i="43" s="1"/>
  <c r="K181" i="6" s="1"/>
  <c r="N190" i="57"/>
  <c r="R190" i="57" s="1"/>
  <c r="BM78" i="43"/>
  <c r="AE78" i="43" s="1"/>
  <c r="K79" i="6" s="1"/>
  <c r="AC79" i="6" s="1"/>
  <c r="N88" i="57"/>
  <c r="R88" i="57" s="1"/>
  <c r="N79" i="57"/>
  <c r="R79" i="57" s="1"/>
  <c r="BM69" i="43" s="1"/>
  <c r="AE69" i="43" s="1"/>
  <c r="K70" i="6" s="1"/>
  <c r="AC70" i="6" s="1"/>
  <c r="N183" i="57"/>
  <c r="R183" i="57" s="1"/>
  <c r="BM173" i="43" s="1"/>
  <c r="AE173" i="43" s="1"/>
  <c r="K174" i="6" s="1"/>
  <c r="BM139" i="43"/>
  <c r="AE139" i="43" s="1"/>
  <c r="K140" i="6" s="1"/>
  <c r="N149" i="57"/>
  <c r="R149" i="57" s="1"/>
  <c r="N141" i="57"/>
  <c r="R141" i="57" s="1"/>
  <c r="BM131" i="43" s="1"/>
  <c r="AE131" i="43" s="1"/>
  <c r="K132" i="6" s="1"/>
  <c r="BM39" i="43"/>
  <c r="AE39" i="43" s="1"/>
  <c r="K40" i="6" s="1"/>
  <c r="AC40" i="6" s="1"/>
  <c r="N49" i="57"/>
  <c r="R49" i="57" s="1"/>
  <c r="BM117" i="43"/>
  <c r="AE117" i="43" s="1"/>
  <c r="K118" i="6" s="1"/>
  <c r="N127" i="57"/>
  <c r="R127" i="57" s="1"/>
  <c r="N68" i="57"/>
  <c r="R68" i="57" s="1"/>
  <c r="BM58" i="43" s="1"/>
  <c r="AE58" i="43" s="1"/>
  <c r="K59" i="6" s="1"/>
  <c r="AC59" i="6" s="1"/>
  <c r="N191" i="57"/>
  <c r="R191" i="57" s="1"/>
  <c r="BM181" i="43" s="1"/>
  <c r="AE181" i="43" s="1"/>
  <c r="K182" i="6" s="1"/>
  <c r="BM110" i="43"/>
  <c r="AE110" i="43" s="1"/>
  <c r="K111" i="6" s="1"/>
  <c r="N120" i="57"/>
  <c r="R120" i="57" s="1"/>
  <c r="N180" i="57"/>
  <c r="R180" i="57" s="1"/>
  <c r="BM170" i="43" s="1"/>
  <c r="AE170" i="43" s="1"/>
  <c r="K171" i="6" s="1"/>
  <c r="BM138" i="43"/>
  <c r="AE138" i="43" s="1"/>
  <c r="K139" i="6" s="1"/>
  <c r="N148" i="57"/>
  <c r="R148" i="57" s="1"/>
  <c r="BM141" i="43"/>
  <c r="AE141" i="43" s="1"/>
  <c r="K142" i="6" s="1"/>
  <c r="N151" i="57"/>
  <c r="R151" i="57" s="1"/>
  <c r="N93" i="57"/>
  <c r="R93" i="57" s="1"/>
  <c r="BM83" i="43" s="1"/>
  <c r="AE83" i="43" s="1"/>
  <c r="K84" i="6" s="1"/>
  <c r="AC84" i="6" s="1"/>
  <c r="N102" i="57"/>
  <c r="R102" i="57" s="1"/>
  <c r="BM92" i="43" s="1"/>
  <c r="AE92" i="43" s="1"/>
  <c r="K93" i="6" s="1"/>
  <c r="AC93" i="6" s="1"/>
  <c r="BM149" i="43"/>
  <c r="AE149" i="43" s="1"/>
  <c r="K150" i="6" s="1"/>
  <c r="N159" i="57"/>
  <c r="R159" i="57" s="1"/>
  <c r="N18" i="57"/>
  <c r="R18" i="57" s="1"/>
  <c r="BM8" i="43" s="1"/>
  <c r="AE8" i="43" s="1"/>
  <c r="K9" i="6" s="1"/>
  <c r="AC9" i="6" s="1"/>
  <c r="BM55" i="43"/>
  <c r="AE55" i="43" s="1"/>
  <c r="K56" i="6" s="1"/>
  <c r="AC56" i="6" s="1"/>
  <c r="N65" i="57"/>
  <c r="R65" i="57" s="1"/>
  <c r="BM35" i="43"/>
  <c r="AE35" i="43" s="1"/>
  <c r="K36" i="6" s="1"/>
  <c r="AC36" i="6" s="1"/>
  <c r="N45" i="57"/>
  <c r="R45" i="57" s="1"/>
  <c r="N97" i="57"/>
  <c r="R97" i="57" s="1"/>
  <c r="BM87" i="43" s="1"/>
  <c r="AE87" i="43" s="1"/>
  <c r="K88" i="6" s="1"/>
  <c r="AC88" i="6" s="1"/>
  <c r="N58" i="57"/>
  <c r="R58" i="57" s="1"/>
  <c r="BM48" i="43" s="1"/>
  <c r="AE48" i="43" s="1"/>
  <c r="K49" i="6" s="1"/>
  <c r="AC49" i="6" s="1"/>
  <c r="BM61" i="43"/>
  <c r="AE61" i="43" s="1"/>
  <c r="K62" i="6" s="1"/>
  <c r="AC62" i="6" s="1"/>
  <c r="N71" i="57"/>
  <c r="R71" i="57" s="1"/>
  <c r="N166" i="57"/>
  <c r="R166" i="57" s="1"/>
  <c r="BM156" i="43" s="1"/>
  <c r="AE156" i="43" s="1"/>
  <c r="K157" i="6" s="1"/>
  <c r="BM53" i="43"/>
  <c r="AE53" i="43" s="1"/>
  <c r="K54" i="6" s="1"/>
  <c r="AC54" i="6" s="1"/>
  <c r="N63" i="57"/>
  <c r="R63" i="57" s="1"/>
  <c r="BM5" i="43"/>
  <c r="AE5" i="43" s="1"/>
  <c r="K6" i="6" s="1"/>
  <c r="AC6" i="6" s="1"/>
  <c r="N15" i="57"/>
  <c r="R15" i="57" s="1"/>
  <c r="N132" i="57"/>
  <c r="R132" i="57" s="1"/>
  <c r="BM122" i="43" s="1"/>
  <c r="AE122" i="43" s="1"/>
  <c r="K123" i="6" s="1"/>
  <c r="N72" i="57"/>
  <c r="R72" i="57" s="1"/>
  <c r="BM62" i="43" s="1"/>
  <c r="AE62" i="43" s="1"/>
  <c r="K63" i="6" s="1"/>
  <c r="AC63" i="6" s="1"/>
  <c r="BM51" i="43"/>
  <c r="AE51" i="43" s="1"/>
  <c r="K52" i="6" s="1"/>
  <c r="AC52" i="6" s="1"/>
  <c r="N61" i="57"/>
  <c r="R61" i="57" s="1"/>
  <c r="N82" i="57"/>
  <c r="R82" i="57" s="1"/>
  <c r="BM72" i="43" s="1"/>
  <c r="AE72" i="43" s="1"/>
  <c r="K73" i="6" s="1"/>
  <c r="AC73" i="6" s="1"/>
  <c r="BM152" i="43"/>
  <c r="AE152" i="43" s="1"/>
  <c r="K153" i="6" s="1"/>
  <c r="N162" i="57"/>
  <c r="R162" i="57" s="1"/>
  <c r="BM66" i="43"/>
  <c r="AE66" i="43" s="1"/>
  <c r="K67" i="6" s="1"/>
  <c r="AC67" i="6" s="1"/>
  <c r="N76" i="57"/>
  <c r="R76" i="57" s="1"/>
  <c r="N86" i="57"/>
  <c r="R86" i="57" s="1"/>
  <c r="BM76" i="43" s="1"/>
  <c r="AE76" i="43" s="1"/>
  <c r="K77" i="6" s="1"/>
  <c r="AC77" i="6" s="1"/>
  <c r="N131" i="57"/>
  <c r="R131" i="57" s="1"/>
  <c r="BM121" i="43" s="1"/>
  <c r="AE121" i="43" s="1"/>
  <c r="K122" i="6" s="1"/>
  <c r="D82" i="5"/>
  <c r="AB46" i="43"/>
  <c r="H47" i="6" s="1"/>
  <c r="Z47" i="6" s="1"/>
  <c r="AB164" i="43"/>
  <c r="H165" i="6" s="1"/>
  <c r="AB59" i="43"/>
  <c r="H60" i="6" s="1"/>
  <c r="Z60" i="6" s="1"/>
  <c r="AB52" i="43"/>
  <c r="H53" i="6" s="1"/>
  <c r="Z53" i="6" s="1"/>
  <c r="AB127" i="43"/>
  <c r="H128" i="6" s="1"/>
  <c r="AB125" i="43"/>
  <c r="H126" i="6" s="1"/>
  <c r="AB96" i="43"/>
  <c r="H97" i="6" s="1"/>
  <c r="Z97" i="6" s="1"/>
  <c r="AE96" i="43"/>
  <c r="K97" i="6" s="1"/>
  <c r="AC97" i="6" s="1"/>
  <c r="AB80" i="43"/>
  <c r="H81" i="6" s="1"/>
  <c r="Z81" i="6" s="1"/>
  <c r="AB150" i="43"/>
  <c r="H151" i="6" s="1"/>
  <c r="AE150" i="43"/>
  <c r="K151" i="6" s="1"/>
  <c r="AB20" i="43"/>
  <c r="H21" i="6" s="1"/>
  <c r="Z21" i="6" s="1"/>
  <c r="AE20" i="43"/>
  <c r="K21" i="6" s="1"/>
  <c r="AC21" i="6" s="1"/>
  <c r="AB84" i="43"/>
  <c r="H85" i="6" s="1"/>
  <c r="Z85" i="6" s="1"/>
  <c r="AB180" i="43"/>
  <c r="H181" i="6" s="1"/>
  <c r="AB130" i="43"/>
  <c r="H131" i="6" s="1"/>
  <c r="AE130" i="43"/>
  <c r="K131" i="6" s="1"/>
  <c r="AB106" i="43"/>
  <c r="H107" i="6" s="1"/>
  <c r="AE106" i="43"/>
  <c r="K107" i="6" s="1"/>
  <c r="AB95" i="43"/>
  <c r="H96" i="6" s="1"/>
  <c r="Z96" i="6" s="1"/>
  <c r="AB27" i="43"/>
  <c r="H28" i="6" s="1"/>
  <c r="Z28" i="6" s="1"/>
  <c r="AB34" i="43"/>
  <c r="H35" i="6" s="1"/>
  <c r="Z35" i="6" s="1"/>
  <c r="AE34" i="43"/>
  <c r="K35" i="6" s="1"/>
  <c r="AC35" i="6" s="1"/>
  <c r="AB123" i="43"/>
  <c r="H124" i="6" s="1"/>
  <c r="AE123" i="43"/>
  <c r="K124" i="6" s="1"/>
  <c r="AB151" i="43"/>
  <c r="H152" i="6" s="1"/>
  <c r="AB137" i="43"/>
  <c r="H138" i="6" s="1"/>
  <c r="AB147" i="43"/>
  <c r="H148" i="6" s="1"/>
  <c r="AE147" i="43"/>
  <c r="K148" i="6" s="1"/>
  <c r="AB79" i="43"/>
  <c r="H80" i="6" s="1"/>
  <c r="Z80" i="6" s="1"/>
  <c r="AE79" i="43"/>
  <c r="K80" i="6" s="1"/>
  <c r="AC80" i="6" s="1"/>
  <c r="AB138" i="43"/>
  <c r="H139" i="6" s="1"/>
  <c r="AB92" i="43"/>
  <c r="H93" i="6" s="1"/>
  <c r="Z93" i="6" s="1"/>
  <c r="AB28" i="43"/>
  <c r="H29" i="6" s="1"/>
  <c r="Z29" i="6" s="1"/>
  <c r="AB156" i="43"/>
  <c r="H157" i="6" s="1"/>
  <c r="AB74" i="43"/>
  <c r="H75" i="6" s="1"/>
  <c r="Z75" i="6" s="1"/>
  <c r="AE74" i="43"/>
  <c r="K75" i="6" s="1"/>
  <c r="AC75" i="6" s="1"/>
  <c r="AC34" i="43"/>
  <c r="I35" i="6" s="1"/>
  <c r="AA35" i="6" s="1"/>
  <c r="AC164" i="43"/>
  <c r="I165" i="6" s="1"/>
  <c r="AC127" i="43"/>
  <c r="I128" i="6" s="1"/>
  <c r="AC74" i="43"/>
  <c r="I75" i="6" s="1"/>
  <c r="AA75" i="6" s="1"/>
  <c r="AC106" i="43"/>
  <c r="I107" i="6" s="1"/>
  <c r="AC151" i="43"/>
  <c r="I152" i="6" s="1"/>
  <c r="AC150" i="43"/>
  <c r="I151" i="6" s="1"/>
  <c r="AC92" i="43"/>
  <c r="I93" i="6" s="1"/>
  <c r="AA93" i="6" s="1"/>
  <c r="AC46" i="43"/>
  <c r="I47" i="6" s="1"/>
  <c r="AA47" i="6" s="1"/>
  <c r="AC20" i="43"/>
  <c r="I21" i="6" s="1"/>
  <c r="AA21" i="6" s="1"/>
  <c r="AC59" i="43"/>
  <c r="I60" i="6" s="1"/>
  <c r="AA60" i="6" s="1"/>
  <c r="AC28" i="43"/>
  <c r="I29" i="6" s="1"/>
  <c r="AA29" i="6" s="1"/>
  <c r="AC123" i="43"/>
  <c r="I124" i="6" s="1"/>
  <c r="AC80" i="43"/>
  <c r="I81" i="6" s="1"/>
  <c r="AA81" i="6" s="1"/>
  <c r="AC79" i="43"/>
  <c r="I80" i="6" s="1"/>
  <c r="AA80" i="6" s="1"/>
  <c r="AC147" i="43"/>
  <c r="I148" i="6" s="1"/>
  <c r="AC52" i="43"/>
  <c r="I53" i="6" s="1"/>
  <c r="AA53" i="6" s="1"/>
  <c r="AC84" i="43"/>
  <c r="I85" i="6" s="1"/>
  <c r="AA85" i="6" s="1"/>
  <c r="AC138" i="43"/>
  <c r="I139" i="6" s="1"/>
  <c r="AC125" i="43"/>
  <c r="I126" i="6" s="1"/>
  <c r="AC156" i="43"/>
  <c r="I157" i="6" s="1"/>
  <c r="AC137" i="43"/>
  <c r="I138" i="6" s="1"/>
  <c r="AC95" i="43"/>
  <c r="I96" i="6" s="1"/>
  <c r="AA96" i="6" s="1"/>
  <c r="AC65" i="43"/>
  <c r="I66" i="6" s="1"/>
  <c r="AA66" i="6" s="1"/>
  <c r="AB65" i="43"/>
  <c r="H66" i="6" s="1"/>
  <c r="Z66" i="6" s="1"/>
  <c r="AC24" i="43"/>
  <c r="I25" i="6" s="1"/>
  <c r="AA25" i="6" s="1"/>
  <c r="AB24" i="43"/>
  <c r="H25" i="6" s="1"/>
  <c r="Z25" i="6" s="1"/>
  <c r="AC115" i="43"/>
  <c r="I116" i="6" s="1"/>
  <c r="AB115" i="43"/>
  <c r="H116" i="6" s="1"/>
  <c r="AC179" i="43"/>
  <c r="I180" i="6" s="1"/>
  <c r="AB179" i="43"/>
  <c r="H180" i="6" s="1"/>
  <c r="AC162" i="43"/>
  <c r="I163" i="6" s="1"/>
  <c r="AB162" i="43"/>
  <c r="H163" i="6" s="1"/>
  <c r="AC75" i="43"/>
  <c r="I76" i="6" s="1"/>
  <c r="AA76" i="6" s="1"/>
  <c r="AB75" i="43"/>
  <c r="H76" i="6" s="1"/>
  <c r="Z76" i="6" s="1"/>
  <c r="AC175" i="43"/>
  <c r="I176" i="6" s="1"/>
  <c r="AB175" i="43"/>
  <c r="H176" i="6" s="1"/>
  <c r="AC140" i="43"/>
  <c r="I141" i="6" s="1"/>
  <c r="AB140" i="43"/>
  <c r="H141" i="6" s="1"/>
  <c r="AC99" i="43"/>
  <c r="I100" i="6" s="1"/>
  <c r="AA100" i="6" s="1"/>
  <c r="AB99" i="43"/>
  <c r="H100" i="6" s="1"/>
  <c r="Z100" i="6" s="1"/>
  <c r="AC139" i="43"/>
  <c r="I140" i="6" s="1"/>
  <c r="AB139" i="43"/>
  <c r="H140" i="6" s="1"/>
  <c r="AC68" i="43"/>
  <c r="I69" i="6" s="1"/>
  <c r="AA69" i="6" s="1"/>
  <c r="AB68" i="43"/>
  <c r="H69" i="6" s="1"/>
  <c r="Z69" i="6" s="1"/>
  <c r="AC103" i="43"/>
  <c r="I104" i="6" s="1"/>
  <c r="AA104" i="6" s="1"/>
  <c r="AB103" i="43"/>
  <c r="H104" i="6" s="1"/>
  <c r="Z104" i="6" s="1"/>
  <c r="AC29" i="43"/>
  <c r="I30" i="6" s="1"/>
  <c r="AA30" i="6" s="1"/>
  <c r="AB29" i="43"/>
  <c r="H30" i="6" s="1"/>
  <c r="Z30" i="6" s="1"/>
  <c r="AC101" i="43"/>
  <c r="I102" i="6" s="1"/>
  <c r="AA102" i="6" s="1"/>
  <c r="AB101" i="43"/>
  <c r="H102" i="6" s="1"/>
  <c r="Z102" i="6" s="1"/>
  <c r="AC86" i="43"/>
  <c r="I87" i="6" s="1"/>
  <c r="AA87" i="6" s="1"/>
  <c r="AB86" i="43"/>
  <c r="H87" i="6" s="1"/>
  <c r="Z87" i="6" s="1"/>
  <c r="AC132" i="43"/>
  <c r="I133" i="6" s="1"/>
  <c r="AB132" i="43"/>
  <c r="H133" i="6" s="1"/>
  <c r="AC88" i="43"/>
  <c r="I89" i="6" s="1"/>
  <c r="AA89" i="6" s="1"/>
  <c r="AB88" i="43"/>
  <c r="H89" i="6" s="1"/>
  <c r="Z89" i="6" s="1"/>
  <c r="AC89" i="43"/>
  <c r="I90" i="6" s="1"/>
  <c r="AA90" i="6" s="1"/>
  <c r="AB89" i="43"/>
  <c r="H90" i="6" s="1"/>
  <c r="Z90" i="6" s="1"/>
  <c r="AC134" i="43"/>
  <c r="I135" i="6" s="1"/>
  <c r="AB134" i="43"/>
  <c r="H135" i="6" s="1"/>
  <c r="AC16" i="43"/>
  <c r="I17" i="6" s="1"/>
  <c r="AA17" i="6" s="1"/>
  <c r="AB16" i="43"/>
  <c r="H17" i="6" s="1"/>
  <c r="Z17" i="6" s="1"/>
  <c r="AC7" i="43"/>
  <c r="I8" i="6" s="1"/>
  <c r="AA8" i="6" s="1"/>
  <c r="AB7" i="43"/>
  <c r="H8" i="6" s="1"/>
  <c r="Z8" i="6" s="1"/>
  <c r="AC14" i="43"/>
  <c r="I15" i="6" s="1"/>
  <c r="AA15" i="6" s="1"/>
  <c r="AB14" i="43"/>
  <c r="H15" i="6" s="1"/>
  <c r="Z15" i="6" s="1"/>
  <c r="AC55" i="43"/>
  <c r="I56" i="6" s="1"/>
  <c r="AA56" i="6" s="1"/>
  <c r="AB55" i="43"/>
  <c r="H56" i="6" s="1"/>
  <c r="Z56" i="6" s="1"/>
  <c r="AC6" i="43"/>
  <c r="I7" i="6" s="1"/>
  <c r="AA7" i="6" s="1"/>
  <c r="AB6" i="43"/>
  <c r="H7" i="6" s="1"/>
  <c r="Z7" i="6" s="1"/>
  <c r="AC100" i="43"/>
  <c r="I101" i="6" s="1"/>
  <c r="AA101" i="6" s="1"/>
  <c r="AB100" i="43"/>
  <c r="H101" i="6" s="1"/>
  <c r="Z101" i="6" s="1"/>
  <c r="AC81" i="43"/>
  <c r="I82" i="6" s="1"/>
  <c r="AA82" i="6" s="1"/>
  <c r="AB81" i="43"/>
  <c r="H82" i="6" s="1"/>
  <c r="Z82" i="6" s="1"/>
  <c r="AC73" i="43"/>
  <c r="I74" i="6" s="1"/>
  <c r="AA74" i="6" s="1"/>
  <c r="AB73" i="43"/>
  <c r="H74" i="6" s="1"/>
  <c r="Z74" i="6" s="1"/>
  <c r="AC129" i="43"/>
  <c r="I130" i="6" s="1"/>
  <c r="AB129" i="43"/>
  <c r="H130" i="6" s="1"/>
  <c r="AC15" i="43"/>
  <c r="I16" i="6" s="1"/>
  <c r="AA16" i="6" s="1"/>
  <c r="AB15" i="43"/>
  <c r="H16" i="6" s="1"/>
  <c r="Z16" i="6" s="1"/>
  <c r="AC36" i="43"/>
  <c r="I37" i="6" s="1"/>
  <c r="AA37" i="6" s="1"/>
  <c r="AB36" i="43"/>
  <c r="H37" i="6" s="1"/>
  <c r="Z37" i="6" s="1"/>
  <c r="AC142" i="43"/>
  <c r="I143" i="6" s="1"/>
  <c r="AB142" i="43"/>
  <c r="H143" i="6" s="1"/>
  <c r="AC178" i="43"/>
  <c r="I179" i="6" s="1"/>
  <c r="AB178" i="43"/>
  <c r="H179" i="6" s="1"/>
  <c r="AC60" i="43"/>
  <c r="I61" i="6" s="1"/>
  <c r="AA61" i="6" s="1"/>
  <c r="AB60" i="43"/>
  <c r="H61" i="6" s="1"/>
  <c r="Z61" i="6" s="1"/>
  <c r="AC39" i="43"/>
  <c r="I40" i="6" s="1"/>
  <c r="AA40" i="6" s="1"/>
  <c r="AB39" i="43"/>
  <c r="H40" i="6" s="1"/>
  <c r="Z40" i="6" s="1"/>
  <c r="AC143" i="43"/>
  <c r="I144" i="6" s="1"/>
  <c r="AB143" i="43"/>
  <c r="H144" i="6" s="1"/>
  <c r="AC136" i="43"/>
  <c r="I137" i="6" s="1"/>
  <c r="AB136" i="43"/>
  <c r="H137" i="6" s="1"/>
  <c r="AC76" i="43"/>
  <c r="I77" i="6" s="1"/>
  <c r="AA77" i="6" s="1"/>
  <c r="AB76" i="43"/>
  <c r="H77" i="6" s="1"/>
  <c r="Z77" i="6" s="1"/>
  <c r="AC148" i="43"/>
  <c r="I149" i="6" s="1"/>
  <c r="AB148" i="43"/>
  <c r="H149" i="6" s="1"/>
  <c r="AC45" i="43"/>
  <c r="I46" i="6" s="1"/>
  <c r="AA46" i="6" s="1"/>
  <c r="AB45" i="43"/>
  <c r="H46" i="6" s="1"/>
  <c r="Z46" i="6" s="1"/>
  <c r="AC62" i="43"/>
  <c r="I63" i="6" s="1"/>
  <c r="AA63" i="6" s="1"/>
  <c r="AB62" i="43"/>
  <c r="H63" i="6" s="1"/>
  <c r="Z63" i="6" s="1"/>
  <c r="AC64" i="43"/>
  <c r="I65" i="6" s="1"/>
  <c r="AA65" i="6" s="1"/>
  <c r="AB64" i="43"/>
  <c r="H65" i="6" s="1"/>
  <c r="Z65" i="6" s="1"/>
  <c r="AC30" i="43"/>
  <c r="I31" i="6" s="1"/>
  <c r="AA31" i="6" s="1"/>
  <c r="AB30" i="43"/>
  <c r="H31" i="6" s="1"/>
  <c r="Z31" i="6" s="1"/>
  <c r="AC19" i="43"/>
  <c r="I20" i="6" s="1"/>
  <c r="AA20" i="6" s="1"/>
  <c r="AB19" i="43"/>
  <c r="H20" i="6" s="1"/>
  <c r="Z20" i="6" s="1"/>
  <c r="AC77" i="43"/>
  <c r="I78" i="6" s="1"/>
  <c r="AA78" i="6" s="1"/>
  <c r="AB77" i="43"/>
  <c r="H78" i="6" s="1"/>
  <c r="Z78" i="6" s="1"/>
  <c r="AC71" i="43"/>
  <c r="I72" i="6" s="1"/>
  <c r="AA72" i="6" s="1"/>
  <c r="AB71" i="43"/>
  <c r="H72" i="6" s="1"/>
  <c r="Z72" i="6" s="1"/>
  <c r="AC18" i="43"/>
  <c r="I19" i="6" s="1"/>
  <c r="AA19" i="6" s="1"/>
  <c r="AB18" i="43"/>
  <c r="H19" i="6" s="1"/>
  <c r="Z19" i="6" s="1"/>
  <c r="AC58" i="43"/>
  <c r="I59" i="6" s="1"/>
  <c r="AA59" i="6" s="1"/>
  <c r="AB58" i="43"/>
  <c r="H59" i="6" s="1"/>
  <c r="Z59" i="6" s="1"/>
  <c r="AC67" i="43"/>
  <c r="I68" i="6" s="1"/>
  <c r="AA68" i="6" s="1"/>
  <c r="AB67" i="43"/>
  <c r="H68" i="6" s="1"/>
  <c r="Z68" i="6" s="1"/>
  <c r="AC135" i="43"/>
  <c r="I136" i="6" s="1"/>
  <c r="AB135" i="43"/>
  <c r="H136" i="6" s="1"/>
  <c r="AC161" i="43"/>
  <c r="I162" i="6" s="1"/>
  <c r="AB161" i="43"/>
  <c r="H162" i="6" s="1"/>
  <c r="AC35" i="43"/>
  <c r="I36" i="6" s="1"/>
  <c r="AA36" i="6" s="1"/>
  <c r="AB35" i="43"/>
  <c r="H36" i="6" s="1"/>
  <c r="Z36" i="6" s="1"/>
  <c r="AC173" i="43"/>
  <c r="I174" i="6" s="1"/>
  <c r="AB173" i="43"/>
  <c r="H174" i="6" s="1"/>
  <c r="AC91" i="43"/>
  <c r="I92" i="6" s="1"/>
  <c r="AA92" i="6" s="1"/>
  <c r="AB91" i="43"/>
  <c r="H92" i="6" s="1"/>
  <c r="Z92" i="6" s="1"/>
  <c r="AC56" i="43"/>
  <c r="I57" i="6" s="1"/>
  <c r="AA57" i="6" s="1"/>
  <c r="AB56" i="43"/>
  <c r="H57" i="6" s="1"/>
  <c r="Z57" i="6" s="1"/>
  <c r="AC33" i="43"/>
  <c r="I34" i="6" s="1"/>
  <c r="AA34" i="6" s="1"/>
  <c r="AB33" i="43"/>
  <c r="H34" i="6" s="1"/>
  <c r="Z34" i="6" s="1"/>
  <c r="AC113" i="43"/>
  <c r="I114" i="6" s="1"/>
  <c r="AB113" i="43"/>
  <c r="H114" i="6" s="1"/>
  <c r="AC17" i="43"/>
  <c r="I18" i="6" s="1"/>
  <c r="AA18" i="6" s="1"/>
  <c r="AB17" i="43"/>
  <c r="H18" i="6" s="1"/>
  <c r="Z18" i="6" s="1"/>
  <c r="AC109" i="43"/>
  <c r="I110" i="6" s="1"/>
  <c r="AB109" i="43"/>
  <c r="H110" i="6" s="1"/>
  <c r="AC168" i="43"/>
  <c r="I169" i="6" s="1"/>
  <c r="AB168" i="43"/>
  <c r="H169" i="6" s="1"/>
  <c r="AC50" i="43"/>
  <c r="I51" i="6" s="1"/>
  <c r="AA51" i="6" s="1"/>
  <c r="AB50" i="43"/>
  <c r="H51" i="6" s="1"/>
  <c r="Z51" i="6" s="1"/>
  <c r="AC51" i="43"/>
  <c r="I52" i="6" s="1"/>
  <c r="AA52" i="6" s="1"/>
  <c r="AB51" i="43"/>
  <c r="H52" i="6" s="1"/>
  <c r="Z52" i="6" s="1"/>
  <c r="AC105" i="43"/>
  <c r="I106" i="6" s="1"/>
  <c r="AB105" i="43"/>
  <c r="H106" i="6" s="1"/>
  <c r="AC10" i="43"/>
  <c r="I11" i="6" s="1"/>
  <c r="AA11" i="6" s="1"/>
  <c r="AB10" i="43"/>
  <c r="H11" i="6" s="1"/>
  <c r="Z11" i="6" s="1"/>
  <c r="AC145" i="43"/>
  <c r="I146" i="6" s="1"/>
  <c r="AB145" i="43"/>
  <c r="H146" i="6" s="1"/>
  <c r="AC70" i="43"/>
  <c r="I71" i="6" s="1"/>
  <c r="AA71" i="6" s="1"/>
  <c r="AB70" i="43"/>
  <c r="H71" i="6" s="1"/>
  <c r="Z71" i="6" s="1"/>
  <c r="AC72" i="43"/>
  <c r="I73" i="6" s="1"/>
  <c r="AA73" i="6" s="1"/>
  <c r="AB72" i="43"/>
  <c r="H73" i="6" s="1"/>
  <c r="Z73" i="6" s="1"/>
  <c r="AC8" i="43"/>
  <c r="I9" i="6" s="1"/>
  <c r="AA9" i="6" s="1"/>
  <c r="AB8" i="43"/>
  <c r="H9" i="6" s="1"/>
  <c r="Z9" i="6" s="1"/>
  <c r="AC119" i="43"/>
  <c r="I120" i="6" s="1"/>
  <c r="AB119" i="43"/>
  <c r="H120" i="6" s="1"/>
  <c r="AC120" i="43"/>
  <c r="I121" i="6" s="1"/>
  <c r="AB120" i="43"/>
  <c r="H121" i="6" s="1"/>
  <c r="AC114" i="43"/>
  <c r="I115" i="6" s="1"/>
  <c r="AB114" i="43"/>
  <c r="H115" i="6" s="1"/>
  <c r="AC121" i="43"/>
  <c r="I122" i="6" s="1"/>
  <c r="AB121" i="43"/>
  <c r="H122" i="6" s="1"/>
  <c r="AC117" i="43"/>
  <c r="I118" i="6" s="1"/>
  <c r="AB117" i="43"/>
  <c r="H118" i="6" s="1"/>
  <c r="AC131" i="43"/>
  <c r="I132" i="6" s="1"/>
  <c r="AB131" i="43"/>
  <c r="H132" i="6" s="1"/>
  <c r="AC146" i="43"/>
  <c r="I147" i="6" s="1"/>
  <c r="AB146" i="43"/>
  <c r="H147" i="6" s="1"/>
  <c r="AC85" i="43"/>
  <c r="I86" i="6" s="1"/>
  <c r="AA86" i="6" s="1"/>
  <c r="AB85" i="43"/>
  <c r="H86" i="6" s="1"/>
  <c r="Z86" i="6" s="1"/>
  <c r="AC53" i="43"/>
  <c r="I54" i="6" s="1"/>
  <c r="AA54" i="6" s="1"/>
  <c r="AB53" i="43"/>
  <c r="H54" i="6" s="1"/>
  <c r="Z54" i="6" s="1"/>
  <c r="AC141" i="43"/>
  <c r="I142" i="6" s="1"/>
  <c r="AB141" i="43"/>
  <c r="H142" i="6" s="1"/>
  <c r="AC38" i="43"/>
  <c r="I39" i="6" s="1"/>
  <c r="AA39" i="6" s="1"/>
  <c r="AB38" i="43"/>
  <c r="H39" i="6" s="1"/>
  <c r="Z39" i="6" s="1"/>
  <c r="AC154" i="43"/>
  <c r="I155" i="6" s="1"/>
  <c r="AB154" i="43"/>
  <c r="H155" i="6" s="1"/>
  <c r="AC54" i="43"/>
  <c r="I55" i="6" s="1"/>
  <c r="AA55" i="6" s="1"/>
  <c r="AB54" i="43"/>
  <c r="H55" i="6" s="1"/>
  <c r="Z55" i="6" s="1"/>
  <c r="AC152" i="43"/>
  <c r="I153" i="6" s="1"/>
  <c r="AB152" i="43"/>
  <c r="H153" i="6" s="1"/>
  <c r="AC22" i="43"/>
  <c r="I23" i="6" s="1"/>
  <c r="AA23" i="6" s="1"/>
  <c r="AB22" i="43"/>
  <c r="H23" i="6" s="1"/>
  <c r="Z23" i="6" s="1"/>
  <c r="AC158" i="43"/>
  <c r="I159" i="6" s="1"/>
  <c r="AB158" i="43"/>
  <c r="H159" i="6" s="1"/>
  <c r="AC47" i="43"/>
  <c r="I48" i="6" s="1"/>
  <c r="AA48" i="6" s="1"/>
  <c r="AB47" i="43"/>
  <c r="H48" i="6" s="1"/>
  <c r="Z48" i="6" s="1"/>
  <c r="AC166" i="43"/>
  <c r="I167" i="6" s="1"/>
  <c r="AB166" i="43"/>
  <c r="H167" i="6" s="1"/>
  <c r="AC171" i="43"/>
  <c r="I172" i="6" s="1"/>
  <c r="AB171" i="43"/>
  <c r="H172" i="6" s="1"/>
  <c r="AC13" i="43"/>
  <c r="I14" i="6" s="1"/>
  <c r="AA14" i="6" s="1"/>
  <c r="AB13" i="43"/>
  <c r="H14" i="6" s="1"/>
  <c r="Z14" i="6" s="1"/>
  <c r="AC169" i="43"/>
  <c r="I170" i="6" s="1"/>
  <c r="AB169" i="43"/>
  <c r="H170" i="6" s="1"/>
  <c r="AC78" i="43"/>
  <c r="I79" i="6" s="1"/>
  <c r="AA79" i="6" s="1"/>
  <c r="AB78" i="43"/>
  <c r="H79" i="6" s="1"/>
  <c r="Z79" i="6" s="1"/>
  <c r="AC11" i="43"/>
  <c r="I12" i="6" s="1"/>
  <c r="AA12" i="6" s="1"/>
  <c r="AB11" i="43"/>
  <c r="H12" i="6" s="1"/>
  <c r="Z12" i="6" s="1"/>
  <c r="AC163" i="43"/>
  <c r="I164" i="6" s="1"/>
  <c r="AB163" i="43"/>
  <c r="H164" i="6" s="1"/>
  <c r="AC90" i="43"/>
  <c r="I91" i="6" s="1"/>
  <c r="AA91" i="6" s="1"/>
  <c r="AB90" i="43"/>
  <c r="H91" i="6" s="1"/>
  <c r="Z91" i="6" s="1"/>
  <c r="AC184" i="43"/>
  <c r="I185" i="6" s="1"/>
  <c r="AB184" i="43"/>
  <c r="H185" i="6" s="1"/>
  <c r="AC12" i="43"/>
  <c r="I13" i="6" s="1"/>
  <c r="AA13" i="6" s="1"/>
  <c r="AB12" i="43"/>
  <c r="H13" i="6" s="1"/>
  <c r="Z13" i="6" s="1"/>
  <c r="AC181" i="43"/>
  <c r="I182" i="6" s="1"/>
  <c r="AB181" i="43"/>
  <c r="H182" i="6" s="1"/>
  <c r="AC116" i="43"/>
  <c r="I117" i="6" s="1"/>
  <c r="AB116" i="43"/>
  <c r="H117" i="6" s="1"/>
  <c r="AC87" i="43"/>
  <c r="I88" i="6" s="1"/>
  <c r="AA88" i="6" s="1"/>
  <c r="AB87" i="43"/>
  <c r="H88" i="6" s="1"/>
  <c r="Z88" i="6" s="1"/>
  <c r="AC110" i="43"/>
  <c r="I111" i="6" s="1"/>
  <c r="AB110" i="43"/>
  <c r="H111" i="6" s="1"/>
  <c r="AC63" i="43"/>
  <c r="I64" i="6" s="1"/>
  <c r="AA64" i="6" s="1"/>
  <c r="AB63" i="43"/>
  <c r="H64" i="6" s="1"/>
  <c r="Z64" i="6" s="1"/>
  <c r="AC26" i="43"/>
  <c r="I27" i="6" s="1"/>
  <c r="AA27" i="6" s="1"/>
  <c r="AB26" i="43"/>
  <c r="H27" i="6" s="1"/>
  <c r="Z27" i="6" s="1"/>
  <c r="AC43" i="43"/>
  <c r="I44" i="6" s="1"/>
  <c r="AA44" i="6" s="1"/>
  <c r="AB43" i="43"/>
  <c r="H44" i="6" s="1"/>
  <c r="Z44" i="6" s="1"/>
  <c r="AC102" i="43"/>
  <c r="I103" i="6" s="1"/>
  <c r="AA103" i="6" s="1"/>
  <c r="AB102" i="43"/>
  <c r="H103" i="6" s="1"/>
  <c r="Z103" i="6" s="1"/>
  <c r="AC5" i="43"/>
  <c r="I6" i="6" s="1"/>
  <c r="AA6" i="6" s="1"/>
  <c r="AB5" i="43"/>
  <c r="H6" i="6" s="1"/>
  <c r="Z6" i="6" s="1"/>
  <c r="AC44" i="43"/>
  <c r="I45" i="6" s="1"/>
  <c r="AA45" i="6" s="1"/>
  <c r="AB44" i="43"/>
  <c r="H45" i="6" s="1"/>
  <c r="Z45" i="6" s="1"/>
  <c r="AC42" i="43"/>
  <c r="I43" i="6" s="1"/>
  <c r="AA43" i="6" s="1"/>
  <c r="AB42" i="43"/>
  <c r="H43" i="6" s="1"/>
  <c r="Z43" i="6" s="1"/>
  <c r="AC112" i="43"/>
  <c r="I113" i="6" s="1"/>
  <c r="AB112" i="43"/>
  <c r="H113" i="6" s="1"/>
  <c r="AC82" i="43"/>
  <c r="I83" i="6" s="1"/>
  <c r="AA83" i="6" s="1"/>
  <c r="AB82" i="43"/>
  <c r="H83" i="6" s="1"/>
  <c r="Z83" i="6" s="1"/>
  <c r="AC9" i="43"/>
  <c r="I10" i="6" s="1"/>
  <c r="AA10" i="6" s="1"/>
  <c r="AB9" i="43"/>
  <c r="H10" i="6" s="1"/>
  <c r="Z10" i="6" s="1"/>
  <c r="AC172" i="43"/>
  <c r="I173" i="6" s="1"/>
  <c r="AB172" i="43"/>
  <c r="H173" i="6" s="1"/>
  <c r="AC126" i="43"/>
  <c r="I127" i="6" s="1"/>
  <c r="AB126" i="43"/>
  <c r="H127" i="6" s="1"/>
  <c r="AC41" i="43"/>
  <c r="I42" i="6" s="1"/>
  <c r="AA42" i="6" s="1"/>
  <c r="AB41" i="43"/>
  <c r="H42" i="6" s="1"/>
  <c r="Z42" i="6" s="1"/>
  <c r="AC31" i="43"/>
  <c r="I32" i="6" s="1"/>
  <c r="AA32" i="6" s="1"/>
  <c r="AB31" i="43"/>
  <c r="H32" i="6" s="1"/>
  <c r="Z32" i="6" s="1"/>
  <c r="AC83" i="43"/>
  <c r="I84" i="6" s="1"/>
  <c r="AA84" i="6" s="1"/>
  <c r="AB83" i="43"/>
  <c r="H84" i="6" s="1"/>
  <c r="Z84" i="6" s="1"/>
  <c r="AC111" i="43"/>
  <c r="I112" i="6" s="1"/>
  <c r="AB111" i="43"/>
  <c r="H112" i="6" s="1"/>
  <c r="AC167" i="43"/>
  <c r="I168" i="6" s="1"/>
  <c r="AB167" i="43"/>
  <c r="H168" i="6" s="1"/>
  <c r="AC155" i="43"/>
  <c r="I156" i="6" s="1"/>
  <c r="AB155" i="43"/>
  <c r="H156" i="6" s="1"/>
  <c r="AC37" i="43"/>
  <c r="I38" i="6" s="1"/>
  <c r="AA38" i="6" s="1"/>
  <c r="AB37" i="43"/>
  <c r="H38" i="6" s="1"/>
  <c r="Z38" i="6" s="1"/>
  <c r="AC94" i="43"/>
  <c r="I95" i="6" s="1"/>
  <c r="AA95" i="6" s="1"/>
  <c r="AB94" i="43"/>
  <c r="H95" i="6" s="1"/>
  <c r="Z95" i="6" s="1"/>
  <c r="AC118" i="43"/>
  <c r="I119" i="6" s="1"/>
  <c r="AB118" i="43"/>
  <c r="H119" i="6" s="1"/>
  <c r="AC98" i="43"/>
  <c r="I99" i="6" s="1"/>
  <c r="AA99" i="6" s="1"/>
  <c r="AB98" i="43"/>
  <c r="H99" i="6" s="1"/>
  <c r="Z99" i="6" s="1"/>
  <c r="AC174" i="43"/>
  <c r="I175" i="6" s="1"/>
  <c r="AB174" i="43"/>
  <c r="H175" i="6" s="1"/>
  <c r="AC61" i="43"/>
  <c r="I62" i="6" s="1"/>
  <c r="AA62" i="6" s="1"/>
  <c r="AB61" i="43"/>
  <c r="H62" i="6" s="1"/>
  <c r="Z62" i="6" s="1"/>
  <c r="AC182" i="43"/>
  <c r="I183" i="6" s="1"/>
  <c r="AB182" i="43"/>
  <c r="H183" i="6" s="1"/>
  <c r="AC21" i="43"/>
  <c r="I22" i="6" s="1"/>
  <c r="AA22" i="6" s="1"/>
  <c r="AB21" i="43"/>
  <c r="H22" i="6" s="1"/>
  <c r="Z22" i="6" s="1"/>
  <c r="AC159" i="43"/>
  <c r="I160" i="6" s="1"/>
  <c r="AB159" i="43"/>
  <c r="H160" i="6" s="1"/>
  <c r="AC153" i="43"/>
  <c r="I154" i="6" s="1"/>
  <c r="AB153" i="43"/>
  <c r="H154" i="6" s="1"/>
  <c r="AC177" i="43"/>
  <c r="I178" i="6" s="1"/>
  <c r="AB177" i="43"/>
  <c r="H178" i="6" s="1"/>
  <c r="AC48" i="43"/>
  <c r="I49" i="6" s="1"/>
  <c r="AA49" i="6" s="1"/>
  <c r="AB48" i="43"/>
  <c r="H49" i="6" s="1"/>
  <c r="Z49" i="6" s="1"/>
  <c r="AC49" i="43"/>
  <c r="I50" i="6" s="1"/>
  <c r="AA50" i="6" s="1"/>
  <c r="AB49" i="43"/>
  <c r="H50" i="6" s="1"/>
  <c r="Z50" i="6" s="1"/>
  <c r="AC97" i="43"/>
  <c r="I98" i="6" s="1"/>
  <c r="AA98" i="6" s="1"/>
  <c r="AB97" i="43"/>
  <c r="H98" i="6" s="1"/>
  <c r="Z98" i="6" s="1"/>
  <c r="AC69" i="43"/>
  <c r="I70" i="6" s="1"/>
  <c r="AA70" i="6" s="1"/>
  <c r="AB69" i="43"/>
  <c r="H70" i="6" s="1"/>
  <c r="Z70" i="6" s="1"/>
  <c r="AC104" i="43"/>
  <c r="I105" i="6" s="1"/>
  <c r="AB104" i="43"/>
  <c r="H105" i="6" s="1"/>
  <c r="AC40" i="43"/>
  <c r="I41" i="6" s="1"/>
  <c r="AA41" i="6" s="1"/>
  <c r="AB40" i="43"/>
  <c r="H41" i="6" s="1"/>
  <c r="Z41" i="6" s="1"/>
  <c r="AC93" i="43"/>
  <c r="I94" i="6" s="1"/>
  <c r="AA94" i="6" s="1"/>
  <c r="AB93" i="43"/>
  <c r="H94" i="6" s="1"/>
  <c r="Z94" i="6" s="1"/>
  <c r="AC165" i="43"/>
  <c r="I166" i="6" s="1"/>
  <c r="AB165" i="43"/>
  <c r="H166" i="6" s="1"/>
  <c r="AC23" i="43"/>
  <c r="I24" i="6" s="1"/>
  <c r="AA24" i="6" s="1"/>
  <c r="AB23" i="43"/>
  <c r="H24" i="6" s="1"/>
  <c r="Z24" i="6" s="1"/>
  <c r="AC122" i="43"/>
  <c r="I123" i="6" s="1"/>
  <c r="AB122" i="43"/>
  <c r="H123" i="6" s="1"/>
  <c r="AC144" i="43"/>
  <c r="I145" i="6" s="1"/>
  <c r="AB144" i="43"/>
  <c r="H145" i="6" s="1"/>
  <c r="AC108" i="43"/>
  <c r="I109" i="6" s="1"/>
  <c r="AB108" i="43"/>
  <c r="H109" i="6" s="1"/>
  <c r="AC176" i="43"/>
  <c r="I177" i="6" s="1"/>
  <c r="AB176" i="43"/>
  <c r="H177" i="6" s="1"/>
  <c r="AC32" i="43"/>
  <c r="I33" i="6" s="1"/>
  <c r="AA33" i="6" s="1"/>
  <c r="AB32" i="43"/>
  <c r="H33" i="6" s="1"/>
  <c r="Z33" i="6" s="1"/>
  <c r="AC186" i="43"/>
  <c r="I187" i="6" s="1"/>
  <c r="AB186" i="43"/>
  <c r="H187" i="6" s="1"/>
  <c r="AC124" i="43"/>
  <c r="I125" i="6" s="1"/>
  <c r="AB124" i="43"/>
  <c r="H125" i="6" s="1"/>
  <c r="AC185" i="43"/>
  <c r="I186" i="6" s="1"/>
  <c r="AB185" i="43"/>
  <c r="H186" i="6" s="1"/>
  <c r="AC170" i="43"/>
  <c r="I171" i="6" s="1"/>
  <c r="AB170" i="43"/>
  <c r="H171" i="6" s="1"/>
  <c r="AC133" i="43"/>
  <c r="I134" i="6" s="1"/>
  <c r="AB133" i="43"/>
  <c r="H134" i="6" s="1"/>
  <c r="AC183" i="43"/>
  <c r="I184" i="6" s="1"/>
  <c r="AB183" i="43"/>
  <c r="H184" i="6" s="1"/>
  <c r="AC157" i="43"/>
  <c r="I158" i="6" s="1"/>
  <c r="AB157" i="43"/>
  <c r="H158" i="6" s="1"/>
  <c r="AC57" i="43"/>
  <c r="I58" i="6" s="1"/>
  <c r="AA58" i="6" s="1"/>
  <c r="AB57" i="43"/>
  <c r="H58" i="6" s="1"/>
  <c r="Z58" i="6" s="1"/>
  <c r="AC128" i="43"/>
  <c r="I129" i="6" s="1"/>
  <c r="AB128" i="43"/>
  <c r="H129" i="6" s="1"/>
  <c r="AC160" i="43"/>
  <c r="I161" i="6" s="1"/>
  <c r="AB160" i="43"/>
  <c r="H161" i="6" s="1"/>
  <c r="AC149" i="43"/>
  <c r="I150" i="6" s="1"/>
  <c r="AB149" i="43"/>
  <c r="H150" i="6" s="1"/>
  <c r="AC25" i="43"/>
  <c r="I26" i="6" s="1"/>
  <c r="AA26" i="6" s="1"/>
  <c r="AB25" i="43"/>
  <c r="H26" i="6" s="1"/>
  <c r="Z26" i="6" s="1"/>
  <c r="AC66" i="43"/>
  <c r="I67" i="6" s="1"/>
  <c r="AA67" i="6" s="1"/>
  <c r="AB66" i="43"/>
  <c r="H67" i="6" s="1"/>
  <c r="Z67" i="6" s="1"/>
  <c r="AC107" i="43"/>
  <c r="I108" i="6" s="1"/>
  <c r="AB107" i="43"/>
  <c r="H108" i="6" s="1"/>
  <c r="BM4" i="43"/>
  <c r="AE4" i="43" s="1"/>
  <c r="K5" i="6" s="1"/>
  <c r="AC5" i="6" s="1"/>
  <c r="F105" i="5" l="1"/>
  <c r="C107" i="5"/>
  <c r="G82" i="5"/>
  <c r="L87" i="5"/>
  <c r="J86" i="5"/>
  <c r="L85" i="5"/>
  <c r="L86" i="5"/>
  <c r="L88" i="5"/>
  <c r="F84" i="5"/>
  <c r="E107" i="5"/>
  <c r="E82" i="5"/>
  <c r="J87" i="5"/>
  <c r="D84" i="5"/>
  <c r="J108" i="5"/>
  <c r="G107" i="5"/>
  <c r="C105" i="5"/>
  <c r="J107" i="5"/>
  <c r="J88" i="5"/>
  <c r="E105" i="5"/>
  <c r="K17" i="8"/>
  <c r="D123" i="5"/>
  <c r="M17" i="8"/>
  <c r="D125" i="5"/>
  <c r="F82" i="5"/>
  <c r="AQ24" i="5"/>
  <c r="G105" i="5"/>
  <c r="C82" i="5"/>
  <c r="J109" i="5"/>
  <c r="J85" i="5"/>
  <c r="G84" i="5"/>
  <c r="L109" i="5"/>
  <c r="E84" i="5"/>
  <c r="C84" i="5"/>
  <c r="L108" i="5"/>
  <c r="AS24" i="5"/>
  <c r="D107" i="5"/>
  <c r="J84" i="5"/>
  <c r="F107" i="5"/>
  <c r="N10" i="57"/>
  <c r="O10" i="57" s="1"/>
  <c r="W209" i="6"/>
  <c r="E61" i="5" s="1"/>
  <c r="AC212" i="6"/>
  <c r="K64" i="5" s="1"/>
  <c r="AV6" i="6"/>
  <c r="AV9" i="6" s="1"/>
  <c r="K27" i="5" s="1"/>
  <c r="Y209" i="6"/>
  <c r="G61" i="5" s="1"/>
  <c r="U209" i="6"/>
  <c r="C61" i="5" s="1"/>
  <c r="AC216" i="6"/>
  <c r="K68" i="5" s="1"/>
  <c r="K90" i="5" s="1"/>
  <c r="AC215" i="6"/>
  <c r="K67" i="5" s="1"/>
  <c r="K89" i="5" s="1"/>
  <c r="X209" i="6"/>
  <c r="F61" i="5" s="1"/>
  <c r="AC210" i="6"/>
  <c r="K62" i="5" s="1"/>
  <c r="AB209" i="6"/>
  <c r="J61" i="5" s="1"/>
  <c r="AC214" i="6"/>
  <c r="K66" i="5" s="1"/>
  <c r="AC211" i="6"/>
  <c r="K63" i="5" s="1"/>
  <c r="AC213" i="6"/>
  <c r="K65" i="5" s="1"/>
  <c r="V209" i="6"/>
  <c r="D61" i="5" s="1"/>
  <c r="AC4" i="43"/>
  <c r="I5" i="6" s="1"/>
  <c r="AA5" i="6" s="1"/>
  <c r="AA211" i="6" s="1"/>
  <c r="I63" i="5" s="1"/>
  <c r="AB4" i="43"/>
  <c r="H5" i="6" s="1"/>
  <c r="Z5" i="6" s="1"/>
  <c r="AQ27" i="5" l="1"/>
  <c r="AQ32" i="5"/>
  <c r="AS27" i="5"/>
  <c r="AS32" i="5"/>
  <c r="Z53" i="8"/>
  <c r="Z73" i="8" s="1"/>
  <c r="Z51" i="8"/>
  <c r="Z71" i="8" s="1"/>
  <c r="F83" i="5"/>
  <c r="K88" i="5"/>
  <c r="J83" i="5"/>
  <c r="K84" i="5"/>
  <c r="C83" i="5"/>
  <c r="G106" i="5"/>
  <c r="D106" i="5"/>
  <c r="K86" i="5"/>
  <c r="K87" i="5"/>
  <c r="E106" i="5"/>
  <c r="K85" i="5"/>
  <c r="L17" i="8"/>
  <c r="D124" i="5"/>
  <c r="AS28" i="5"/>
  <c r="AR24" i="5"/>
  <c r="E83" i="5"/>
  <c r="G83" i="5"/>
  <c r="K109" i="5"/>
  <c r="F106" i="5"/>
  <c r="K108" i="5"/>
  <c r="D83" i="5"/>
  <c r="J106" i="5"/>
  <c r="C106" i="5"/>
  <c r="K107" i="5"/>
  <c r="AA215" i="6"/>
  <c r="I67" i="5" s="1"/>
  <c r="I89" i="5" s="1"/>
  <c r="AT6" i="6"/>
  <c r="AT9" i="6" s="1"/>
  <c r="I27" i="5" s="1"/>
  <c r="D122" i="5" s="1"/>
  <c r="AA214" i="6"/>
  <c r="I66" i="5" s="1"/>
  <c r="X207" i="6"/>
  <c r="F59" i="5" s="1"/>
  <c r="AA216" i="6"/>
  <c r="I68" i="5" s="1"/>
  <c r="I90" i="5" s="1"/>
  <c r="W207" i="6"/>
  <c r="E59" i="5" s="1"/>
  <c r="V207" i="6"/>
  <c r="D59" i="5" s="1"/>
  <c r="Z207" i="6"/>
  <c r="H59" i="5" s="1"/>
  <c r="AA213" i="6"/>
  <c r="I65" i="5" s="1"/>
  <c r="AA208" i="6"/>
  <c r="I60" i="5" s="1"/>
  <c r="AA209" i="6"/>
  <c r="I61" i="5" s="1"/>
  <c r="U207" i="6"/>
  <c r="C59" i="5" s="1"/>
  <c r="AA210" i="6"/>
  <c r="I62" i="5" s="1"/>
  <c r="Y207" i="6"/>
  <c r="G59" i="5" s="1"/>
  <c r="AA212" i="6"/>
  <c r="AS6" i="6"/>
  <c r="AS9" i="6" s="1"/>
  <c r="H27" i="5" s="1"/>
  <c r="W206" i="6"/>
  <c r="E58" i="5" s="1"/>
  <c r="V206" i="6"/>
  <c r="D58" i="5" s="1"/>
  <c r="X206" i="6"/>
  <c r="F58" i="5" s="1"/>
  <c r="U206" i="6"/>
  <c r="C58" i="5" s="1"/>
  <c r="Y206" i="6"/>
  <c r="G58" i="5" s="1"/>
  <c r="Z216" i="6"/>
  <c r="H68" i="5" s="1"/>
  <c r="H90" i="5" s="1"/>
  <c r="Z209" i="6"/>
  <c r="H61" i="5" s="1"/>
  <c r="Z213" i="6"/>
  <c r="H65" i="5" s="1"/>
  <c r="Z212" i="6"/>
  <c r="H64" i="5" s="1"/>
  <c r="Z211" i="6"/>
  <c r="H63" i="5" s="1"/>
  <c r="Z214" i="6"/>
  <c r="H66" i="5" s="1"/>
  <c r="Z210" i="6"/>
  <c r="H62" i="5" s="1"/>
  <c r="Z215" i="6"/>
  <c r="H67" i="5" s="1"/>
  <c r="H89" i="5" s="1"/>
  <c r="Z208" i="6"/>
  <c r="H60" i="5" s="1"/>
  <c r="I108" i="5"/>
  <c r="I85" i="5"/>
  <c r="AR27" i="5" l="1"/>
  <c r="AR32" i="5"/>
  <c r="Z50" i="8"/>
  <c r="Z70" i="8" s="1"/>
  <c r="Z52" i="8"/>
  <c r="Z72" i="8" s="1"/>
  <c r="I109" i="5"/>
  <c r="I87" i="5"/>
  <c r="D104" i="5"/>
  <c r="E104" i="5"/>
  <c r="I82" i="5"/>
  <c r="H81" i="5"/>
  <c r="F81" i="5"/>
  <c r="I88" i="5"/>
  <c r="G104" i="5"/>
  <c r="H88" i="5"/>
  <c r="I107" i="5"/>
  <c r="H87" i="5"/>
  <c r="C104" i="5"/>
  <c r="I83" i="5"/>
  <c r="I17" i="8"/>
  <c r="D121" i="5"/>
  <c r="AP24" i="5"/>
  <c r="J17" i="8"/>
  <c r="I84" i="5"/>
  <c r="AI17" i="5"/>
  <c r="AJ17" i="5"/>
  <c r="F104" i="5"/>
  <c r="D81" i="5"/>
  <c r="E81" i="5"/>
  <c r="I105" i="5"/>
  <c r="C81" i="5"/>
  <c r="H104" i="5"/>
  <c r="G81" i="5"/>
  <c r="I106" i="5"/>
  <c r="H83" i="5"/>
  <c r="H106" i="5"/>
  <c r="G103" i="5"/>
  <c r="G80" i="5"/>
  <c r="C80" i="5"/>
  <c r="C103" i="5"/>
  <c r="F103" i="5"/>
  <c r="F80" i="5"/>
  <c r="D103" i="5"/>
  <c r="D80" i="5"/>
  <c r="E103" i="5"/>
  <c r="E80" i="5"/>
  <c r="H107" i="5"/>
  <c r="H84" i="5"/>
  <c r="AO24" i="5"/>
  <c r="H105" i="5"/>
  <c r="H82" i="5"/>
  <c r="H108" i="5"/>
  <c r="H85" i="5"/>
  <c r="H86" i="5"/>
  <c r="H109" i="5"/>
  <c r="AO27" i="5" l="1"/>
  <c r="AO32" i="5"/>
  <c r="AP27" i="5"/>
  <c r="AP32" i="5"/>
  <c r="Z49" i="8"/>
  <c r="Z69" i="8" s="1"/>
  <c r="I86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tc={447F35E1-7A23-4044-8C66-090D3404B24D}</author>
    <author>tc={428E93BC-48DF-45E3-A302-318BC0DFADBE}</author>
    <author>tc={179FE794-6EC7-4124-A1AC-046D559E2971}</author>
    <author>tc={9DE4DE77-43E1-458A-A284-97952D62ACA3}</author>
    <author>tc={C9600F5B-65E6-40AE-9B9E-118B951CA2C2}</author>
    <author>tc={357F726F-27AD-477F-A5F9-4F7664063A71}</author>
  </authors>
  <commentList>
    <comment ref="G1" authorId="0" shapeId="0" xr:uid="{447F35E1-7A23-4044-8C66-090D3404B24D}">
      <text>
        <t>[Threaded comment]
Your version of Excel allows you to read this threaded comment; however, any edits to it will get removed if the file is opened in a newer version of Excel. Learn more: https://go.microsoft.com/fwlink/?linkid=870924
Comment:
    FTSE NAREIT Equity REITs (TIPS)</t>
      </text>
    </comment>
    <comment ref="H1" authorId="1" shapeId="0" xr:uid="{428E93BC-48DF-45E3-A302-318BC0DFADBE}">
      <text>
        <t>[Threaded comment]
Your version of Excel allows you to read this threaded comment; however, any edits to it will get removed if the file is opened in a newer version of Excel. Learn more: https://go.microsoft.com/fwlink/?linkid=870924
Comment:
    NTI (TIPS)</t>
      </text>
    </comment>
    <comment ref="I1" authorId="2" shapeId="0" xr:uid="{179FE794-6EC7-4124-A1AC-046D559E2971}">
      <text>
        <t>[Threaded comment]
Your version of Excel allows you to read this threaded comment; however, any edits to it will get removed if the file is opened in a newer version of Excel. Learn more: https://go.microsoft.com/fwlink/?linkid=870924
Comment:
    Farmland Single-Use Row Crops (TIPS)</t>
      </text>
    </comment>
    <comment ref="J1" authorId="3" shapeId="0" xr:uid="{9DE4DE77-43E1-458A-A284-97952D62ACA3}">
      <text>
        <t>[Threaded comment]
Your version of Excel allows you to read this threaded comment; however, any edits to it will get removed if the file is opened in a newer version of Excel. Learn more: https://go.microsoft.com/fwlink/?linkid=870924
Comment:
    Farmland Permanent Use/Mature Crops (TIPS)</t>
      </text>
    </comment>
    <comment ref="L1" authorId="4" shapeId="0" xr:uid="{C9600F5B-65E6-40AE-9B9E-118B951CA2C2}">
      <text>
        <t>[Threaded comment]
Your version of Excel allows you to read this threaded comment; however, any edits to it will get removed if the file is opened in a newer version of Excel. Learn more: https://go.microsoft.com/fwlink/?linkid=870924
Comment:
    S&amp;P500</t>
      </text>
    </comment>
    <comment ref="M1" authorId="5" shapeId="0" xr:uid="{357F726F-27AD-477F-A5F9-4F7664063A71}">
      <text>
        <t>[Threaded comment]
Your version of Excel allows you to read this threaded comment; however, any edits to it will get removed if the file is opened in a newer version of Excel. Learn more: https://go.microsoft.com/fwlink/?linkid=870924
Comment:
    Barclays Aggregate Bond Index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<sst xmlns="http://schemas.openxmlformats.org/spreadsheetml/2006/main" count="1147" uniqueCount="629">
  <si>
    <t>Core</t>
  </si>
  <si>
    <t>Core+</t>
  </si>
  <si>
    <t>REITs</t>
  </si>
  <si>
    <t>Period</t>
  </si>
  <si>
    <t>DATA STREAMS CUT BASED ON DATE</t>
  </si>
  <si>
    <t>VOLATILITY</t>
  </si>
  <si>
    <t>Quarterly</t>
  </si>
  <si>
    <t>Annual</t>
  </si>
  <si>
    <t>Smoothed</t>
  </si>
  <si>
    <t>1+</t>
  </si>
  <si>
    <t>Annual Returns</t>
  </si>
  <si>
    <t>Annual Return</t>
  </si>
  <si>
    <t>Barclay's YTM</t>
  </si>
  <si>
    <t>ODCE Discount Rate</t>
  </si>
  <si>
    <t>Historical</t>
  </si>
  <si>
    <t>ODCE</t>
  </si>
  <si>
    <t>ODCE + Prem</t>
  </si>
  <si>
    <t>Premium vs ODCE</t>
  </si>
  <si>
    <t>Premium vs Agg</t>
  </si>
  <si>
    <t>Assumption</t>
  </si>
  <si>
    <t>Inflation</t>
  </si>
  <si>
    <t>S&amp;P Div Yield</t>
  </si>
  <si>
    <t>S&amp;P PE</t>
  </si>
  <si>
    <t>REIT LTV</t>
  </si>
  <si>
    <t>REIT Debt Cost</t>
  </si>
  <si>
    <t>REIt G&amp;A Drag</t>
  </si>
  <si>
    <t>Nominal</t>
  </si>
  <si>
    <t>Forward Guidepost</t>
  </si>
  <si>
    <t>Source</t>
  </si>
  <si>
    <t>Prior</t>
  </si>
  <si>
    <t>VNQ Div Yield</t>
  </si>
  <si>
    <t>Timber</t>
  </si>
  <si>
    <t>2024 Proposed</t>
  </si>
  <si>
    <t xml:space="preserve">core </t>
  </si>
  <si>
    <t>c+</t>
  </si>
  <si>
    <t>va</t>
  </si>
  <si>
    <t>opp</t>
  </si>
  <si>
    <t>reit</t>
  </si>
  <si>
    <t>timber</t>
  </si>
  <si>
    <t>row</t>
  </si>
  <si>
    <t>perm</t>
  </si>
  <si>
    <t>infra</t>
  </si>
  <si>
    <t>nc private credit</t>
  </si>
  <si>
    <t>Infra</t>
  </si>
  <si>
    <t>VA RE</t>
  </si>
  <si>
    <t>Opp RE</t>
  </si>
  <si>
    <t>S&amp;P</t>
  </si>
  <si>
    <t>Agg</t>
  </si>
  <si>
    <t>Row</t>
  </si>
  <si>
    <t>Perm</t>
  </si>
  <si>
    <t>Proposed</t>
  </si>
  <si>
    <t>Enter Shortened Names Here</t>
  </si>
  <si>
    <t>Observed Vol</t>
  </si>
  <si>
    <t>Unlev Cash Flow</t>
  </si>
  <si>
    <t>Relev</t>
  </si>
  <si>
    <t>GDP Growth</t>
  </si>
  <si>
    <t>WSJ Data</t>
  </si>
  <si>
    <t>CPI</t>
  </si>
  <si>
    <t>Real GDP</t>
  </si>
  <si>
    <t>Prior Assumption</t>
  </si>
  <si>
    <t>Current Assumption</t>
  </si>
  <si>
    <t>Public Markets</t>
  </si>
  <si>
    <t>Volatility</t>
  </si>
  <si>
    <t>Observed</t>
  </si>
  <si>
    <t>Div Yield + Infl + .5 GDP Growth</t>
  </si>
  <si>
    <t>Total</t>
  </si>
  <si>
    <t>Desmoothed Volatility</t>
  </si>
  <si>
    <t>Correlations - Desmoothed</t>
  </si>
  <si>
    <t>Desmoothed</t>
  </si>
  <si>
    <t>for public eq and fixed income, used historical as the prior</t>
  </si>
  <si>
    <t>Impact of Desmoothing</t>
  </si>
  <si>
    <t>#AFB575</t>
  </si>
  <si>
    <t>Dark Blue</t>
  </si>
  <si>
    <t>#145783</t>
  </si>
  <si>
    <t>Grey Blue</t>
  </si>
  <si>
    <t>#44A4E2</t>
  </si>
  <si>
    <t>Med Blue</t>
  </si>
  <si>
    <t>Light Blue</t>
  </si>
  <si>
    <t>#C1E1F5</t>
  </si>
  <si>
    <t>#EC6B1D</t>
  </si>
  <si>
    <t>Dark Orange</t>
  </si>
  <si>
    <t>Med Orange</t>
  </si>
  <si>
    <t>Light Orange</t>
  </si>
  <si>
    <t>#7F8183</t>
  </si>
  <si>
    <t>Dark Grey</t>
  </si>
  <si>
    <t>Light Grey</t>
  </si>
  <si>
    <t>#8CA4A4</t>
  </si>
  <si>
    <t>Med Grey</t>
  </si>
  <si>
    <t>#5A6F5E</t>
  </si>
  <si>
    <t>Dark Olive</t>
  </si>
  <si>
    <t>Light Olive</t>
  </si>
  <si>
    <t>#F4A677</t>
  </si>
  <si>
    <t>#F7C4A5</t>
  </si>
  <si>
    <t>#D9D9D9</t>
  </si>
  <si>
    <t>#003A5D</t>
  </si>
  <si>
    <t>Change (bps)</t>
  </si>
  <si>
    <t>Correlations - 
Base Data</t>
  </si>
  <si>
    <t>Impact of Leverage</t>
  </si>
  <si>
    <t>Assumed Fees</t>
  </si>
  <si>
    <t>Adjustment</t>
  </si>
  <si>
    <t>desmoothed app</t>
  </si>
  <si>
    <t>Fee</t>
  </si>
  <si>
    <t>Appreciation</t>
  </si>
  <si>
    <t>Income</t>
  </si>
  <si>
    <t>Total Net</t>
  </si>
  <si>
    <t>Total Gross</t>
  </si>
  <si>
    <t>desmoothed total</t>
  </si>
  <si>
    <t>Townsend REITs</t>
  </si>
  <si>
    <t>Townsend Opportunistic</t>
  </si>
  <si>
    <t>Townsend Value-Add</t>
  </si>
  <si>
    <t>Townsend Core Plus</t>
  </si>
  <si>
    <t>GSCPRI - 20 Yr</t>
  </si>
  <si>
    <t>GSCPRI - 10 Yr</t>
  </si>
  <si>
    <t>Townsend Core</t>
  </si>
  <si>
    <t>10 Year</t>
  </si>
  <si>
    <t>20 Year</t>
  </si>
  <si>
    <t>GreenStreet Commercial Property Return Index - Annual Volatility</t>
  </si>
  <si>
    <t>The dates shown above are representative of changes in CPRI for the month listed (e.g., 2023-09-01 is representative of changes in CPRI for the month of September).</t>
  </si>
  <si>
    <t>All Property CPRI weights: retail (20%), office (17.5%), apartment (15%), health care (15%), industrial (12.5%), lodging (7.5%), net lease (5%), self-storage (5%), and manufactured home park (2.5%). Retail is mall (50%) and strip retail (50%). Core Sector CPRI weights: apartment (25%), industrial (25%), office (25%), and retail (25%).</t>
  </si>
  <si>
    <t>2024-07-01</t>
  </si>
  <si>
    <t>2024-06-01</t>
  </si>
  <si>
    <t>2024-05-01</t>
  </si>
  <si>
    <t>2024-04-01</t>
  </si>
  <si>
    <t>2024-03-01</t>
  </si>
  <si>
    <t>2024-02-01</t>
  </si>
  <si>
    <t>2024-01-01</t>
  </si>
  <si>
    <t>2023-12-01</t>
  </si>
  <si>
    <t>2023-11-01</t>
  </si>
  <si>
    <t>2023-10-01</t>
  </si>
  <si>
    <t>2023-09-01</t>
  </si>
  <si>
    <t>2023-08-01</t>
  </si>
  <si>
    <t>2023-07-01</t>
  </si>
  <si>
    <t>2023-06-01</t>
  </si>
  <si>
    <t>2023-05-01</t>
  </si>
  <si>
    <t>2023-04-01</t>
  </si>
  <si>
    <t>2023-03-01</t>
  </si>
  <si>
    <t>2023-02-01</t>
  </si>
  <si>
    <t>2023-01-01</t>
  </si>
  <si>
    <t>2022-12-01</t>
  </si>
  <si>
    <t>2022-11-01</t>
  </si>
  <si>
    <t>2022-10-01</t>
  </si>
  <si>
    <t>2022-09-01</t>
  </si>
  <si>
    <t>2022-08-01</t>
  </si>
  <si>
    <t>2022-07-01</t>
  </si>
  <si>
    <t>2022-06-01</t>
  </si>
  <si>
    <t>2022-05-01</t>
  </si>
  <si>
    <t>2022-04-01</t>
  </si>
  <si>
    <t>2022-03-01</t>
  </si>
  <si>
    <t>2022-02-01</t>
  </si>
  <si>
    <t>2022-01-01</t>
  </si>
  <si>
    <t>2021-12-01</t>
  </si>
  <si>
    <t>2021-11-01</t>
  </si>
  <si>
    <t>2021-10-01</t>
  </si>
  <si>
    <t>2021-09-01</t>
  </si>
  <si>
    <t>2021-08-01</t>
  </si>
  <si>
    <t>2021-07-01</t>
  </si>
  <si>
    <t>2021-06-01</t>
  </si>
  <si>
    <t>2021-05-01</t>
  </si>
  <si>
    <t>2021-04-01</t>
  </si>
  <si>
    <t>2021-03-01</t>
  </si>
  <si>
    <t>2021-02-01</t>
  </si>
  <si>
    <t>2021-01-01</t>
  </si>
  <si>
    <t>2020-12-01</t>
  </si>
  <si>
    <t>2020-11-01</t>
  </si>
  <si>
    <t>2020-10-01</t>
  </si>
  <si>
    <t>2020-09-01</t>
  </si>
  <si>
    <t>2020-08-01</t>
  </si>
  <si>
    <t>2020-07-01</t>
  </si>
  <si>
    <t>2020-06-01</t>
  </si>
  <si>
    <t>2020-05-01</t>
  </si>
  <si>
    <t>2020-04-01</t>
  </si>
  <si>
    <t>2020-03-01</t>
  </si>
  <si>
    <t>2020-02-01</t>
  </si>
  <si>
    <t>2020-01-01</t>
  </si>
  <si>
    <t>2019-12-01</t>
  </si>
  <si>
    <t>2019-11-01</t>
  </si>
  <si>
    <t>2019-10-01</t>
  </si>
  <si>
    <t>2019-09-01</t>
  </si>
  <si>
    <t>2019-08-01</t>
  </si>
  <si>
    <t>2019-07-01</t>
  </si>
  <si>
    <t>2019-06-01</t>
  </si>
  <si>
    <t>2019-05-01</t>
  </si>
  <si>
    <t>2019-04-01</t>
  </si>
  <si>
    <t>2019-03-01</t>
  </si>
  <si>
    <t>2019-02-01</t>
  </si>
  <si>
    <t>2019-01-01</t>
  </si>
  <si>
    <t>2018-12-01</t>
  </si>
  <si>
    <t>2018-11-01</t>
  </si>
  <si>
    <t>2018-10-01</t>
  </si>
  <si>
    <t>2018-09-01</t>
  </si>
  <si>
    <t>2018-08-01</t>
  </si>
  <si>
    <t>2018-07-01</t>
  </si>
  <si>
    <t>2018-06-01</t>
  </si>
  <si>
    <t>2018-05-01</t>
  </si>
  <si>
    <t>2018-04-01</t>
  </si>
  <si>
    <t>2018-03-01</t>
  </si>
  <si>
    <t>2018-02-01</t>
  </si>
  <si>
    <t>2018-01-01</t>
  </si>
  <si>
    <t>2017-12-01</t>
  </si>
  <si>
    <t>2017-11-01</t>
  </si>
  <si>
    <t>2017-10-01</t>
  </si>
  <si>
    <t>2017-09-01</t>
  </si>
  <si>
    <t>2017-08-01</t>
  </si>
  <si>
    <t>2017-07-01</t>
  </si>
  <si>
    <t>2017-06-01</t>
  </si>
  <si>
    <t>2017-05-01</t>
  </si>
  <si>
    <t>2017-04-01</t>
  </si>
  <si>
    <t>2017-03-01</t>
  </si>
  <si>
    <t>2017-02-01</t>
  </si>
  <si>
    <t>2017-01-01</t>
  </si>
  <si>
    <t>2016-12-01</t>
  </si>
  <si>
    <t>2016-11-01</t>
  </si>
  <si>
    <t>2016-10-01</t>
  </si>
  <si>
    <t>2016-09-01</t>
  </si>
  <si>
    <t>2016-08-01</t>
  </si>
  <si>
    <t>2016-07-01</t>
  </si>
  <si>
    <t>2016-06-01</t>
  </si>
  <si>
    <t>2016-05-01</t>
  </si>
  <si>
    <t>2016-04-01</t>
  </si>
  <si>
    <t>2016-03-01</t>
  </si>
  <si>
    <t>2016-02-01</t>
  </si>
  <si>
    <t>2016-01-01</t>
  </si>
  <si>
    <t>2015-12-01</t>
  </si>
  <si>
    <t>2015-11-01</t>
  </si>
  <si>
    <t>2015-10-01</t>
  </si>
  <si>
    <t>2015-09-01</t>
  </si>
  <si>
    <t>2015-08-01</t>
  </si>
  <si>
    <t>2015-07-01</t>
  </si>
  <si>
    <t>2015-06-01</t>
  </si>
  <si>
    <t>2015-05-01</t>
  </si>
  <si>
    <t>2015-04-01</t>
  </si>
  <si>
    <t>2015-03-01</t>
  </si>
  <si>
    <t>2015-02-01</t>
  </si>
  <si>
    <t>2015-01-01</t>
  </si>
  <si>
    <t>2014-12-01</t>
  </si>
  <si>
    <t>2014-11-01</t>
  </si>
  <si>
    <t>2014-10-01</t>
  </si>
  <si>
    <t>2014-09-01</t>
  </si>
  <si>
    <t>2014-08-01</t>
  </si>
  <si>
    <t>2014-07-01</t>
  </si>
  <si>
    <t>2014-06-01</t>
  </si>
  <si>
    <t>2014-05-01</t>
  </si>
  <si>
    <t>2014-04-01</t>
  </si>
  <si>
    <t>2014-03-01</t>
  </si>
  <si>
    <t>2014-02-01</t>
  </si>
  <si>
    <t>2014-01-01</t>
  </si>
  <si>
    <t>2013-12-01</t>
  </si>
  <si>
    <t>2013-11-01</t>
  </si>
  <si>
    <t>2013-10-01</t>
  </si>
  <si>
    <t>2013-09-01</t>
  </si>
  <si>
    <t>2013-08-01</t>
  </si>
  <si>
    <t>2013-07-01</t>
  </si>
  <si>
    <t>2013-06-01</t>
  </si>
  <si>
    <t>2013-05-01</t>
  </si>
  <si>
    <t>2013-04-01</t>
  </si>
  <si>
    <t>2013-03-01</t>
  </si>
  <si>
    <t>2013-02-01</t>
  </si>
  <si>
    <t>2013-01-01</t>
  </si>
  <si>
    <t>2012-12-01</t>
  </si>
  <si>
    <t>2012-11-01</t>
  </si>
  <si>
    <t>2012-10-01</t>
  </si>
  <si>
    <t>2012-09-01</t>
  </si>
  <si>
    <t>2012-08-01</t>
  </si>
  <si>
    <t>2012-07-01</t>
  </si>
  <si>
    <t>2012-06-01</t>
  </si>
  <si>
    <t>2012-05-01</t>
  </si>
  <si>
    <t>2012-04-01</t>
  </si>
  <si>
    <t>2012-03-01</t>
  </si>
  <si>
    <t>2012-02-01</t>
  </si>
  <si>
    <t>2012-01-01</t>
  </si>
  <si>
    <t>2011-12-01</t>
  </si>
  <si>
    <t>2011-11-01</t>
  </si>
  <si>
    <t>2011-10-01</t>
  </si>
  <si>
    <t>2011-09-01</t>
  </si>
  <si>
    <t>2011-08-01</t>
  </si>
  <si>
    <t>2011-07-01</t>
  </si>
  <si>
    <t>2011-06-01</t>
  </si>
  <si>
    <t>2011-05-01</t>
  </si>
  <si>
    <t>2011-04-01</t>
  </si>
  <si>
    <t>2011-03-01</t>
  </si>
  <si>
    <t>2011-02-01</t>
  </si>
  <si>
    <t>2011-01-01</t>
  </si>
  <si>
    <t>2010-12-01</t>
  </si>
  <si>
    <t>2010-11-01</t>
  </si>
  <si>
    <t>2010-10-01</t>
  </si>
  <si>
    <t>2010-09-01</t>
  </si>
  <si>
    <t>2010-08-01</t>
  </si>
  <si>
    <t>2010-07-01</t>
  </si>
  <si>
    <t>2010-06-01</t>
  </si>
  <si>
    <t>2010-05-01</t>
  </si>
  <si>
    <t>2010-04-01</t>
  </si>
  <si>
    <t>2010-03-01</t>
  </si>
  <si>
    <t>2010-02-01</t>
  </si>
  <si>
    <t>2010-01-01</t>
  </si>
  <si>
    <t>2009-12-01</t>
  </si>
  <si>
    <t>2009-11-01</t>
  </si>
  <si>
    <t>2009-10-01</t>
  </si>
  <si>
    <t>2009-09-01</t>
  </si>
  <si>
    <t>2009-08-01</t>
  </si>
  <si>
    <t>2009-07-01</t>
  </si>
  <si>
    <t>2009-06-01</t>
  </si>
  <si>
    <t>2009-05-01</t>
  </si>
  <si>
    <t>2009-04-01</t>
  </si>
  <si>
    <t>2009-03-01</t>
  </si>
  <si>
    <t>2009-02-01</t>
  </si>
  <si>
    <t>2009-01-01</t>
  </si>
  <si>
    <t>2008-12-01</t>
  </si>
  <si>
    <t>2008-11-01</t>
  </si>
  <si>
    <t>2008-10-01</t>
  </si>
  <si>
    <t>2008-09-01</t>
  </si>
  <si>
    <t>2008-08-01</t>
  </si>
  <si>
    <t>2008-07-01</t>
  </si>
  <si>
    <t>2008-06-01</t>
  </si>
  <si>
    <t>2008-05-01</t>
  </si>
  <si>
    <t>2008-04-01</t>
  </si>
  <si>
    <t>2008-03-01</t>
  </si>
  <si>
    <t>2008-02-01</t>
  </si>
  <si>
    <t>2008-01-01</t>
  </si>
  <si>
    <t>2007-12-01</t>
  </si>
  <si>
    <t>2007-11-01</t>
  </si>
  <si>
    <t>2007-10-01</t>
  </si>
  <si>
    <t>2007-09-01</t>
  </si>
  <si>
    <t>2007-08-01</t>
  </si>
  <si>
    <t>2007-07-01</t>
  </si>
  <si>
    <t>2007-06-01</t>
  </si>
  <si>
    <t>2007-05-01</t>
  </si>
  <si>
    <t>2007-04-01</t>
  </si>
  <si>
    <t>2007-03-01</t>
  </si>
  <si>
    <t>2007-02-01</t>
  </si>
  <si>
    <t>2007-01-01</t>
  </si>
  <si>
    <t>2006-12-01</t>
  </si>
  <si>
    <t>2006-11-01</t>
  </si>
  <si>
    <t>2006-10-01</t>
  </si>
  <si>
    <t>2006-09-01</t>
  </si>
  <si>
    <t>2006-08-01</t>
  </si>
  <si>
    <t>2006-07-01</t>
  </si>
  <si>
    <t>2006-06-01</t>
  </si>
  <si>
    <t>2006-05-01</t>
  </si>
  <si>
    <t>2006-04-01</t>
  </si>
  <si>
    <t>2006-03-01</t>
  </si>
  <si>
    <t>2006-02-01</t>
  </si>
  <si>
    <t>2006-01-01</t>
  </si>
  <si>
    <t>2005-12-01</t>
  </si>
  <si>
    <t>2005-11-01</t>
  </si>
  <si>
    <t>2005-10-01</t>
  </si>
  <si>
    <t>2005-09-01</t>
  </si>
  <si>
    <t>2005-08-01</t>
  </si>
  <si>
    <t>2005-07-01</t>
  </si>
  <si>
    <t>2005-06-01</t>
  </si>
  <si>
    <t>2005-05-01</t>
  </si>
  <si>
    <t>2005-04-01</t>
  </si>
  <si>
    <t>2005-03-01</t>
  </si>
  <si>
    <t>2005-02-01</t>
  </si>
  <si>
    <t>2005-01-01</t>
  </si>
  <si>
    <t>2004-12-01</t>
  </si>
  <si>
    <t>2004-11-01</t>
  </si>
  <si>
    <t>2004-10-01</t>
  </si>
  <si>
    <t>2004-09-01</t>
  </si>
  <si>
    <t>2004-08-01</t>
  </si>
  <si>
    <t>2004-07-01</t>
  </si>
  <si>
    <t>2004-06-01</t>
  </si>
  <si>
    <t>2004-05-01</t>
  </si>
  <si>
    <t>2004-04-01</t>
  </si>
  <si>
    <t>2004-03-01</t>
  </si>
  <si>
    <t>2004-02-01</t>
  </si>
  <si>
    <t>2004-01-01</t>
  </si>
  <si>
    <t>2003-12-01</t>
  </si>
  <si>
    <t>2003-11-01</t>
  </si>
  <si>
    <t>2003-10-01</t>
  </si>
  <si>
    <t>2003-09-01</t>
  </si>
  <si>
    <t>2003-08-01</t>
  </si>
  <si>
    <t>2003-07-01</t>
  </si>
  <si>
    <t>2003-06-01</t>
  </si>
  <si>
    <t>2003-05-01</t>
  </si>
  <si>
    <t>2003-04-01</t>
  </si>
  <si>
    <t>2003-03-01</t>
  </si>
  <si>
    <t>2003-02-01</t>
  </si>
  <si>
    <t>2003-01-01</t>
  </si>
  <si>
    <t>2002-12-01</t>
  </si>
  <si>
    <t>2002-11-01</t>
  </si>
  <si>
    <t>2002-10-01</t>
  </si>
  <si>
    <t>2002-09-01</t>
  </si>
  <si>
    <t>2002-08-01</t>
  </si>
  <si>
    <t>2002-07-01</t>
  </si>
  <si>
    <t>2002-06-01</t>
  </si>
  <si>
    <t>2002-05-01</t>
  </si>
  <si>
    <t>2002-04-01</t>
  </si>
  <si>
    <t>2002-03-01</t>
  </si>
  <si>
    <t>2002-02-01</t>
  </si>
  <si>
    <t>2002-01-01</t>
  </si>
  <si>
    <t>2001-12-01</t>
  </si>
  <si>
    <t>2001-11-01</t>
  </si>
  <si>
    <t>2001-10-01</t>
  </si>
  <si>
    <t>2001-09-01</t>
  </si>
  <si>
    <t>2001-08-01</t>
  </si>
  <si>
    <t>2001-07-01</t>
  </si>
  <si>
    <t>2001-06-01</t>
  </si>
  <si>
    <t>2001-05-01</t>
  </si>
  <si>
    <t>2001-04-01</t>
  </si>
  <si>
    <t>2001-03-01</t>
  </si>
  <si>
    <t>2001-02-01</t>
  </si>
  <si>
    <t>2001-01-01</t>
  </si>
  <si>
    <t>2000-12-01</t>
  </si>
  <si>
    <t>2000-11-01</t>
  </si>
  <si>
    <t>2000-10-01</t>
  </si>
  <si>
    <t>2000-09-01</t>
  </si>
  <si>
    <t>2000-08-01</t>
  </si>
  <si>
    <t>2000-07-01</t>
  </si>
  <si>
    <t>2000-06-01</t>
  </si>
  <si>
    <t>2000-05-01</t>
  </si>
  <si>
    <t>2000-04-01</t>
  </si>
  <si>
    <t>2000-03-01</t>
  </si>
  <si>
    <t>2000-02-01</t>
  </si>
  <si>
    <t>2000-01-01</t>
  </si>
  <si>
    <t>1999-12-01</t>
  </si>
  <si>
    <t>1999-11-01</t>
  </si>
  <si>
    <t>1999-10-01</t>
  </si>
  <si>
    <t>1999-09-01</t>
  </si>
  <si>
    <t>1999-08-01</t>
  </si>
  <si>
    <t>1999-07-01</t>
  </si>
  <si>
    <t>1999-06-01</t>
  </si>
  <si>
    <t>1999-05-01</t>
  </si>
  <si>
    <t>1999-04-01</t>
  </si>
  <si>
    <t>1999-03-01</t>
  </si>
  <si>
    <t>1999-02-01</t>
  </si>
  <si>
    <t>1999-01-01</t>
  </si>
  <si>
    <t>1998-12-01</t>
  </si>
  <si>
    <t>1998-11-01</t>
  </si>
  <si>
    <t>1998-10-01</t>
  </si>
  <si>
    <t>1998-09-01</t>
  </si>
  <si>
    <t>1998-08-01</t>
  </si>
  <si>
    <t>1998-07-01</t>
  </si>
  <si>
    <t>1998-06-01</t>
  </si>
  <si>
    <t>1998-05-01</t>
  </si>
  <si>
    <t>1998-04-01</t>
  </si>
  <si>
    <t>1998-03-01</t>
  </si>
  <si>
    <t>1998-02-01</t>
  </si>
  <si>
    <t>1998-01-01</t>
  </si>
  <si>
    <t>1997-12-01</t>
  </si>
  <si>
    <t>1997-11-01</t>
  </si>
  <si>
    <t>Tower</t>
  </si>
  <si>
    <t>Student Housing</t>
  </si>
  <si>
    <t>Strip Center</t>
  </si>
  <si>
    <t>Single-Family Rental</t>
  </si>
  <si>
    <t>Self-Storage</t>
  </si>
  <si>
    <t>Office</t>
  </si>
  <si>
    <t>Net Lease</t>
  </si>
  <si>
    <t>Manufactured Homes</t>
  </si>
  <si>
    <t>Mall</t>
  </si>
  <si>
    <t>Lodging</t>
  </si>
  <si>
    <t>Life Science</t>
  </si>
  <si>
    <t>Industrial</t>
  </si>
  <si>
    <t>Skilled Nursing</t>
  </si>
  <si>
    <t>SHOP</t>
  </si>
  <si>
    <t>SHNNN</t>
  </si>
  <si>
    <t>Medical Office</t>
  </si>
  <si>
    <t>Hospital</t>
  </si>
  <si>
    <t>Health Care</t>
  </si>
  <si>
    <t>Ground Lease</t>
  </si>
  <si>
    <t>Gaming</t>
  </si>
  <si>
    <t>GS Avg. (Equal Wtd.)</t>
  </si>
  <si>
    <t>Data Center</t>
  </si>
  <si>
    <t>Core Sector</t>
  </si>
  <si>
    <t>Cold Storage</t>
  </si>
  <si>
    <t>Apartment</t>
  </si>
  <si>
    <r>
      <t>Date_bom</t>
    </r>
    <r>
      <rPr>
        <vertAlign val="superscript"/>
        <sz val="11"/>
        <color rgb="FF000000"/>
        <rFont val="Calibri"/>
        <family val="2"/>
      </rPr>
      <t>1</t>
    </r>
  </si>
  <si>
    <t>Date Last Updated: August 01, 2024</t>
  </si>
  <si>
    <t>Date Download: August 03, 2024</t>
  </si>
  <si>
    <t>Commercial Property Return Index (CPRI)</t>
  </si>
  <si>
    <t>desmoothed vol - quarterly</t>
  </si>
  <si>
    <t>desmoothed vol - annual</t>
  </si>
  <si>
    <t>Enter Data</t>
  </si>
  <si>
    <t>PLACE FIRST USABLE QUARTER HERE</t>
  </si>
  <si>
    <t>ð</t>
  </si>
  <si>
    <t>Use "Returns &amp; Calcs" tabs to enter data.</t>
  </si>
  <si>
    <t>Asset Class Name</t>
  </si>
  <si>
    <t>Core RE</t>
  </si>
  <si>
    <t>Index Used</t>
  </si>
  <si>
    <t>TIPS</t>
  </si>
  <si>
    <t>calculated autocorrel co-efficient (2q lag)</t>
  </si>
  <si>
    <t>Observed Data for Calcs</t>
  </si>
  <si>
    <t>Desmoothed Data for Calcs</t>
  </si>
  <si>
    <t>ALIGN TO</t>
  </si>
  <si>
    <t>&lt;-from tab</t>
  </si>
  <si>
    <t>Instructions:</t>
  </si>
  <si>
    <t>Name tab</t>
  </si>
  <si>
    <t>Insert variables at the top of the sheet (blue)</t>
  </si>
  <si>
    <t>Paste data; ensure correct alignment</t>
  </si>
  <si>
    <t>Desmoothed (if applicable)</t>
  </si>
  <si>
    <t>&lt;-Select Asset Classes in Any Order</t>
  </si>
  <si>
    <r>
      <t>Autocorrelation Coefficient</t>
    </r>
    <r>
      <rPr>
        <sz val="9"/>
        <color theme="1"/>
        <rFont val="Calibri"/>
        <family val="2"/>
        <scheme val="minor"/>
      </rPr>
      <t xml:space="preserve"> (25 years)</t>
    </r>
  </si>
  <si>
    <r>
      <t xml:space="preserve">Annual Volatility - Historical </t>
    </r>
    <r>
      <rPr>
        <sz val="9"/>
        <color theme="1"/>
        <rFont val="Calibri"/>
        <family val="2"/>
        <scheme val="minor"/>
      </rPr>
      <t>(25 years)</t>
    </r>
  </si>
  <si>
    <t>re-ordered data</t>
  </si>
  <si>
    <t>Select Order</t>
  </si>
  <si>
    <t>Use "Data Selector" tab to order the asset classes.</t>
  </si>
  <si>
    <t>Instructions embedded in tabs.</t>
  </si>
  <si>
    <t>Create Assumptions</t>
  </si>
  <si>
    <t>NCREIF Fund Index – Open End Diversified Core Equity “NFI-ODCE Value Weight” (Returns)</t>
  </si>
  <si>
    <t>Townsend Closed End, Value-Added, Real Estate, All Property Types, All Regions, Reporting in USD,Value Weight Aggregate (Returns)</t>
  </si>
  <si>
    <t>Townsend Closed End, Opportunistic, Real Estate, All Property Types, All Regions, Reporting in USD,Value Weight Aggregate (Returns)</t>
  </si>
  <si>
    <t>FTSE EPRA/NAREIT Developed Index in USD (Returns)</t>
  </si>
  <si>
    <t xml:space="preserve"> </t>
  </si>
  <si>
    <t>Core Plus RE</t>
  </si>
  <si>
    <t>Do not reorder tabs.  (Links depend on tab order.)</t>
  </si>
  <si>
    <t>assumed autocorrel co-efficient</t>
  </si>
  <si>
    <t>Assumed</t>
  </si>
  <si>
    <t>Observed (2q lag)</t>
  </si>
  <si>
    <t>NCREIF Timberland Property Index “NTI” (Returns)</t>
  </si>
  <si>
    <t>Farmland: Single-Use Row Crops ALL (Returns)</t>
  </si>
  <si>
    <t>Farmland: Single-Use Perm/Mature Crops ALL (Returns)</t>
  </si>
  <si>
    <t>Timberland</t>
  </si>
  <si>
    <t>Row Crops</t>
  </si>
  <si>
    <t>Perm Crops</t>
  </si>
  <si>
    <t>idx: S&amp;P 500 (Returns)</t>
  </si>
  <si>
    <t>Idx: Barclay’s Aggregate Bond Index (Returns)</t>
  </si>
  <si>
    <t>Fixed Income</t>
  </si>
  <si>
    <t>Townsend Closed End, Non-Core, Debt, All Property Types, All Regions, Reporting in USD,Value Weight Aggregate (Returns)</t>
  </si>
  <si>
    <t>NCPREC</t>
  </si>
  <si>
    <t>Timber Returns</t>
  </si>
  <si>
    <t>Ag Returns</t>
  </si>
  <si>
    <t>Returns</t>
  </si>
  <si>
    <t>Data</t>
  </si>
  <si>
    <t>Infra - Public with correl adj?</t>
  </si>
  <si>
    <t>Asset Classes</t>
  </si>
  <si>
    <t>&lt;-large adjustment bc biological growth is largely captured by appreciation</t>
  </si>
  <si>
    <t>Unlev T4 Income</t>
  </si>
  <si>
    <t>Total Unlev</t>
  </si>
  <si>
    <t>Total Lev</t>
  </si>
  <si>
    <r>
      <t xml:space="preserve">Enter past and current </t>
    </r>
    <r>
      <rPr>
        <b/>
        <sz val="9"/>
        <color theme="1"/>
        <rFont val="Calibri"/>
        <family val="2"/>
        <scheme val="minor"/>
      </rPr>
      <t>return</t>
    </r>
    <r>
      <rPr>
        <sz val="9"/>
        <color theme="1"/>
        <rFont val="Calibri"/>
        <family val="2"/>
        <scheme val="minor"/>
      </rPr>
      <t xml:space="preserve"> assumptions on "Summary" tab; select time period for historical data.</t>
    </r>
  </si>
  <si>
    <r>
      <t xml:space="preserve">On "Summary" tab, remove prior manual adjustments to </t>
    </r>
    <r>
      <rPr>
        <b/>
        <sz val="9"/>
        <color theme="1"/>
        <rFont val="Calibri"/>
        <family val="2"/>
        <scheme val="minor"/>
      </rPr>
      <t>correlations</t>
    </r>
    <r>
      <rPr>
        <sz val="9"/>
        <color theme="1"/>
        <rFont val="Calibri"/>
        <family val="2"/>
        <scheme val="minor"/>
      </rPr>
      <t>; make new adjustments as needed.</t>
    </r>
  </si>
  <si>
    <t>add pe?</t>
  </si>
  <si>
    <t>add other?</t>
  </si>
  <si>
    <t>need last quarter for va, opp, and debt</t>
  </si>
  <si>
    <t>Unlevered Income</t>
  </si>
  <si>
    <t>Dividend Growth</t>
  </si>
  <si>
    <t>S&amp;P 500</t>
  </si>
  <si>
    <t>Dividends</t>
  </si>
  <si>
    <t>&lt;-NPI for unlev income</t>
  </si>
  <si>
    <t>Real GDP Growth</t>
  </si>
  <si>
    <t>OECF Forecast (3 Yr)</t>
  </si>
  <si>
    <t>Forecast</t>
  </si>
  <si>
    <t>Yield</t>
  </si>
  <si>
    <t>desmoothed total net</t>
  </si>
  <si>
    <t>US Core RE</t>
  </si>
  <si>
    <t>Annual Volatility</t>
  </si>
  <si>
    <t>Change</t>
  </si>
  <si>
    <t>US Public Eq</t>
  </si>
  <si>
    <t>Add-On 1</t>
  </si>
  <si>
    <t>Add-On 2</t>
  </si>
  <si>
    <t>Private Equity Real Estate</t>
  </si>
  <si>
    <t>Other Private Real Assets</t>
  </si>
  <si>
    <t>N:\OECF\Quarterly Profiles\__Production Files\Risk Category</t>
  </si>
  <si>
    <t>oecf data</t>
  </si>
  <si>
    <t>European Returns:</t>
  </si>
  <si>
    <t>US Core Plus Returns</t>
  </si>
  <si>
    <t>NON-TIPS DATA GUIDANCE</t>
  </si>
  <si>
    <t>INREV Local Currency Open Index (ID 432 on TIPS)</t>
  </si>
  <si>
    <t>Open End Funds Index returns in Local Currency (USD) (ID 397 in TIPS)</t>
  </si>
  <si>
    <t>Burgiss</t>
  </si>
  <si>
    <t>Mike</t>
  </si>
  <si>
    <t>n/a</t>
  </si>
  <si>
    <t>Add fees and net returns where needed (timber and ag).</t>
  </si>
  <si>
    <t>Return</t>
  </si>
  <si>
    <t>Risk</t>
  </si>
  <si>
    <t>years</t>
  </si>
  <si>
    <t>quarters</t>
  </si>
  <si>
    <t>Euro Core RE</t>
  </si>
  <si>
    <t>Asia Core RE</t>
  </si>
  <si>
    <t>Townsend 3-Year Forecast</t>
  </si>
  <si>
    <t>Discount Rate Build-Up</t>
  </si>
  <si>
    <t>Discount Rate</t>
  </si>
  <si>
    <t>LTV</t>
  </si>
  <si>
    <t>Rd</t>
  </si>
  <si>
    <t>Calc Return</t>
  </si>
  <si>
    <t>Adj</t>
  </si>
  <si>
    <t>Output</t>
  </si>
  <si>
    <t>Income Growth</t>
  </si>
  <si>
    <t>T4 Income</t>
  </si>
  <si>
    <t>Cap Ex</t>
  </si>
  <si>
    <t>Infl</t>
  </si>
  <si>
    <t>GDP</t>
  </si>
  <si>
    <t>Euro RE</t>
  </si>
  <si>
    <t>Return Differential</t>
  </si>
  <si>
    <t>US 10 Yr</t>
  </si>
  <si>
    <t>German 10 Yr</t>
  </si>
  <si>
    <t>UK 10 Yr</t>
  </si>
  <si>
    <t>France 10 Yr</t>
  </si>
  <si>
    <t>Approx Blend</t>
  </si>
  <si>
    <t>Difference</t>
  </si>
  <si>
    <t>Asia RE</t>
  </si>
  <si>
    <t>Japan 10 Yr</t>
  </si>
  <si>
    <t>Australia 10 Yr</t>
  </si>
  <si>
    <t>Core Plus US RE</t>
  </si>
  <si>
    <t>Assumed Premium</t>
  </si>
  <si>
    <t>Premium</t>
  </si>
  <si>
    <t>US VA RE</t>
  </si>
  <si>
    <t>US Opp RE</t>
  </si>
  <si>
    <t>Prem Over C+ RE</t>
  </si>
  <si>
    <t>Horizon</t>
  </si>
  <si>
    <t>Peers</t>
  </si>
  <si>
    <t>Meketa</t>
  </si>
  <si>
    <t>Wilshire</t>
  </si>
  <si>
    <t>JPM</t>
  </si>
  <si>
    <t>Median</t>
  </si>
  <si>
    <t>NEPC</t>
  </si>
  <si>
    <t>Aon</t>
  </si>
  <si>
    <t>Other Peers</t>
  </si>
  <si>
    <t>Div Growth</t>
  </si>
  <si>
    <t>CapEx</t>
  </si>
  <si>
    <t>commod prices</t>
  </si>
  <si>
    <t>Meketa (blended ag)</t>
  </si>
  <si>
    <t>RVK</t>
  </si>
  <si>
    <t>Blackrock</t>
  </si>
  <si>
    <t>Permanent Crops</t>
  </si>
  <si>
    <t>To Row</t>
  </si>
  <si>
    <t>To Timberland</t>
  </si>
  <si>
    <t>Public Equity</t>
  </si>
  <si>
    <t>Peer Median</t>
  </si>
  <si>
    <t>Horizon Survey</t>
  </si>
  <si>
    <t>Core Public Debt</t>
  </si>
  <si>
    <t>Current Agg YTM</t>
  </si>
  <si>
    <t>risk differential</t>
  </si>
  <si>
    <t>asia formula is changed bc of shorter data series</t>
  </si>
  <si>
    <t>Prior Return</t>
  </si>
  <si>
    <t>Private Mkts: Desmoothed Vol</t>
  </si>
  <si>
    <t>Private Mkts: Observed Vol</t>
  </si>
  <si>
    <t>FOR EFFICIENT FRONTIER INPUT</t>
  </si>
  <si>
    <t>FOR FORMATTED TABLE</t>
  </si>
  <si>
    <t>US Core+ 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</si>
</sst>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00%"/>
    <numFmt numFmtId="165" formatCode="0.0%"/>
    <numFmt numFmtId="166" formatCode="0.000"/>
    <numFmt numFmtId="167" formatCode="_(* #,##0_);_(* \(#,##0\);_(* &quot;-&quot;??_);_(@_)"/>
    <numFmt numFmtId="168" formatCode="yyyy\-mm\-dd"/>
    <numFmt numFmtId="169" formatCode="_(* #,##0.000_);_(* \(#,##0.000\);_(* &quot;-&quot;??_);_(@_)"/>
    <numFmt numFmtId="170" formatCode="0.0000%"/>
    <numFmt numFmtId="171" formatCode="0.00000000000000%"/>
    <numFmt numFmtId="172" formatCode="0.00000000000000000%"/>
    <numFmt numFmtId="173" formatCode="#,##0.0"/>
    <numFmt numFmtId="174" formatCode="0.0000000000000%"/>
  </numFmts>
  <fonts count="42" x14ac:knownFonts="1"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u val="singleAccounting"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 val="singleAccounting"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u val="singleAccounting"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vertAlign val="superscript"/>
      <sz val="11"/>
      <color rgb="FF000000"/>
      <name val="Calibri"/>
      <family val="2"/>
    </font>
    <font>
      <sz val="24"/>
      <color rgb="FF194224"/>
      <name val="Georgia"/>
      <family val="1"/>
    </font>
    <font>
      <sz val="8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rgb="FFFF0000"/>
      <name val="Wingdings"/>
      <charset val="2"/>
    </font>
    <font>
      <u/>
      <sz val="9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u/>
      <sz val="9"/>
      <color theme="0"/>
      <name val="Calibri"/>
      <family val="2"/>
      <scheme val="minor"/>
    </font>
    <font>
      <sz val="10"/>
      <name val="Calibri"/>
      <family val="2"/>
      <scheme val="minor"/>
    </font>
    <font>
      <sz val="9"/>
      <color theme="0" tint="-0.1499984740745262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9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14578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3A5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AFB575"/>
        <bgColor indexed="64"/>
      </patternFill>
    </fill>
    <fill>
      <patternFill patternType="solid">
        <fgColor rgb="FF44A4E2"/>
        <bgColor indexed="64"/>
      </patternFill>
    </fill>
    <fill>
      <patternFill patternType="solid">
        <fgColor rgb="FFC1E1F5"/>
        <bgColor indexed="64"/>
      </patternFill>
    </fill>
    <fill>
      <patternFill patternType="solid">
        <fgColor rgb="FFEC6B1D"/>
        <bgColor indexed="64"/>
      </patternFill>
    </fill>
    <fill>
      <patternFill patternType="solid">
        <fgColor rgb="FFF4A677"/>
        <bgColor indexed="64"/>
      </patternFill>
    </fill>
    <fill>
      <patternFill patternType="solid">
        <fgColor rgb="FFF7C4A5"/>
        <bgColor indexed="64"/>
      </patternFill>
    </fill>
    <fill>
      <patternFill patternType="solid">
        <fgColor rgb="FF7F8183"/>
        <bgColor indexed="64"/>
      </patternFill>
    </fill>
    <fill>
      <patternFill patternType="solid">
        <fgColor rgb="FF8CA4A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5A6F5E"/>
        <bgColor indexed="64"/>
      </patternFill>
    </fill>
    <fill>
      <patternFill patternType="solid">
        <fgColor rgb="FFC55611"/>
        <bgColor indexed="64"/>
      </patternFill>
    </fill>
    <fill>
      <patternFill patternType="solid">
        <fgColor rgb="FFE7E9D7"/>
        <bgColor indexed="64"/>
      </patternFill>
    </fill>
    <fill>
      <patternFill patternType="solid">
        <fgColor rgb="FF006AAC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508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</fills>
  <borders count="4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/>
      <top style="thin">
        <color theme="0" tint="-4.9989318521683403E-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14999847407452621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14999847407452621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4">
    <xf numFmtId="0" fontId="0" fillId="0" borderId="0"/>
    <xf numFmtId="9" fontId="7" fillId="0" borderId="0" applyFont="0" applyFill="0" applyBorder="0" applyAlignment="0" applyProtection="0"/>
    <xf numFmtId="0" fontId="9" fillId="0" borderId="0"/>
    <xf numFmtId="0" fontId="9" fillId="0" borderId="0"/>
    <xf numFmtId="43" fontId="7" fillId="0" borderId="0" applyFont="0" applyFill="0" applyBorder="0" applyAlignment="0" applyProtection="0"/>
    <xf numFmtId="0" fontId="6" fillId="0" borderId="0"/>
    <xf numFmtId="0" fontId="5" fillId="0" borderId="0"/>
    <xf numFmtId="9" fontId="5" fillId="0" borderId="0" applyFont="0" applyFill="0" applyBorder="0" applyAlignment="0" applyProtection="0"/>
    <xf numFmtId="0" fontId="4" fillId="0" borderId="0"/>
    <xf numFmtId="0" fontId="24" fillId="0" borderId="0"/>
    <xf numFmtId="9" fontId="24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326">
    <xf numFmtId="0" fontId="0" fillId="0" borderId="0" xfId="0"/>
    <xf numFmtId="14" fontId="0" fillId="0" borderId="0" xfId="0" applyNumberFormat="1"/>
    <xf numFmtId="164" fontId="8" fillId="2" borderId="0" xfId="1" applyNumberFormat="1" applyFont="1" applyFill="1" applyAlignment="1">
      <alignment horizontal="right" wrapText="1"/>
    </xf>
    <xf numFmtId="165" fontId="0" fillId="0" borderId="0" xfId="0" applyNumberFormat="1" applyAlignment="1">
      <alignment horizontal="center"/>
    </xf>
    <xf numFmtId="10" fontId="0" fillId="0" borderId="0" xfId="0" applyNumberFormat="1"/>
    <xf numFmtId="165" fontId="0" fillId="0" borderId="0" xfId="1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wrapText="1"/>
    </xf>
    <xf numFmtId="43" fontId="0" fillId="0" borderId="0" xfId="4" applyFont="1"/>
    <xf numFmtId="167" fontId="0" fillId="0" borderId="0" xfId="4" applyNumberFormat="1" applyFont="1"/>
    <xf numFmtId="165" fontId="0" fillId="0" borderId="0" xfId="1" applyNumberFormat="1" applyFont="1"/>
    <xf numFmtId="10" fontId="0" fillId="0" borderId="0" xfId="1" applyNumberFormat="1" applyFont="1"/>
    <xf numFmtId="164" fontId="0" fillId="0" borderId="0" xfId="0" applyNumberFormat="1" applyAlignment="1">
      <alignment horizontal="center" wrapText="1"/>
    </xf>
    <xf numFmtId="0" fontId="12" fillId="0" borderId="0" xfId="0" applyFont="1"/>
    <xf numFmtId="0" fontId="0" fillId="0" borderId="1" xfId="0" applyBorder="1"/>
    <xf numFmtId="0" fontId="0" fillId="0" borderId="0" xfId="0" applyAlignment="1">
      <alignment horizontal="center" wrapText="1"/>
    </xf>
    <xf numFmtId="10" fontId="0" fillId="6" borderId="0" xfId="0" applyNumberFormat="1" applyFill="1"/>
    <xf numFmtId="0" fontId="11" fillId="3" borderId="0" xfId="0" applyFont="1" applyFill="1" applyAlignment="1">
      <alignment horizontal="center"/>
    </xf>
    <xf numFmtId="0" fontId="0" fillId="0" borderId="2" xfId="0" applyBorder="1"/>
    <xf numFmtId="10" fontId="0" fillId="5" borderId="0" xfId="0" applyNumberFormat="1" applyFill="1"/>
    <xf numFmtId="0" fontId="0" fillId="5" borderId="0" xfId="0" applyFill="1"/>
    <xf numFmtId="10" fontId="0" fillId="6" borderId="0" xfId="1" applyNumberFormat="1" applyFont="1" applyFill="1" applyBorder="1"/>
    <xf numFmtId="0" fontId="0" fillId="6" borderId="0" xfId="0" applyFill="1"/>
    <xf numFmtId="43" fontId="0" fillId="7" borderId="0" xfId="4" applyFont="1" applyFill="1"/>
    <xf numFmtId="165" fontId="0" fillId="7" borderId="0" xfId="0" applyNumberFormat="1" applyFill="1"/>
    <xf numFmtId="9" fontId="0" fillId="7" borderId="0" xfId="0" applyNumberFormat="1" applyFill="1"/>
    <xf numFmtId="10" fontId="0" fillId="7" borderId="0" xfId="0" applyNumberFormat="1" applyFill="1"/>
    <xf numFmtId="43" fontId="13" fillId="0" borderId="0" xfId="4" applyFont="1" applyAlignment="1">
      <alignment horizontal="center" wrapText="1"/>
    </xf>
    <xf numFmtId="10" fontId="0" fillId="8" borderId="0" xfId="1" applyNumberFormat="1" applyFont="1" applyFill="1" applyBorder="1"/>
    <xf numFmtId="10" fontId="0" fillId="8" borderId="0" xfId="0" applyNumberFormat="1" applyFill="1"/>
    <xf numFmtId="0" fontId="0" fillId="9" borderId="4" xfId="0" applyFill="1" applyBorder="1"/>
    <xf numFmtId="10" fontId="0" fillId="9" borderId="3" xfId="1" applyNumberFormat="1" applyFont="1" applyFill="1" applyBorder="1" applyAlignment="1">
      <alignment horizontal="center"/>
    </xf>
    <xf numFmtId="10" fontId="0" fillId="9" borderId="3" xfId="0" applyNumberFormat="1" applyFill="1" applyBorder="1" applyAlignment="1">
      <alignment horizontal="center"/>
    </xf>
    <xf numFmtId="14" fontId="7" fillId="3" borderId="0" xfId="0" applyNumberFormat="1" applyFont="1" applyFill="1" applyAlignment="1">
      <alignment horizontal="center"/>
    </xf>
    <xf numFmtId="164" fontId="8" fillId="2" borderId="0" xfId="1" applyNumberFormat="1" applyFont="1" applyFill="1" applyAlignment="1">
      <alignment horizontal="center" wrapText="1"/>
    </xf>
    <xf numFmtId="165" fontId="7" fillId="0" borderId="0" xfId="1" applyNumberFormat="1" applyAlignment="1">
      <alignment horizontal="center"/>
    </xf>
    <xf numFmtId="0" fontId="0" fillId="0" borderId="0" xfId="0" quotePrefix="1"/>
    <xf numFmtId="0" fontId="12" fillId="10" borderId="0" xfId="0" applyFont="1" applyFill="1"/>
    <xf numFmtId="0" fontId="15" fillId="0" borderId="0" xfId="0" applyFont="1"/>
    <xf numFmtId="165" fontId="0" fillId="5" borderId="0" xfId="0" applyNumberFormat="1" applyFill="1"/>
    <xf numFmtId="10" fontId="0" fillId="5" borderId="2" xfId="0" applyNumberFormat="1" applyFill="1" applyBorder="1"/>
    <xf numFmtId="43" fontId="16" fillId="11" borderId="0" xfId="4" applyFont="1" applyFill="1" applyBorder="1" applyAlignment="1">
      <alignment horizontal="center" wrapText="1"/>
    </xf>
    <xf numFmtId="43" fontId="18" fillId="5" borderId="0" xfId="4" applyFont="1" applyFill="1" applyBorder="1" applyAlignment="1">
      <alignment horizontal="center" wrapText="1"/>
    </xf>
    <xf numFmtId="43" fontId="13" fillId="13" borderId="0" xfId="4" applyFont="1" applyFill="1" applyAlignment="1">
      <alignment horizontal="center" wrapText="1"/>
    </xf>
    <xf numFmtId="164" fontId="0" fillId="0" borderId="0" xfId="1" applyNumberFormat="1" applyFont="1"/>
    <xf numFmtId="0" fontId="19" fillId="0" borderId="0" xfId="0" applyFont="1"/>
    <xf numFmtId="10" fontId="7" fillId="0" borderId="0" xfId="5" applyNumberFormat="1" applyFont="1" applyAlignment="1">
      <alignment horizontal="center"/>
    </xf>
    <xf numFmtId="0" fontId="12" fillId="0" borderId="1" xfId="0" applyFont="1" applyBorder="1"/>
    <xf numFmtId="0" fontId="12" fillId="5" borderId="1" xfId="0" applyFont="1" applyFill="1" applyBorder="1"/>
    <xf numFmtId="0" fontId="0" fillId="0" borderId="0" xfId="0" applyAlignment="1">
      <alignment horizontal="center"/>
    </xf>
    <xf numFmtId="43" fontId="0" fillId="0" borderId="0" xfId="0" applyNumberFormat="1"/>
    <xf numFmtId="43" fontId="0" fillId="0" borderId="2" xfId="0" applyNumberFormat="1" applyBorder="1"/>
    <xf numFmtId="0" fontId="0" fillId="14" borderId="0" xfId="0" applyFill="1"/>
    <xf numFmtId="0" fontId="0" fillId="2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12" borderId="0" xfId="0" applyFill="1"/>
    <xf numFmtId="0" fontId="17" fillId="12" borderId="0" xfId="0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0" fontId="17" fillId="15" borderId="0" xfId="0" applyFont="1" applyFill="1" applyAlignment="1">
      <alignment horizontal="center"/>
    </xf>
    <xf numFmtId="0" fontId="17" fillId="16" borderId="0" xfId="0" applyFont="1" applyFill="1" applyAlignment="1">
      <alignment horizontal="center"/>
    </xf>
    <xf numFmtId="0" fontId="17" fillId="17" borderId="0" xfId="0" applyFont="1" applyFill="1" applyAlignment="1">
      <alignment horizontal="center"/>
    </xf>
    <xf numFmtId="0" fontId="17" fillId="18" borderId="0" xfId="0" applyFont="1" applyFill="1" applyAlignment="1">
      <alignment horizontal="center"/>
    </xf>
    <xf numFmtId="0" fontId="17" fillId="19" borderId="0" xfId="0" applyFont="1" applyFill="1" applyAlignment="1">
      <alignment horizontal="center"/>
    </xf>
    <xf numFmtId="0" fontId="17" fillId="20" borderId="0" xfId="0" applyFont="1" applyFill="1" applyAlignment="1">
      <alignment horizontal="center"/>
    </xf>
    <xf numFmtId="0" fontId="17" fillId="21" borderId="0" xfId="0" applyFont="1" applyFill="1" applyAlignment="1">
      <alignment horizontal="center"/>
    </xf>
    <xf numFmtId="0" fontId="17" fillId="22" borderId="0" xfId="0" applyFont="1" applyFill="1" applyAlignment="1">
      <alignment horizontal="center"/>
    </xf>
    <xf numFmtId="0" fontId="17" fillId="23" borderId="0" xfId="0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17" fillId="2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 indent="1"/>
    </xf>
    <xf numFmtId="0" fontId="0" fillId="5" borderId="0" xfId="0" applyFill="1" applyAlignment="1">
      <alignment horizontal="left" indent="1"/>
    </xf>
    <xf numFmtId="0" fontId="0" fillId="5" borderId="0" xfId="0" applyFill="1" applyAlignment="1">
      <alignment horizontal="left" vertical="top" indent="1"/>
    </xf>
    <xf numFmtId="10" fontId="14" fillId="5" borderId="0" xfId="1" applyNumberFormat="1" applyFont="1" applyFill="1" applyBorder="1" applyAlignment="1">
      <alignment horizontal="center" vertical="top" wrapText="1"/>
    </xf>
    <xf numFmtId="0" fontId="14" fillId="5" borderId="0" xfId="0" applyFont="1" applyFill="1" applyAlignment="1">
      <alignment horizontal="center" vertical="top" wrapText="1"/>
    </xf>
    <xf numFmtId="10" fontId="14" fillId="5" borderId="0" xfId="0" applyNumberFormat="1" applyFont="1" applyFill="1" applyAlignment="1">
      <alignment horizontal="center" vertical="top" wrapText="1"/>
    </xf>
    <xf numFmtId="169" fontId="0" fillId="0" borderId="0" xfId="4" applyNumberFormat="1" applyFont="1"/>
    <xf numFmtId="0" fontId="12" fillId="9" borderId="11" xfId="0" applyFont="1" applyFill="1" applyBorder="1" applyAlignment="1">
      <alignment vertical="top" wrapText="1"/>
    </xf>
    <xf numFmtId="0" fontId="17" fillId="26" borderId="12" xfId="0" applyFont="1" applyFill="1" applyBorder="1" applyAlignment="1">
      <alignment vertical="center" wrapText="1"/>
    </xf>
    <xf numFmtId="0" fontId="17" fillId="26" borderId="13" xfId="0" applyFont="1" applyFill="1" applyBorder="1" applyAlignment="1">
      <alignment vertical="center" wrapText="1"/>
    </xf>
    <xf numFmtId="10" fontId="0" fillId="0" borderId="0" xfId="1" applyNumberFormat="1" applyFont="1" applyBorder="1"/>
    <xf numFmtId="43" fontId="20" fillId="5" borderId="0" xfId="4" applyFont="1" applyFill="1" applyBorder="1" applyAlignment="1">
      <alignment wrapText="1"/>
    </xf>
    <xf numFmtId="43" fontId="6" fillId="0" borderId="0" xfId="4" applyFont="1" applyBorder="1" applyAlignment="1">
      <alignment wrapText="1"/>
    </xf>
    <xf numFmtId="43" fontId="6" fillId="4" borderId="0" xfId="4" applyFont="1" applyFill="1" applyBorder="1" applyAlignment="1">
      <alignment wrapText="1"/>
    </xf>
    <xf numFmtId="43" fontId="6" fillId="5" borderId="0" xfId="4" applyFont="1" applyFill="1" applyBorder="1" applyAlignment="1">
      <alignment wrapText="1"/>
    </xf>
    <xf numFmtId="43" fontId="6" fillId="0" borderId="2" xfId="4" applyFont="1" applyBorder="1" applyAlignment="1">
      <alignment wrapText="1"/>
    </xf>
    <xf numFmtId="43" fontId="6" fillId="4" borderId="2" xfId="4" applyFont="1" applyFill="1" applyBorder="1" applyAlignment="1">
      <alignment wrapText="1"/>
    </xf>
    <xf numFmtId="0" fontId="21" fillId="0" borderId="0" xfId="0" applyFont="1"/>
    <xf numFmtId="0" fontId="7" fillId="0" borderId="0" xfId="6" applyFont="1"/>
    <xf numFmtId="10" fontId="7" fillId="0" borderId="0" xfId="7" applyNumberFormat="1" applyFont="1"/>
    <xf numFmtId="10" fontId="7" fillId="0" borderId="0" xfId="6" applyNumberFormat="1" applyFont="1" applyAlignment="1">
      <alignment horizontal="center"/>
    </xf>
    <xf numFmtId="170" fontId="7" fillId="0" borderId="0" xfId="6" applyNumberFormat="1" applyFont="1" applyAlignment="1">
      <alignment horizontal="center"/>
    </xf>
    <xf numFmtId="14" fontId="7" fillId="0" borderId="0" xfId="6" applyNumberFormat="1" applyFont="1" applyAlignment="1">
      <alignment horizontal="center"/>
    </xf>
    <xf numFmtId="171" fontId="7" fillId="0" borderId="0" xfId="6" applyNumberFormat="1" applyFont="1"/>
    <xf numFmtId="0" fontId="7" fillId="0" borderId="0" xfId="6" applyFont="1" applyAlignment="1">
      <alignment horizontal="center" wrapText="1"/>
    </xf>
    <xf numFmtId="0" fontId="12" fillId="27" borderId="0" xfId="6" applyFont="1" applyFill="1" applyAlignment="1">
      <alignment horizontal="center" wrapText="1"/>
    </xf>
    <xf numFmtId="164" fontId="23" fillId="6" borderId="0" xfId="1" applyNumberFormat="1" applyFont="1" applyFill="1" applyAlignment="1">
      <alignment horizontal="center" wrapText="1"/>
    </xf>
    <xf numFmtId="14" fontId="7" fillId="28" borderId="0" xfId="6" applyNumberFormat="1" applyFont="1" applyFill="1" applyAlignment="1">
      <alignment horizontal="center"/>
    </xf>
    <xf numFmtId="170" fontId="7" fillId="28" borderId="0" xfId="6" applyNumberFormat="1" applyFont="1" applyFill="1" applyAlignment="1">
      <alignment horizontal="center"/>
    </xf>
    <xf numFmtId="10" fontId="7" fillId="28" borderId="0" xfId="6" applyNumberFormat="1" applyFont="1" applyFill="1" applyAlignment="1">
      <alignment horizontal="center"/>
    </xf>
    <xf numFmtId="0" fontId="7" fillId="28" borderId="0" xfId="6" applyFont="1" applyFill="1"/>
    <xf numFmtId="10" fontId="7" fillId="28" borderId="0" xfId="7" applyNumberFormat="1" applyFont="1" applyFill="1"/>
    <xf numFmtId="172" fontId="7" fillId="28" borderId="0" xfId="6" applyNumberFormat="1" applyFont="1" applyFill="1"/>
    <xf numFmtId="171" fontId="7" fillId="28" borderId="0" xfId="6" applyNumberFormat="1" applyFont="1" applyFill="1"/>
    <xf numFmtId="10" fontId="7" fillId="0" borderId="0" xfId="6" applyNumberFormat="1" applyFont="1"/>
    <xf numFmtId="10" fontId="7" fillId="28" borderId="0" xfId="6" applyNumberFormat="1" applyFont="1" applyFill="1"/>
    <xf numFmtId="0" fontId="24" fillId="0" borderId="0" xfId="9"/>
    <xf numFmtId="10" fontId="0" fillId="0" borderId="0" xfId="10" applyNumberFormat="1" applyFont="1"/>
    <xf numFmtId="10" fontId="24" fillId="0" borderId="0" xfId="9" applyNumberFormat="1"/>
    <xf numFmtId="0" fontId="25" fillId="0" borderId="0" xfId="9" applyFont="1"/>
    <xf numFmtId="10" fontId="0" fillId="3" borderId="0" xfId="10" applyNumberFormat="1" applyFont="1" applyFill="1"/>
    <xf numFmtId="168" fontId="24" fillId="0" borderId="0" xfId="9" applyNumberFormat="1"/>
    <xf numFmtId="173" fontId="24" fillId="0" borderId="0" xfId="9" applyNumberFormat="1"/>
    <xf numFmtId="0" fontId="27" fillId="0" borderId="0" xfId="9" applyFont="1"/>
    <xf numFmtId="0" fontId="28" fillId="12" borderId="0" xfId="0" applyFont="1" applyFill="1" applyAlignment="1">
      <alignment horizontal="center" vertical="top" wrapText="1"/>
    </xf>
    <xf numFmtId="10" fontId="0" fillId="0" borderId="0" xfId="0" applyNumberFormat="1" applyAlignment="1">
      <alignment horizontal="center"/>
    </xf>
    <xf numFmtId="10" fontId="10" fillId="25" borderId="0" xfId="1" applyNumberFormat="1" applyFont="1" applyFill="1" applyAlignment="1">
      <alignment horizontal="center"/>
    </xf>
    <xf numFmtId="10" fontId="0" fillId="0" borderId="0" xfId="4" applyNumberFormat="1" applyFont="1" applyAlignment="1">
      <alignment horizontal="center"/>
    </xf>
    <xf numFmtId="10" fontId="0" fillId="0" borderId="7" xfId="0" applyNumberFormat="1" applyBorder="1" applyAlignment="1">
      <alignment horizontal="center"/>
    </xf>
    <xf numFmtId="10" fontId="10" fillId="25" borderId="8" xfId="1" applyNumberFormat="1" applyFont="1" applyFill="1" applyBorder="1" applyAlignment="1">
      <alignment horizontal="center"/>
    </xf>
    <xf numFmtId="10" fontId="0" fillId="0" borderId="9" xfId="0" applyNumberFormat="1" applyBorder="1" applyAlignment="1">
      <alignment horizontal="center"/>
    </xf>
    <xf numFmtId="10" fontId="10" fillId="25" borderId="10" xfId="1" applyNumberFormat="1" applyFont="1" applyFill="1" applyBorder="1" applyAlignment="1">
      <alignment horizontal="center"/>
    </xf>
    <xf numFmtId="0" fontId="0" fillId="0" borderId="0" xfId="4" applyNumberFormat="1" applyFont="1" applyAlignment="1">
      <alignment horizontal="center"/>
    </xf>
    <xf numFmtId="2" fontId="7" fillId="0" borderId="15" xfId="6" applyNumberFormat="1" applyFont="1" applyBorder="1" applyAlignment="1">
      <alignment horizontal="center" vertical="center"/>
    </xf>
    <xf numFmtId="10" fontId="7" fillId="29" borderId="18" xfId="1" applyNumberFormat="1" applyFont="1" applyFill="1" applyBorder="1"/>
    <xf numFmtId="10" fontId="7" fillId="29" borderId="19" xfId="1" applyNumberFormat="1" applyFont="1" applyFill="1" applyBorder="1"/>
    <xf numFmtId="43" fontId="13" fillId="13" borderId="0" xfId="4" applyFont="1" applyFill="1" applyBorder="1" applyAlignment="1">
      <alignment horizontal="center"/>
    </xf>
    <xf numFmtId="10" fontId="10" fillId="25" borderId="0" xfId="1" applyNumberFormat="1" applyFont="1" applyFill="1" applyBorder="1" applyAlignment="1">
      <alignment horizontal="center"/>
    </xf>
    <xf numFmtId="43" fontId="13" fillId="13" borderId="7" xfId="4" applyFont="1" applyFill="1" applyBorder="1" applyAlignment="1">
      <alignment horizontal="center" wrapText="1"/>
    </xf>
    <xf numFmtId="43" fontId="13" fillId="13" borderId="8" xfId="4" applyFont="1" applyFill="1" applyBorder="1" applyAlignment="1">
      <alignment horizontal="center" wrapText="1"/>
    </xf>
    <xf numFmtId="166" fontId="10" fillId="5" borderId="0" xfId="4" applyNumberFormat="1" applyFont="1" applyFill="1" applyBorder="1" applyAlignment="1">
      <alignment horizontal="center"/>
    </xf>
    <xf numFmtId="0" fontId="17" fillId="26" borderId="0" xfId="0" applyFont="1" applyFill="1" applyAlignment="1">
      <alignment vertical="center" wrapText="1"/>
    </xf>
    <xf numFmtId="0" fontId="0" fillId="0" borderId="20" xfId="0" applyBorder="1"/>
    <xf numFmtId="0" fontId="29" fillId="0" borderId="21" xfId="0" applyFont="1" applyBorder="1" applyAlignment="1">
      <alignment horizontal="center"/>
    </xf>
    <xf numFmtId="164" fontId="8" fillId="31" borderId="0" xfId="1" applyNumberFormat="1" applyFont="1" applyFill="1" applyAlignment="1">
      <alignment horizontal="center" wrapText="1"/>
    </xf>
    <xf numFmtId="164" fontId="8" fillId="31" borderId="0" xfId="1" applyNumberFormat="1" applyFont="1" applyFill="1" applyAlignment="1">
      <alignment wrapText="1"/>
    </xf>
    <xf numFmtId="0" fontId="31" fillId="0" borderId="0" xfId="6" applyFont="1"/>
    <xf numFmtId="0" fontId="11" fillId="32" borderId="0" xfId="6" applyFont="1" applyFill="1"/>
    <xf numFmtId="0" fontId="7" fillId="32" borderId="0" xfId="6" applyFont="1" applyFill="1"/>
    <xf numFmtId="0" fontId="7" fillId="33" borderId="0" xfId="6" applyFont="1" applyFill="1"/>
    <xf numFmtId="164" fontId="7" fillId="0" borderId="0" xfId="1" applyNumberFormat="1" applyFont="1"/>
    <xf numFmtId="0" fontId="12" fillId="5" borderId="0" xfId="6" applyFont="1" applyFill="1"/>
    <xf numFmtId="0" fontId="21" fillId="30" borderId="5" xfId="6" applyFont="1" applyFill="1" applyBorder="1" applyAlignment="1">
      <alignment horizontal="center" wrapText="1"/>
    </xf>
    <xf numFmtId="0" fontId="21" fillId="0" borderId="0" xfId="6" applyFont="1" applyAlignment="1">
      <alignment vertical="top" wrapText="1"/>
    </xf>
    <xf numFmtId="0" fontId="30" fillId="30" borderId="27" xfId="6" applyFont="1" applyFill="1" applyBorder="1"/>
    <xf numFmtId="0" fontId="7" fillId="30" borderId="28" xfId="6" applyFont="1" applyFill="1" applyBorder="1"/>
    <xf numFmtId="0" fontId="12" fillId="29" borderId="0" xfId="6" applyFont="1" applyFill="1"/>
    <xf numFmtId="0" fontId="7" fillId="29" borderId="0" xfId="6" applyFont="1" applyFill="1"/>
    <xf numFmtId="0" fontId="0" fillId="29" borderId="0" xfId="0" applyFill="1"/>
    <xf numFmtId="0" fontId="17" fillId="35" borderId="0" xfId="0" applyFont="1" applyFill="1" applyAlignment="1">
      <alignment horizontal="center" wrapText="1"/>
    </xf>
    <xf numFmtId="0" fontId="0" fillId="36" borderId="0" xfId="0" applyFill="1" applyAlignment="1">
      <alignment horizontal="center" wrapText="1"/>
    </xf>
    <xf numFmtId="0" fontId="12" fillId="37" borderId="0" xfId="0" applyFont="1" applyFill="1"/>
    <xf numFmtId="0" fontId="0" fillId="37" borderId="0" xfId="0" applyFill="1"/>
    <xf numFmtId="10" fontId="0" fillId="0" borderId="0" xfId="1" quotePrefix="1" applyNumberFormat="1" applyFont="1"/>
    <xf numFmtId="0" fontId="0" fillId="0" borderId="29" xfId="0" applyBorder="1"/>
    <xf numFmtId="2" fontId="0" fillId="0" borderId="27" xfId="0" applyNumberFormat="1" applyBorder="1"/>
    <xf numFmtId="10" fontId="0" fillId="0" borderId="27" xfId="1" applyNumberFormat="1" applyFont="1" applyBorder="1"/>
    <xf numFmtId="10" fontId="0" fillId="0" borderId="27" xfId="1" quotePrefix="1" applyNumberFormat="1" applyFont="1" applyBorder="1"/>
    <xf numFmtId="10" fontId="0" fillId="0" borderId="28" xfId="1" quotePrefix="1" applyNumberFormat="1" applyFont="1" applyBorder="1"/>
    <xf numFmtId="0" fontId="17" fillId="37" borderId="0" xfId="0" applyFont="1" applyFill="1" applyAlignment="1">
      <alignment horizontal="center" wrapText="1"/>
    </xf>
    <xf numFmtId="10" fontId="0" fillId="0" borderId="0" xfId="1" quotePrefix="1" applyNumberFormat="1" applyFont="1" applyBorder="1"/>
    <xf numFmtId="0" fontId="0" fillId="5" borderId="0" xfId="0" applyFill="1" applyAlignment="1">
      <alignment horizontal="center" wrapText="1"/>
    </xf>
    <xf numFmtId="0" fontId="17" fillId="38" borderId="0" xfId="0" applyFont="1" applyFill="1" applyAlignment="1">
      <alignment horizontal="center"/>
    </xf>
    <xf numFmtId="10" fontId="33" fillId="0" borderId="0" xfId="0" applyNumberFormat="1" applyFont="1"/>
    <xf numFmtId="10" fontId="33" fillId="0" borderId="2" xfId="0" applyNumberFormat="1" applyFont="1" applyBorder="1"/>
    <xf numFmtId="43" fontId="34" fillId="4" borderId="0" xfId="4" applyFont="1" applyFill="1" applyBorder="1" applyAlignment="1">
      <alignment wrapText="1"/>
    </xf>
    <xf numFmtId="0" fontId="28" fillId="12" borderId="1" xfId="0" applyFont="1" applyFill="1" applyBorder="1" applyAlignment="1">
      <alignment horizontal="center" vertical="top" wrapText="1"/>
    </xf>
    <xf numFmtId="0" fontId="17" fillId="26" borderId="2" xfId="0" applyFont="1" applyFill="1" applyBorder="1" applyAlignment="1">
      <alignment vertical="center" wrapText="1"/>
    </xf>
    <xf numFmtId="0" fontId="12" fillId="9" borderId="1" xfId="0" applyFont="1" applyFill="1" applyBorder="1" applyAlignment="1">
      <alignment vertical="top" wrapText="1"/>
    </xf>
    <xf numFmtId="0" fontId="28" fillId="12" borderId="30" xfId="0" applyFont="1" applyFill="1" applyBorder="1" applyAlignment="1">
      <alignment horizontal="center" vertical="top" wrapText="1"/>
    </xf>
    <xf numFmtId="43" fontId="34" fillId="4" borderId="31" xfId="4" applyFont="1" applyFill="1" applyBorder="1" applyAlignment="1">
      <alignment wrapText="1"/>
    </xf>
    <xf numFmtId="43" fontId="6" fillId="0" borderId="31" xfId="4" applyFont="1" applyBorder="1" applyAlignment="1">
      <alignment wrapText="1"/>
    </xf>
    <xf numFmtId="43" fontId="6" fillId="0" borderId="32" xfId="4" applyFont="1" applyBorder="1" applyAlignment="1">
      <alignment wrapText="1"/>
    </xf>
    <xf numFmtId="43" fontId="0" fillId="0" borderId="31" xfId="0" applyNumberFormat="1" applyBorder="1"/>
    <xf numFmtId="43" fontId="0" fillId="0" borderId="32" xfId="0" applyNumberFormat="1" applyBorder="1"/>
    <xf numFmtId="14" fontId="7" fillId="0" borderId="0" xfId="11" applyNumberFormat="1" applyFont="1" applyAlignment="1">
      <alignment horizontal="center"/>
    </xf>
    <xf numFmtId="10" fontId="7" fillId="0" borderId="0" xfId="11" applyNumberFormat="1" applyFont="1" applyAlignment="1">
      <alignment horizontal="center"/>
    </xf>
    <xf numFmtId="0" fontId="7" fillId="0" borderId="0" xfId="11" applyFont="1" applyAlignment="1">
      <alignment horizontal="center"/>
    </xf>
    <xf numFmtId="0" fontId="36" fillId="0" borderId="0" xfId="6" applyFont="1"/>
    <xf numFmtId="0" fontId="21" fillId="0" borderId="0" xfId="6" applyFont="1"/>
    <xf numFmtId="10" fontId="7" fillId="0" borderId="0" xfId="1" applyNumberFormat="1" applyFont="1" applyBorder="1" applyAlignment="1">
      <alignment horizontal="center"/>
    </xf>
    <xf numFmtId="10" fontId="0" fillId="0" borderId="0" xfId="1" applyNumberFormat="1" applyFont="1" applyBorder="1" applyAlignment="1">
      <alignment horizontal="center" vertical="center"/>
    </xf>
    <xf numFmtId="0" fontId="0" fillId="0" borderId="33" xfId="0" applyBorder="1"/>
    <xf numFmtId="10" fontId="0" fillId="0" borderId="34" xfId="1" applyNumberFormat="1" applyFont="1" applyBorder="1"/>
    <xf numFmtId="10" fontId="0" fillId="0" borderId="35" xfId="1" applyNumberFormat="1" applyFont="1" applyBorder="1"/>
    <xf numFmtId="2" fontId="11" fillId="39" borderId="15" xfId="6" applyNumberFormat="1" applyFont="1" applyFill="1" applyBorder="1" applyAlignment="1">
      <alignment horizontal="center" vertical="center"/>
    </xf>
    <xf numFmtId="166" fontId="10" fillId="5" borderId="2" xfId="4" applyNumberFormat="1" applyFont="1" applyFill="1" applyBorder="1" applyAlignment="1">
      <alignment horizontal="center"/>
    </xf>
    <xf numFmtId="10" fontId="7" fillId="0" borderId="0" xfId="1" applyNumberFormat="1" applyFont="1"/>
    <xf numFmtId="9" fontId="0" fillId="0" borderId="0" xfId="0" applyNumberFormat="1"/>
    <xf numFmtId="174" fontId="7" fillId="0" borderId="0" xfId="6" applyNumberFormat="1" applyFont="1"/>
    <xf numFmtId="10" fontId="31" fillId="0" borderId="0" xfId="1" applyNumberFormat="1" applyFont="1"/>
    <xf numFmtId="43" fontId="16" fillId="31" borderId="0" xfId="4" applyFont="1" applyFill="1" applyAlignment="1">
      <alignment horizontal="center" wrapText="1"/>
    </xf>
    <xf numFmtId="43" fontId="16" fillId="31" borderId="0" xfId="4" applyFont="1" applyFill="1" applyAlignment="1">
      <alignment horizontal="center"/>
    </xf>
    <xf numFmtId="0" fontId="37" fillId="31" borderId="0" xfId="0" applyFont="1" applyFill="1"/>
    <xf numFmtId="0" fontId="17" fillId="40" borderId="0" xfId="0" applyFont="1" applyFill="1" applyAlignment="1">
      <alignment vertical="top"/>
    </xf>
    <xf numFmtId="0" fontId="37" fillId="31" borderId="0" xfId="0" applyFont="1" applyFill="1" applyAlignment="1">
      <alignment horizontal="center"/>
    </xf>
    <xf numFmtId="0" fontId="17" fillId="5" borderId="0" xfId="0" applyFont="1" applyFill="1"/>
    <xf numFmtId="43" fontId="38" fillId="5" borderId="0" xfId="4" applyFont="1" applyFill="1" applyBorder="1" applyAlignment="1">
      <alignment horizontal="center" textRotation="90" wrapText="1"/>
    </xf>
    <xf numFmtId="0" fontId="0" fillId="0" borderId="36" xfId="0" applyBorder="1"/>
    <xf numFmtId="10" fontId="10" fillId="29" borderId="36" xfId="1" applyNumberFormat="1" applyFont="1" applyFill="1" applyBorder="1" applyAlignment="1">
      <alignment horizontal="center" vertical="center"/>
    </xf>
    <xf numFmtId="10" fontId="0" fillId="0" borderId="36" xfId="1" applyNumberFormat="1" applyFont="1" applyBorder="1" applyAlignment="1">
      <alignment horizontal="center" vertical="center"/>
    </xf>
    <xf numFmtId="10" fontId="0" fillId="0" borderId="36" xfId="0" applyNumberFormat="1" applyBorder="1" applyAlignment="1">
      <alignment horizontal="center" vertical="center"/>
    </xf>
    <xf numFmtId="10" fontId="0" fillId="0" borderId="37" xfId="0" applyNumberFormat="1" applyBorder="1" applyAlignment="1">
      <alignment horizontal="center" vertical="center"/>
    </xf>
    <xf numFmtId="0" fontId="35" fillId="5" borderId="0" xfId="0" applyFont="1" applyFill="1" applyAlignment="1">
      <alignment horizontal="left" vertical="center"/>
    </xf>
    <xf numFmtId="43" fontId="10" fillId="5" borderId="0" xfId="4" applyFont="1" applyFill="1" applyAlignment="1">
      <alignment horizontal="left" vertical="center" indent="1"/>
    </xf>
    <xf numFmtId="0" fontId="0" fillId="5" borderId="36" xfId="0" applyFill="1" applyBorder="1"/>
    <xf numFmtId="43" fontId="10" fillId="29" borderId="0" xfId="4" applyFont="1" applyFill="1" applyAlignment="1">
      <alignment horizontal="left" vertical="center"/>
    </xf>
    <xf numFmtId="43" fontId="10" fillId="29" borderId="0" xfId="4" applyFont="1" applyFill="1" applyBorder="1" applyAlignment="1">
      <alignment horizontal="left" vertical="center"/>
    </xf>
    <xf numFmtId="10" fontId="10" fillId="29" borderId="37" xfId="1" applyNumberFormat="1" applyFont="1" applyFill="1" applyBorder="1" applyAlignment="1">
      <alignment horizontal="center" vertical="center"/>
    </xf>
    <xf numFmtId="10" fontId="0" fillId="5" borderId="0" xfId="0" applyNumberFormat="1" applyFill="1" applyAlignment="1">
      <alignment horizontal="center" vertical="center"/>
    </xf>
    <xf numFmtId="0" fontId="17" fillId="29" borderId="0" xfId="0" applyFont="1" applyFill="1"/>
    <xf numFmtId="43" fontId="16" fillId="29" borderId="1" xfId="4" applyFont="1" applyFill="1" applyBorder="1" applyAlignment="1">
      <alignment horizontal="center" wrapText="1"/>
    </xf>
    <xf numFmtId="0" fontId="35" fillId="45" borderId="0" xfId="0" applyFont="1" applyFill="1" applyAlignment="1">
      <alignment horizontal="left" vertical="center"/>
    </xf>
    <xf numFmtId="0" fontId="35" fillId="45" borderId="38" xfId="4" applyNumberFormat="1" applyFont="1" applyFill="1" applyBorder="1" applyAlignment="1">
      <alignment horizontal="left" vertical="center"/>
    </xf>
    <xf numFmtId="43" fontId="35" fillId="43" borderId="36" xfId="4" applyFont="1" applyFill="1" applyBorder="1" applyAlignment="1">
      <alignment horizontal="center" textRotation="45" wrapText="1"/>
    </xf>
    <xf numFmtId="43" fontId="35" fillId="12" borderId="36" xfId="4" applyFont="1" applyFill="1" applyBorder="1" applyAlignment="1">
      <alignment horizontal="center" textRotation="45" wrapText="1"/>
    </xf>
    <xf numFmtId="43" fontId="35" fillId="42" borderId="36" xfId="4" applyFont="1" applyFill="1" applyBorder="1" applyAlignment="1">
      <alignment horizontal="center" textRotation="45" wrapText="1"/>
    </xf>
    <xf numFmtId="43" fontId="35" fillId="37" borderId="36" xfId="4" applyFont="1" applyFill="1" applyBorder="1" applyAlignment="1">
      <alignment horizontal="center" textRotation="45" wrapText="1"/>
    </xf>
    <xf numFmtId="43" fontId="35" fillId="12" borderId="37" xfId="4" applyFont="1" applyFill="1" applyBorder="1" applyAlignment="1">
      <alignment horizontal="center" textRotation="45" wrapText="1"/>
    </xf>
    <xf numFmtId="0" fontId="35" fillId="4" borderId="0" xfId="0" applyFont="1" applyFill="1" applyAlignment="1">
      <alignment horizontal="left" vertical="center"/>
    </xf>
    <xf numFmtId="43" fontId="35" fillId="5" borderId="0" xfId="4" applyFont="1" applyFill="1" applyBorder="1" applyAlignment="1">
      <alignment horizontal="center" textRotation="45" wrapText="1"/>
    </xf>
    <xf numFmtId="14" fontId="7" fillId="0" borderId="0" xfId="13" applyNumberFormat="1" applyFont="1" applyAlignment="1">
      <alignment horizontal="center"/>
    </xf>
    <xf numFmtId="10" fontId="7" fillId="0" borderId="0" xfId="13" applyNumberFormat="1" applyFont="1" applyAlignment="1">
      <alignment horizontal="center"/>
    </xf>
    <xf numFmtId="0" fontId="35" fillId="46" borderId="0" xfId="0" applyFont="1" applyFill="1"/>
    <xf numFmtId="0" fontId="17" fillId="46" borderId="0" xfId="0" applyFont="1" applyFill="1"/>
    <xf numFmtId="0" fontId="12" fillId="47" borderId="0" xfId="0" applyFont="1" applyFill="1"/>
    <xf numFmtId="0" fontId="0" fillId="47" borderId="0" xfId="0" applyFill="1"/>
    <xf numFmtId="10" fontId="7" fillId="0" borderId="0" xfId="1" applyNumberFormat="1" applyFont="1" applyAlignment="1">
      <alignment horizontal="center"/>
    </xf>
    <xf numFmtId="10" fontId="19" fillId="0" borderId="0" xfId="1" applyNumberFormat="1" applyFont="1" applyAlignment="1">
      <alignment horizontal="center"/>
    </xf>
    <xf numFmtId="10" fontId="0" fillId="48" borderId="0" xfId="0" applyNumberFormat="1" applyFill="1"/>
    <xf numFmtId="0" fontId="33" fillId="0" borderId="0" xfId="0" applyFont="1" applyAlignment="1">
      <alignment horizontal="center"/>
    </xf>
    <xf numFmtId="0" fontId="33" fillId="0" borderId="0" xfId="0" applyFont="1"/>
    <xf numFmtId="43" fontId="17" fillId="2" borderId="0" xfId="4" applyFont="1" applyFill="1" applyAlignment="1">
      <alignment horizontal="left"/>
    </xf>
    <xf numFmtId="0" fontId="19" fillId="22" borderId="0" xfId="0" applyFont="1" applyFill="1" applyAlignment="1">
      <alignment horizontal="center" wrapText="1"/>
    </xf>
    <xf numFmtId="10" fontId="17" fillId="5" borderId="36" xfId="1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17" fillId="31" borderId="0" xfId="0" applyFont="1" applyFill="1"/>
    <xf numFmtId="10" fontId="0" fillId="0" borderId="3" xfId="0" applyNumberFormat="1" applyBorder="1"/>
    <xf numFmtId="10" fontId="39" fillId="0" borderId="0" xfId="0" applyNumberFormat="1" applyFont="1"/>
    <xf numFmtId="10" fontId="0" fillId="50" borderId="3" xfId="1" applyNumberFormat="1" applyFont="1" applyFill="1" applyBorder="1"/>
    <xf numFmtId="10" fontId="33" fillId="0" borderId="0" xfId="1" applyNumberFormat="1" applyFont="1" applyBorder="1"/>
    <xf numFmtId="10" fontId="10" fillId="0" borderId="3" xfId="1" applyNumberFormat="1" applyFont="1" applyBorder="1"/>
    <xf numFmtId="10" fontId="0" fillId="51" borderId="3" xfId="1" applyNumberFormat="1" applyFont="1" applyFill="1" applyBorder="1"/>
    <xf numFmtId="0" fontId="10" fillId="0" borderId="0" xfId="0" applyFont="1"/>
    <xf numFmtId="0" fontId="40" fillId="9" borderId="0" xfId="4" applyNumberFormat="1" applyFont="1" applyFill="1" applyBorder="1" applyAlignment="1">
      <alignment horizontal="center" textRotation="90" wrapText="1"/>
    </xf>
    <xf numFmtId="0" fontId="40" fillId="9" borderId="23" xfId="4" applyNumberFormat="1" applyFont="1" applyFill="1" applyBorder="1" applyAlignment="1">
      <alignment horizontal="center" textRotation="90" wrapText="1"/>
    </xf>
    <xf numFmtId="165" fontId="0" fillId="0" borderId="0" xfId="1" applyNumberFormat="1" applyFont="1" applyAlignment="1">
      <alignment horizontal="right"/>
    </xf>
    <xf numFmtId="10" fontId="7" fillId="0" borderId="42" xfId="1" applyNumberFormat="1" applyFont="1" applyFill="1" applyBorder="1" applyAlignment="1">
      <alignment horizontal="right" vertical="center"/>
    </xf>
    <xf numFmtId="10" fontId="7" fillId="0" borderId="45" xfId="1" applyNumberFormat="1" applyFont="1" applyFill="1" applyBorder="1" applyAlignment="1">
      <alignment horizontal="right" vertical="center"/>
    </xf>
    <xf numFmtId="10" fontId="0" fillId="0" borderId="44" xfId="1" applyNumberFormat="1" applyFont="1" applyBorder="1" applyAlignment="1">
      <alignment horizontal="right"/>
    </xf>
    <xf numFmtId="10" fontId="0" fillId="0" borderId="44" xfId="0" applyNumberFormat="1" applyBorder="1"/>
    <xf numFmtId="10" fontId="10" fillId="0" borderId="3" xfId="0" applyNumberFormat="1" applyFont="1" applyBorder="1"/>
    <xf numFmtId="10" fontId="10" fillId="0" borderId="0" xfId="1" applyNumberFormat="1" applyFont="1"/>
    <xf numFmtId="10" fontId="10" fillId="51" borderId="0" xfId="1" applyNumberFormat="1" applyFont="1" applyFill="1"/>
    <xf numFmtId="10" fontId="10" fillId="0" borderId="0" xfId="0" applyNumberFormat="1" applyFont="1"/>
    <xf numFmtId="9" fontId="10" fillId="0" borderId="0" xfId="1" applyFont="1"/>
    <xf numFmtId="10" fontId="41" fillId="0" borderId="0" xfId="0" applyNumberFormat="1" applyFont="1"/>
    <xf numFmtId="10" fontId="10" fillId="0" borderId="0" xfId="1" applyNumberFormat="1" applyFont="1" applyBorder="1"/>
    <xf numFmtId="10" fontId="10" fillId="50" borderId="3" xfId="1" applyNumberFormat="1" applyFont="1" applyFill="1" applyBorder="1"/>
    <xf numFmtId="10" fontId="10" fillId="0" borderId="0" xfId="1" applyNumberFormat="1" applyFont="1" applyFill="1" applyBorder="1" applyAlignment="1">
      <alignment horizontal="right" vertical="center"/>
    </xf>
    <xf numFmtId="10" fontId="10" fillId="5" borderId="0" xfId="1" applyNumberFormat="1" applyFont="1" applyFill="1"/>
    <xf numFmtId="10" fontId="10" fillId="0" borderId="44" xfId="0" applyNumberFormat="1" applyFont="1" applyBorder="1"/>
    <xf numFmtId="10" fontId="10" fillId="0" borderId="44" xfId="1" applyNumberFormat="1" applyFont="1" applyBorder="1"/>
    <xf numFmtId="0" fontId="29" fillId="0" borderId="0" xfId="0" applyFont="1"/>
    <xf numFmtId="10" fontId="0" fillId="0" borderId="46" xfId="1" applyNumberFormat="1" applyFont="1" applyBorder="1" applyAlignment="1">
      <alignment horizontal="center" vertical="center"/>
    </xf>
    <xf numFmtId="10" fontId="0" fillId="0" borderId="4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46" xfId="0" applyNumberFormat="1" applyBorder="1" applyAlignment="1">
      <alignment horizontal="center" vertical="center"/>
    </xf>
    <xf numFmtId="10" fontId="0" fillId="0" borderId="47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33" fillId="5" borderId="2" xfId="0" applyNumberFormat="1" applyFont="1" applyFill="1" applyBorder="1"/>
    <xf numFmtId="0" fontId="0" fillId="49" borderId="0" xfId="0" applyFill="1"/>
    <xf numFmtId="0" fontId="0" fillId="0" borderId="16" xfId="0" applyBorder="1"/>
    <xf numFmtId="0" fontId="0" fillId="0" borderId="17" xfId="0" applyBorder="1"/>
    <xf numFmtId="0" fontId="0" fillId="0" borderId="23" xfId="0" applyBorder="1"/>
    <xf numFmtId="0" fontId="0" fillId="0" borderId="24" xfId="0" applyBorder="1"/>
    <xf numFmtId="43" fontId="13" fillId="0" borderId="0" xfId="4" applyFont="1" applyBorder="1" applyAlignment="1">
      <alignment horizontal="center" wrapText="1"/>
    </xf>
    <xf numFmtId="43" fontId="13" fillId="0" borderId="24" xfId="4" applyFont="1" applyBorder="1" applyAlignment="1">
      <alignment horizontal="center" wrapText="1"/>
    </xf>
    <xf numFmtId="165" fontId="0" fillId="0" borderId="24" xfId="0" applyNumberFormat="1" applyBorder="1"/>
    <xf numFmtId="0" fontId="0" fillId="0" borderId="18" xfId="0" applyBorder="1"/>
    <xf numFmtId="165" fontId="0" fillId="0" borderId="2" xfId="0" applyNumberFormat="1" applyBorder="1"/>
    <xf numFmtId="0" fontId="0" fillId="0" borderId="19" xfId="0" applyBorder="1"/>
    <xf numFmtId="43" fontId="35" fillId="43" borderId="40" xfId="4" applyFont="1" applyFill="1" applyBorder="1" applyAlignment="1">
      <alignment horizontal="center" textRotation="60" wrapText="1"/>
    </xf>
    <xf numFmtId="43" fontId="35" fillId="52" borderId="40" xfId="4" applyFont="1" applyFill="1" applyBorder="1" applyAlignment="1">
      <alignment horizontal="center" textRotation="60" wrapText="1"/>
    </xf>
    <xf numFmtId="43" fontId="35" fillId="42" borderId="40" xfId="4" applyFont="1" applyFill="1" applyBorder="1" applyAlignment="1">
      <alignment horizontal="center" textRotation="60" wrapText="1"/>
    </xf>
    <xf numFmtId="43" fontId="35" fillId="37" borderId="40" xfId="4" applyFont="1" applyFill="1" applyBorder="1" applyAlignment="1">
      <alignment horizontal="center" textRotation="60" wrapText="1"/>
    </xf>
    <xf numFmtId="43" fontId="35" fillId="41" borderId="40" xfId="4" applyFont="1" applyFill="1" applyBorder="1" applyAlignment="1">
      <alignment horizontal="center" textRotation="60" wrapText="1"/>
    </xf>
    <xf numFmtId="0" fontId="0" fillId="0" borderId="0" xfId="0" applyAlignment="1">
      <alignment textRotation="60"/>
    </xf>
    <xf numFmtId="43" fontId="6" fillId="29" borderId="0" xfId="4" applyFont="1" applyFill="1" applyBorder="1" applyAlignment="1">
      <alignment wrapText="1"/>
    </xf>
    <xf numFmtId="43" fontId="16" fillId="29" borderId="1" xfId="4" applyFont="1" applyFill="1" applyBorder="1" applyAlignment="1">
      <alignment horizontal="center"/>
    </xf>
    <xf numFmtId="43" fontId="16" fillId="29" borderId="1" xfId="4" applyFont="1" applyFill="1" applyBorder="1" applyAlignment="1">
      <alignment horizontal="center" wrapText="1"/>
    </xf>
    <xf numFmtId="43" fontId="16" fillId="12" borderId="0" xfId="4" applyFont="1" applyFill="1" applyAlignment="1">
      <alignment horizontal="center"/>
    </xf>
    <xf numFmtId="43" fontId="16" fillId="24" borderId="5" xfId="4" applyFont="1" applyFill="1" applyBorder="1" applyAlignment="1">
      <alignment horizontal="center"/>
    </xf>
    <xf numFmtId="43" fontId="16" fillId="24" borderId="6" xfId="4" applyFont="1" applyFill="1" applyBorder="1" applyAlignment="1">
      <alignment horizontal="center"/>
    </xf>
    <xf numFmtId="0" fontId="35" fillId="37" borderId="39" xfId="0" applyFont="1" applyFill="1" applyBorder="1" applyAlignment="1">
      <alignment horizontal="center" vertical="center"/>
    </xf>
    <xf numFmtId="43" fontId="35" fillId="4" borderId="38" xfId="4" applyFont="1" applyFill="1" applyBorder="1" applyAlignment="1">
      <alignment horizontal="center" vertical="center"/>
    </xf>
    <xf numFmtId="43" fontId="35" fillId="4" borderId="0" xfId="4" applyFont="1" applyFill="1" applyBorder="1" applyAlignment="1">
      <alignment horizontal="center" vertical="center"/>
    </xf>
    <xf numFmtId="0" fontId="35" fillId="43" borderId="41" xfId="0" applyFont="1" applyFill="1" applyBorder="1" applyAlignment="1">
      <alignment horizontal="center" vertical="center"/>
    </xf>
    <xf numFmtId="0" fontId="35" fillId="43" borderId="42" xfId="0" applyFont="1" applyFill="1" applyBorder="1" applyAlignment="1">
      <alignment horizontal="center" vertical="center"/>
    </xf>
    <xf numFmtId="0" fontId="35" fillId="43" borderId="43" xfId="0" applyFont="1" applyFill="1" applyBorder="1" applyAlignment="1">
      <alignment horizontal="center" vertical="center"/>
    </xf>
    <xf numFmtId="0" fontId="35" fillId="44" borderId="39" xfId="0" applyFont="1" applyFill="1" applyBorder="1" applyAlignment="1">
      <alignment horizontal="center" vertical="center"/>
    </xf>
    <xf numFmtId="0" fontId="35" fillId="42" borderId="39" xfId="0" applyFont="1" applyFill="1" applyBorder="1" applyAlignment="1">
      <alignment horizontal="center" vertical="center"/>
    </xf>
    <xf numFmtId="43" fontId="16" fillId="24" borderId="0" xfId="4" applyFont="1" applyFill="1" applyBorder="1" applyAlignment="1">
      <alignment horizontal="center"/>
    </xf>
    <xf numFmtId="0" fontId="19" fillId="0" borderId="0" xfId="0" applyFont="1" applyAlignment="1">
      <alignment horizontal="center" vertical="top" wrapText="1"/>
    </xf>
    <xf numFmtId="0" fontId="32" fillId="29" borderId="0" xfId="0" applyFont="1" applyFill="1" applyAlignment="1">
      <alignment horizontal="center" wrapText="1"/>
    </xf>
    <xf numFmtId="0" fontId="7" fillId="29" borderId="17" xfId="6" applyFont="1" applyFill="1" applyBorder="1" applyAlignment="1">
      <alignment horizontal="center" wrapText="1"/>
    </xf>
    <xf numFmtId="0" fontId="7" fillId="29" borderId="24" xfId="6" applyFont="1" applyFill="1" applyBorder="1" applyAlignment="1">
      <alignment horizontal="center" wrapText="1"/>
    </xf>
    <xf numFmtId="0" fontId="7" fillId="0" borderId="14" xfId="6" applyFont="1" applyBorder="1" applyAlignment="1">
      <alignment horizontal="center" wrapText="1"/>
    </xf>
    <xf numFmtId="0" fontId="7" fillId="0" borderId="22" xfId="6" applyFont="1" applyBorder="1" applyAlignment="1">
      <alignment horizontal="center" wrapText="1"/>
    </xf>
    <xf numFmtId="0" fontId="7" fillId="34" borderId="0" xfId="6" applyFont="1" applyFill="1" applyAlignment="1">
      <alignment horizontal="center" wrapText="1"/>
    </xf>
    <xf numFmtId="0" fontId="21" fillId="30" borderId="26" xfId="6" applyFont="1" applyFill="1" applyBorder="1" applyAlignment="1">
      <alignment horizontal="center" vertical="top" wrapText="1"/>
    </xf>
    <xf numFmtId="0" fontId="21" fillId="30" borderId="25" xfId="6" applyFont="1" applyFill="1" applyBorder="1" applyAlignment="1">
      <alignment horizontal="center" vertical="top" wrapText="1"/>
    </xf>
    <xf numFmtId="0" fontId="22" fillId="2" borderId="0" xfId="6" applyFont="1" applyFill="1" applyAlignment="1">
      <alignment horizontal="center" vertical="center"/>
    </xf>
    <xf numFmtId="0" fontId="7" fillId="29" borderId="16" xfId="6" applyFont="1" applyFill="1" applyBorder="1" applyAlignment="1">
      <alignment horizontal="center" wrapText="1"/>
    </xf>
    <xf numFmtId="0" fontId="7" fillId="29" borderId="23" xfId="6" applyFont="1" applyFill="1" applyBorder="1" applyAlignment="1">
      <alignment horizontal="center" wrapText="1"/>
    </xf>
    <xf numFmtId="0" fontId="24" fillId="0" borderId="0" xfId="9" applyAlignment="1">
      <alignment horizontal="center"/>
    </xf>
  </cellXfs>
  <cellStyles count="14">
    <cellStyle name="Comma" xfId="4" builtinId="3"/>
    <cellStyle name="Normal" xfId="0" builtinId="0"/>
    <cellStyle name="Normal 10" xfId="13" xr:uid="{7EBC50B0-CA2F-4D4F-9726-EC5C25904877}"/>
    <cellStyle name="Normal 2" xfId="3" xr:uid="{90EB1B83-E609-4E32-9D08-9E117F66E6DD}"/>
    <cellStyle name="Normal 3" xfId="5" xr:uid="{758C021C-FF78-4856-B796-29B11E86AAC3}"/>
    <cellStyle name="Normal 4" xfId="2" xr:uid="{DB915687-5C7C-45AC-AA41-F1A189E20C9E}"/>
    <cellStyle name="Normal 5" xfId="6" xr:uid="{B7B8A9FD-CF41-48D6-AF61-35E6CD34D501}"/>
    <cellStyle name="Normal 6" xfId="8" xr:uid="{56996A74-0A92-4F0B-A569-19CA416628BC}"/>
    <cellStyle name="Normal 7" xfId="9" xr:uid="{64451C28-48AA-4359-BC45-01166FCE564C}"/>
    <cellStyle name="Normal 8" xfId="11" xr:uid="{0DC58F7D-11DD-4951-AAD9-9B637B69711D}"/>
    <cellStyle name="Normal 9" xfId="12" xr:uid="{F7681708-CEEF-4067-9206-5FD8318D7524}"/>
    <cellStyle name="Percent" xfId="1" builtinId="5"/>
    <cellStyle name="Percent 2" xfId="7" xr:uid="{ACB117CB-B109-4193-B6B6-FB05C7C3ED27}"/>
    <cellStyle name="Percent 3" xfId="10" xr:uid="{64D404BB-B163-4A44-B54F-056EDC791216}"/>
  </cellStyles>
  <dxfs count="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006600"/>
      <color rgb="FFFFD5D5"/>
      <color rgb="FFB44E10"/>
      <color rgb="FF003A5D"/>
      <color rgb="FF005082"/>
      <color rgb="FF145783"/>
      <color rgb="FFEC6B1D"/>
      <color rgb="FFC6D4EC"/>
      <color rgb="FFF19D69"/>
      <color rgb="FF7A9A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Impact of Desmoothing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3403563607410756E-2"/>
          <c:y val="6.9989593793236285E-2"/>
          <c:w val="0.84850753107891619"/>
          <c:h val="0.8183546164034009"/>
        </c:manualLayout>
      </c:layout>
      <c:scatterChart>
        <c:scatterStyle val="lineMarker"/>
        <c:varyColors val="0"/>
        <c:ser>
          <c:idx val="2"/>
          <c:order val="0"/>
          <c:tx>
            <c:v>data for trendline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4"/>
            <c:spPr>
              <a:noFill/>
              <a:ln>
                <a:noFill/>
              </a:ln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0-C65A-4C53-9ED0-8B2F1A829FD0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1-C65A-4C53-9ED0-8B2F1A829FD0}"/>
              </c:ext>
            </c:extLst>
          </c:dPt>
          <c:dPt>
            <c:idx val="10"/>
            <c:marker>
              <c:spPr>
                <a:noFill/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bg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5A-4C53-9ED0-8B2F1A829FD0}"/>
              </c:ext>
            </c:extLst>
          </c:dPt>
          <c:dPt>
            <c:idx val="12"/>
            <c:bubble3D val="0"/>
            <c:spPr>
              <a:ln w="25400" cap="rnd">
                <a:solidFill>
                  <a:schemeClr val="bg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5A-4C53-9ED0-8B2F1A829FD0}"/>
              </c:ext>
            </c:extLst>
          </c:dPt>
          <c:trendline>
            <c:spPr>
              <a:ln w="44450" cmpd="sng">
                <a:solidFill>
                  <a:srgbClr val="006600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Summary!$AJ$24:$AW$24</c:f>
              <c:numCache>
                <c:formatCode>0.0%</c:formatCode>
                <c:ptCount val="14"/>
                <c:pt idx="0">
                  <c:v>9.705665536972638E-2</c:v>
                </c:pt>
                <c:pt idx="1">
                  <c:v>9.9445456495255033E-2</c:v>
                </c:pt>
                <c:pt idx="2">
                  <c:v>9.8641564600530779E-2</c:v>
                </c:pt>
                <c:pt idx="3">
                  <c:v>0.13768338834584978</c:v>
                </c:pt>
                <c:pt idx="4">
                  <c:v>0.18067591522234688</c:v>
                </c:pt>
                <c:pt idx="5">
                  <c:v>0.21137271897277665</c:v>
                </c:pt>
                <c:pt idx="6">
                  <c:v>0.15238663979278766</c:v>
                </c:pt>
                <c:pt idx="7">
                  <c:v>9.3725955962479776E-2</c:v>
                </c:pt>
                <c:pt idx="8">
                  <c:v>8.196525805963642E-2</c:v>
                </c:pt>
                <c:pt idx="9">
                  <c:v>0.15003713103540986</c:v>
                </c:pt>
                <c:pt idx="10">
                  <c:v>0.19777287990299294</c:v>
                </c:pt>
                <c:pt idx="11">
                  <c:v>0.16715247251393101</c:v>
                </c:pt>
                <c:pt idx="12">
                  <c:v>4.2419450556357756E-2</c:v>
                </c:pt>
                <c:pt idx="13">
                  <c:v>0.13430426499860323</c:v>
                </c:pt>
              </c:numCache>
            </c:numRef>
          </c:xVal>
          <c:yVal>
            <c:numRef>
              <c:f>Summary!$AJ$26:$AW$26</c:f>
              <c:numCache>
                <c:formatCode>0.0%</c:formatCode>
                <c:ptCount val="14"/>
                <c:pt idx="0">
                  <c:v>6.5000000000000002E-2</c:v>
                </c:pt>
                <c:pt idx="1">
                  <c:v>6.4000000000000001E-2</c:v>
                </c:pt>
                <c:pt idx="2">
                  <c:v>6.3E-2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7.4999999999999997E-2</c:v>
                </c:pt>
                <c:pt idx="7">
                  <c:v>0.05</c:v>
                </c:pt>
                <c:pt idx="8">
                  <c:v>0.05</c:v>
                </c:pt>
                <c:pt idx="9">
                  <c:v>6.25E-2</c:v>
                </c:pt>
                <c:pt idx="10">
                  <c:v>7.0000000000000007E-2</c:v>
                </c:pt>
                <c:pt idx="11">
                  <c:v>6.5000000000000002E-2</c:v>
                </c:pt>
                <c:pt idx="12">
                  <c:v>4.7500000000000001E-2</c:v>
                </c:pt>
                <c:pt idx="13">
                  <c:v>7.2499999999999995E-2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9E-4EA6-B0FB-A03725593AAD}"/>
            </c:ext>
          </c:extLst>
        </c:ser>
        <c:ser>
          <c:idx val="0"/>
          <c:order val="1"/>
          <c:tx>
            <c:strRef>
              <c:f>Summary!$AI$32</c:f>
              <c:strCache>
                <c:ptCount val="1"/>
                <c:pt idx="0">
                  <c:v>Private Mkts: Desmoothed Vol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7387877-D73C-4AF3-8024-3BFA57F449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79E-4EA6-B0FB-A03725593AA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9DC914-3F13-4FA2-8F7D-0F2BE8F37A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379E-4EA6-B0FB-A03725593AAD}"/>
                </c:ext>
              </c:extLst>
            </c:dLbl>
            <c:dLbl>
              <c:idx val="2"/>
              <c:layout>
                <c:manualLayout>
                  <c:x val="-0.10230906596115219"/>
                  <c:y val="3.0969624665075485E-2"/>
                </c:manualLayout>
              </c:layout>
              <c:tx>
                <c:rich>
                  <a:bodyPr/>
                  <a:lstStyle/>
                  <a:p>
                    <a:fld id="{F9F9A3C3-00D1-4136-951A-A0292B57C6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379E-4EA6-B0FB-A03725593AA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905502C-E4A8-4EBF-814B-7B7BC91ED8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79E-4EA6-B0FB-A03725593AA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175B275-9EB3-40E9-B060-34830E998E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79E-4EA6-B0FB-A03725593AA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ED2BC62-BD8E-4690-A1C5-286C758478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79E-4EA6-B0FB-A03725593AA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CED717B-0200-4F6C-9585-9B64F7F435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379E-4EA6-B0FB-A03725593AA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2A7B1FF-31C7-4949-A457-1E4286B7BB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379E-4EA6-B0FB-A03725593AAD}"/>
                </c:ext>
              </c:extLst>
            </c:dLbl>
            <c:dLbl>
              <c:idx val="8"/>
              <c:layout>
                <c:manualLayout>
                  <c:x val="-5.191803347282347E-2"/>
                  <c:y val="7.2869705094295259E-2"/>
                </c:manualLayout>
              </c:layout>
              <c:tx>
                <c:rich>
                  <a:bodyPr/>
                  <a:lstStyle/>
                  <a:p>
                    <a:fld id="{606883FD-46A7-473D-9E2A-B66E518599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379E-4EA6-B0FB-A03725593AA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462D363-979E-4D9D-B662-821355D0D6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379E-4EA6-B0FB-A03725593AA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379E-4EA6-B0FB-A03725593AA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EEF-4F81-88C0-1E43C61B140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1237-4F14-BC9B-E50CB9872EB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E1B3A39-2CE2-4C66-AD36-DD39A7D178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1237-4F14-BC9B-E50CB9872EB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Summary!$AJ$32:$AW$32</c:f>
              <c:numCache>
                <c:formatCode>0.0%</c:formatCode>
                <c:ptCount val="14"/>
                <c:pt idx="0">
                  <c:v>9.705665536972638E-2</c:v>
                </c:pt>
                <c:pt idx="1">
                  <c:v>9.9445456495255033E-2</c:v>
                </c:pt>
                <c:pt idx="2">
                  <c:v>9.8641564600530779E-2</c:v>
                </c:pt>
                <c:pt idx="3">
                  <c:v>0.13768338834584978</c:v>
                </c:pt>
                <c:pt idx="4">
                  <c:v>0.18067591522234688</c:v>
                </c:pt>
                <c:pt idx="5">
                  <c:v>0.21137271897277665</c:v>
                </c:pt>
                <c:pt idx="6">
                  <c:v>0.15238663979278766</c:v>
                </c:pt>
                <c:pt idx="7">
                  <c:v>9.3725955962479776E-2</c:v>
                </c:pt>
                <c:pt idx="8">
                  <c:v>8.196525805963642E-2</c:v>
                </c:pt>
                <c:pt idx="9">
                  <c:v>0.15003713103540986</c:v>
                </c:pt>
                <c:pt idx="13">
                  <c:v>0.13430426499860323</c:v>
                </c:pt>
              </c:numCache>
            </c:numRef>
          </c:xVal>
          <c:yVal>
            <c:numRef>
              <c:f>Summary!$AJ$34:$AW$34</c:f>
              <c:numCache>
                <c:formatCode>0.0%</c:formatCode>
                <c:ptCount val="14"/>
                <c:pt idx="0">
                  <c:v>6.5000000000000002E-2</c:v>
                </c:pt>
                <c:pt idx="1">
                  <c:v>6.4000000000000001E-2</c:v>
                </c:pt>
                <c:pt idx="2">
                  <c:v>6.3E-2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7.4999999999999997E-2</c:v>
                </c:pt>
                <c:pt idx="7">
                  <c:v>0.05</c:v>
                </c:pt>
                <c:pt idx="8">
                  <c:v>0.05</c:v>
                </c:pt>
                <c:pt idx="9">
                  <c:v>6.25E-2</c:v>
                </c:pt>
                <c:pt idx="13">
                  <c:v>7.2499999999999995E-2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Summary!$AJ$31:$AW$31</c15:f>
                <c15:dlblRangeCache>
                  <c:ptCount val="14"/>
                  <c:pt idx="0">
                    <c:v> US Core RE </c:v>
                  </c:pt>
                  <c:pt idx="1">
                    <c:v> Euro Core RE </c:v>
                  </c:pt>
                  <c:pt idx="2">
                    <c:v> Asia Core RE </c:v>
                  </c:pt>
                  <c:pt idx="3">
                    <c:v> US Core+ RE </c:v>
                  </c:pt>
                  <c:pt idx="4">
                    <c:v> VA RE </c:v>
                  </c:pt>
                  <c:pt idx="5">
                    <c:v> Opp RE </c:v>
                  </c:pt>
                  <c:pt idx="6">
                    <c:v> Infra </c:v>
                  </c:pt>
                  <c:pt idx="7">
                    <c:v> Timberland </c:v>
                  </c:pt>
                  <c:pt idx="8">
                    <c:v> Row Crops </c:v>
                  </c:pt>
                  <c:pt idx="9">
                    <c:v> Perm Crops </c:v>
                  </c:pt>
                  <c:pt idx="10">
                    <c:v> REITs </c:v>
                  </c:pt>
                  <c:pt idx="11">
                    <c:v> US Public Eq </c:v>
                  </c:pt>
                  <c:pt idx="12">
                    <c:v> Fixed Income </c:v>
                  </c:pt>
                  <c:pt idx="13">
                    <c:v> NCPREC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A-379E-4EA6-B0FB-A03725593AAD}"/>
            </c:ext>
          </c:extLst>
        </c:ser>
        <c:ser>
          <c:idx val="1"/>
          <c:order val="2"/>
          <c:tx>
            <c:strRef>
              <c:f>Summary!$AI$33</c:f>
              <c:strCache>
                <c:ptCount val="1"/>
                <c:pt idx="0">
                  <c:v>Private Mkts: Observed Vol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9"/>
            <c:spPr>
              <a:solidFill>
                <a:schemeClr val="accent1">
                  <a:alpha val="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dPt>
            <c:idx val="4"/>
            <c:marker>
              <c:spPr>
                <a:solidFill>
                  <a:schemeClr val="accent2">
                    <a:alpha val="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EEF-4F81-88C0-1E43C61B140A}"/>
              </c:ext>
            </c:extLst>
          </c:dPt>
          <c:dPt>
            <c:idx val="9"/>
            <c:marker>
              <c:spPr>
                <a:solidFill>
                  <a:schemeClr val="accent2">
                    <a:alpha val="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2EEF-4F81-88C0-1E43C61B140A}"/>
              </c:ext>
            </c:extLst>
          </c:dPt>
          <c:dPt>
            <c:idx val="10"/>
            <c:marker>
              <c:spPr>
                <a:solidFill>
                  <a:schemeClr val="bg1">
                    <a:alpha val="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2EEF-4F81-88C0-1E43C61B140A}"/>
              </c:ext>
            </c:extLst>
          </c:dPt>
          <c:dPt>
            <c:idx val="11"/>
            <c:marker>
              <c:spPr>
                <a:solidFill>
                  <a:schemeClr val="bg1">
                    <a:alpha val="0"/>
                  </a:schemeClr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1237-4F14-BC9B-E50CB9872EB3}"/>
              </c:ext>
            </c:extLst>
          </c:dPt>
          <c:dPt>
            <c:idx val="12"/>
            <c:marker>
              <c:spPr>
                <a:solidFill>
                  <a:schemeClr val="bg1"/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F4DB-4CBB-AEED-C60D6193AE81}"/>
              </c:ext>
            </c:extLst>
          </c:dPt>
          <c:xVal>
            <c:numRef>
              <c:f>Summary!$AJ$33:$AW$33</c:f>
              <c:numCache>
                <c:formatCode>0.0%</c:formatCode>
                <c:ptCount val="14"/>
                <c:pt idx="0">
                  <c:v>6.6912306817601713E-2</c:v>
                </c:pt>
                <c:pt idx="1">
                  <c:v>3.6633729072799437E-2</c:v>
                </c:pt>
                <c:pt idx="2">
                  <c:v>4.3374471920175454E-2</c:v>
                </c:pt>
                <c:pt idx="3">
                  <c:v>9.1861664623476891E-2</c:v>
                </c:pt>
                <c:pt idx="4">
                  <c:v>9.044576190340041E-2</c:v>
                </c:pt>
                <c:pt idx="5">
                  <c:v>8.5956302586832456E-2</c:v>
                </c:pt>
                <c:pt idx="6">
                  <c:v>7.7513673892908475E-2</c:v>
                </c:pt>
                <c:pt idx="7">
                  <c:v>4.6476634594736096E-2</c:v>
                </c:pt>
                <c:pt idx="8">
                  <c:v>4.0043065592789126E-2</c:v>
                </c:pt>
                <c:pt idx="9">
                  <c:v>0.10068483081176999</c:v>
                </c:pt>
                <c:pt idx="13">
                  <c:v>7.541530584593939E-2</c:v>
                </c:pt>
              </c:numCache>
            </c:numRef>
          </c:xVal>
          <c:yVal>
            <c:numRef>
              <c:f>Summary!$AJ$34:$AW$34</c:f>
              <c:numCache>
                <c:formatCode>0.0%</c:formatCode>
                <c:ptCount val="14"/>
                <c:pt idx="0">
                  <c:v>6.5000000000000002E-2</c:v>
                </c:pt>
                <c:pt idx="1">
                  <c:v>6.4000000000000001E-2</c:v>
                </c:pt>
                <c:pt idx="2">
                  <c:v>6.3E-2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7.4999999999999997E-2</c:v>
                </c:pt>
                <c:pt idx="7">
                  <c:v>0.05</c:v>
                </c:pt>
                <c:pt idx="8">
                  <c:v>0.05</c:v>
                </c:pt>
                <c:pt idx="9">
                  <c:v>6.25E-2</c:v>
                </c:pt>
                <c:pt idx="13">
                  <c:v>7.2499999999999995E-2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9E-4EA6-B0FB-A03725593AAD}"/>
            </c:ext>
          </c:extLst>
        </c:ser>
        <c:ser>
          <c:idx val="3"/>
          <c:order val="3"/>
          <c:tx>
            <c:v>Public Markets</c:v>
          </c:tx>
          <c:spPr>
            <a:ln w="19050">
              <a:noFill/>
            </a:ln>
          </c:spPr>
          <c:marker>
            <c:symbol val="plus"/>
            <c:size val="9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1237-4F14-BC9B-E50CB9872EB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1237-4F14-BC9B-E50CB9872EB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1237-4F14-BC9B-E50CB9872EB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1237-4F14-BC9B-E50CB9872EB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1237-4F14-BC9B-E50CB9872EB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1237-4F14-BC9B-E50CB9872EB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1237-4F14-BC9B-E50CB9872EB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1237-4F14-BC9B-E50CB9872EB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1237-4F14-BC9B-E50CB9872EB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1237-4F14-BC9B-E50CB9872EB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730F392-EBC1-49AE-8501-BFFBADDD42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1237-4F14-BC9B-E50CB9872EB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002B5DE-47E6-456A-89AB-98DD3A68F7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1237-4F14-BC9B-E50CB9872EB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CDE1D6B-71C9-465C-BD61-14D72A454B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1237-4F14-BC9B-E50CB9872EB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1237-4F14-BC9B-E50CB9872EB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Summary!$AJ$36:$AW$36</c:f>
              <c:numCache>
                <c:formatCode>General</c:formatCode>
                <c:ptCount val="14"/>
                <c:pt idx="10" formatCode="0.0%">
                  <c:v>0.19777287990299294</c:v>
                </c:pt>
                <c:pt idx="11" formatCode="0.0%">
                  <c:v>0.16715247251393101</c:v>
                </c:pt>
                <c:pt idx="12" formatCode="0.0%">
                  <c:v>4.2419450556357763E-2</c:v>
                </c:pt>
              </c:numCache>
            </c:numRef>
          </c:xVal>
          <c:yVal>
            <c:numRef>
              <c:f>Summary!$AJ$37:$AW$37</c:f>
              <c:numCache>
                <c:formatCode>General</c:formatCode>
                <c:ptCount val="14"/>
                <c:pt idx="10" formatCode="0.0%">
                  <c:v>7.0000000000000007E-2</c:v>
                </c:pt>
                <c:pt idx="11" formatCode="0.0%">
                  <c:v>6.5000000000000002E-2</c:v>
                </c:pt>
                <c:pt idx="12" formatCode="0.0%">
                  <c:v>4.7500000000000001E-2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Summary!$AJ$31:$AW$31</c15:f>
                <c15:dlblRangeCache>
                  <c:ptCount val="14"/>
                  <c:pt idx="0">
                    <c:v> US Core RE </c:v>
                  </c:pt>
                  <c:pt idx="1">
                    <c:v> Euro Core RE </c:v>
                  </c:pt>
                  <c:pt idx="2">
                    <c:v> Asia Core RE </c:v>
                  </c:pt>
                  <c:pt idx="3">
                    <c:v> US Core+ RE </c:v>
                  </c:pt>
                  <c:pt idx="4">
                    <c:v> VA RE </c:v>
                  </c:pt>
                  <c:pt idx="5">
                    <c:v> Opp RE </c:v>
                  </c:pt>
                  <c:pt idx="6">
                    <c:v> Infra </c:v>
                  </c:pt>
                  <c:pt idx="7">
                    <c:v> Timberland </c:v>
                  </c:pt>
                  <c:pt idx="8">
                    <c:v> Row Crops </c:v>
                  </c:pt>
                  <c:pt idx="9">
                    <c:v> Perm Crops </c:v>
                  </c:pt>
                  <c:pt idx="10">
                    <c:v> REITs </c:v>
                  </c:pt>
                  <c:pt idx="11">
                    <c:v> US Public Eq </c:v>
                  </c:pt>
                  <c:pt idx="12">
                    <c:v> Fixed Income </c:v>
                  </c:pt>
                  <c:pt idx="13">
                    <c:v> NCPREC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1-1237-4F14-BC9B-E50CB9872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82928"/>
        <c:axId val="893580408"/>
      </c:scatterChart>
      <c:valAx>
        <c:axId val="893582928"/>
        <c:scaling>
          <c:orientation val="minMax"/>
          <c:max val="0.22000000000000003"/>
          <c:min val="3.0000000000000006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Volatility</a:t>
                </a:r>
              </a:p>
            </c:rich>
          </c:tx>
          <c:layout>
            <c:manualLayout>
              <c:xMode val="edge"/>
              <c:yMode val="edge"/>
              <c:x val="0.45120221869635951"/>
              <c:y val="0.9451794610137754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80408"/>
        <c:crosses val="autoZero"/>
        <c:crossBetween val="midCat"/>
      </c:valAx>
      <c:valAx>
        <c:axId val="893580408"/>
        <c:scaling>
          <c:orientation val="minMax"/>
          <c:min val="4.0000000000000008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8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0158949676035338"/>
          <c:y val="5.909501901951935E-2"/>
          <c:w val="0.21562132067489759"/>
          <c:h val="0.11410274669397955"/>
        </c:manualLayout>
      </c:layout>
      <c:overlay val="0"/>
      <c:spPr>
        <a:noFill/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Risk and Return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0364130583943982E-2"/>
          <c:y val="7.6478178621688986E-2"/>
          <c:w val="0.85667025233956395"/>
          <c:h val="0.81570420181168213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Summary!$AI$24</c:f>
              <c:strCache>
                <c:ptCount val="1"/>
                <c:pt idx="0">
                  <c:v>Desmoothed Volatility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bg1"/>
                </a:solidFill>
              </a:ln>
              <a:effectLst/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42A7-4D12-8E5D-65E1AF1A3D42}"/>
              </c:ext>
            </c:extLst>
          </c:dPt>
          <c:dPt>
            <c:idx val="6"/>
            <c:marker>
              <c:spPr>
                <a:solidFill>
                  <a:schemeClr val="accent1"/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42A7-4D12-8E5D-65E1AF1A3D42}"/>
              </c:ext>
            </c:extLst>
          </c:dPt>
          <c:dPt>
            <c:idx val="7"/>
            <c:marker>
              <c:spPr>
                <a:solidFill>
                  <a:schemeClr val="accent1"/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42A7-4D12-8E5D-65E1AF1A3D42}"/>
              </c:ext>
            </c:extLst>
          </c:dPt>
          <c:dPt>
            <c:idx val="8"/>
            <c:marker>
              <c:spPr>
                <a:solidFill>
                  <a:schemeClr val="accent1"/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42A7-4D12-8E5D-65E1AF1A3D42}"/>
              </c:ext>
            </c:extLst>
          </c:dPt>
          <c:dPt>
            <c:idx val="9"/>
            <c:marker>
              <c:spPr>
                <a:solidFill>
                  <a:schemeClr val="accent1"/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42A7-4D12-8E5D-65E1AF1A3D42}"/>
              </c:ext>
            </c:extLst>
          </c:dPt>
          <c:dPt>
            <c:idx val="10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42A7-4D12-8E5D-65E1AF1A3D42}"/>
              </c:ext>
            </c:extLst>
          </c:dPt>
          <c:dPt>
            <c:idx val="11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360-4E0F-8567-DB68E2C7311B}"/>
              </c:ext>
            </c:extLst>
          </c:dPt>
          <c:dPt>
            <c:idx val="12"/>
            <c:marker>
              <c:spPr>
                <a:solidFill>
                  <a:schemeClr val="accent2">
                    <a:lumMod val="50000"/>
                  </a:schemeClr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C90F-4750-AB1F-C6EA22E8DF0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F5E5EE1-E62C-4BD5-AFCE-21E5DBE045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2A7-4D12-8E5D-65E1AF1A3D4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0164F63-C7A8-4439-9FFD-D1F064EBD1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2A7-4D12-8E5D-65E1AF1A3D4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2A62377-113A-4CA5-B670-C224836060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2A7-4D12-8E5D-65E1AF1A3D4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3B67FA8-23E4-4792-B3CF-14575F6040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2A7-4D12-8E5D-65E1AF1A3D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67E1859-4E26-4830-83F3-BD7A7209B7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2A7-4D12-8E5D-65E1AF1A3D4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EEED537-615E-4423-9996-0F96A97453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2A7-4D12-8E5D-65E1AF1A3D4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97A5848-52FA-43B7-B8EF-FA8C37D7C4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42A7-4D12-8E5D-65E1AF1A3D4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4588AB6-704A-440A-ADB3-7125E4F046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42A7-4D12-8E5D-65E1AF1A3D42}"/>
                </c:ext>
              </c:extLst>
            </c:dLbl>
            <c:dLbl>
              <c:idx val="8"/>
              <c:layout>
                <c:manualLayout>
                  <c:x val="-4.6065236838793632E-3"/>
                  <c:y val="5.0702347279140372E-2"/>
                </c:manualLayout>
              </c:layout>
              <c:tx>
                <c:rich>
                  <a:bodyPr/>
                  <a:lstStyle/>
                  <a:p>
                    <a:fld id="{A1E932B3-4DC9-4356-A8F4-21C7696034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42A7-4D12-8E5D-65E1AF1A3D4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79B5791-A7FB-4DE5-BDAA-8F4227C214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2A7-4D12-8E5D-65E1AF1A3D4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14CAB8C-E08E-4BC6-8EA4-57AEDA8F2B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42A7-4D12-8E5D-65E1AF1A3D4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EEAB14E-95BD-4FF6-8B72-EBCD5B8808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360-4E0F-8567-DB68E2C7311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2E7BA97-44C5-4140-96EA-09C449B4D3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90F-4750-AB1F-C6EA22E8DF0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0425BAF-11D0-4739-B932-4AAD904DE0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90F-4750-AB1F-C6EA22E8DF0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2149565653121763"/>
                  <c:y val="0.65063464411445149"/>
                </c:manualLayout>
              </c:layout>
              <c:numFmt formatCode="#,##0.00" sourceLinked="0"/>
            </c:trendlineLbl>
          </c:trendline>
          <c:xVal>
            <c:numRef>
              <c:f>Summary!$AJ$24:$AW$24</c:f>
              <c:numCache>
                <c:formatCode>0.0%</c:formatCode>
                <c:ptCount val="14"/>
                <c:pt idx="0">
                  <c:v>9.705665536972638E-2</c:v>
                </c:pt>
                <c:pt idx="1">
                  <c:v>9.9445456495255033E-2</c:v>
                </c:pt>
                <c:pt idx="2">
                  <c:v>9.8641564600530779E-2</c:v>
                </c:pt>
                <c:pt idx="3">
                  <c:v>0.13768338834584978</c:v>
                </c:pt>
                <c:pt idx="4">
                  <c:v>0.18067591522234688</c:v>
                </c:pt>
                <c:pt idx="5">
                  <c:v>0.21137271897277665</c:v>
                </c:pt>
                <c:pt idx="6">
                  <c:v>0.15238663979278766</c:v>
                </c:pt>
                <c:pt idx="7">
                  <c:v>9.3725955962479776E-2</c:v>
                </c:pt>
                <c:pt idx="8">
                  <c:v>8.196525805963642E-2</c:v>
                </c:pt>
                <c:pt idx="9">
                  <c:v>0.15003713103540986</c:v>
                </c:pt>
                <c:pt idx="10">
                  <c:v>0.19777287990299294</c:v>
                </c:pt>
                <c:pt idx="11">
                  <c:v>0.16715247251393101</c:v>
                </c:pt>
                <c:pt idx="12">
                  <c:v>4.2419450556357756E-2</c:v>
                </c:pt>
                <c:pt idx="13">
                  <c:v>0.13430426499860323</c:v>
                </c:pt>
              </c:numCache>
            </c:numRef>
          </c:xVal>
          <c:yVal>
            <c:numRef>
              <c:f>Summary!$AJ$26:$AW$26</c:f>
              <c:numCache>
                <c:formatCode>0.0%</c:formatCode>
                <c:ptCount val="14"/>
                <c:pt idx="0">
                  <c:v>6.5000000000000002E-2</c:v>
                </c:pt>
                <c:pt idx="1">
                  <c:v>6.4000000000000001E-2</c:v>
                </c:pt>
                <c:pt idx="2">
                  <c:v>6.3E-2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7.4999999999999997E-2</c:v>
                </c:pt>
                <c:pt idx="7">
                  <c:v>0.05</c:v>
                </c:pt>
                <c:pt idx="8">
                  <c:v>0.05</c:v>
                </c:pt>
                <c:pt idx="9">
                  <c:v>6.25E-2</c:v>
                </c:pt>
                <c:pt idx="10">
                  <c:v>7.0000000000000007E-2</c:v>
                </c:pt>
                <c:pt idx="11">
                  <c:v>6.5000000000000002E-2</c:v>
                </c:pt>
                <c:pt idx="12">
                  <c:v>4.7500000000000001E-2</c:v>
                </c:pt>
                <c:pt idx="13">
                  <c:v>7.2499999999999995E-2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Summary!$AJ$23:$AW$23</c15:f>
                <c15:dlblRangeCache>
                  <c:ptCount val="14"/>
                  <c:pt idx="0">
                    <c:v>US Core RE</c:v>
                  </c:pt>
                  <c:pt idx="1">
                    <c:v>Euro Core RE</c:v>
                  </c:pt>
                  <c:pt idx="2">
                    <c:v>Asia Core RE</c:v>
                  </c:pt>
                  <c:pt idx="3">
                    <c:v>US Core+ RE</c:v>
                  </c:pt>
                  <c:pt idx="4">
                    <c:v>VA RE</c:v>
                  </c:pt>
                  <c:pt idx="5">
                    <c:v>Opp RE</c:v>
                  </c:pt>
                  <c:pt idx="6">
                    <c:v>Infra</c:v>
                  </c:pt>
                  <c:pt idx="7">
                    <c:v>Timberland</c:v>
                  </c:pt>
                  <c:pt idx="8">
                    <c:v>Row Crops</c:v>
                  </c:pt>
                  <c:pt idx="9">
                    <c:v>Perm Crops</c:v>
                  </c:pt>
                  <c:pt idx="10">
                    <c:v>REITs</c:v>
                  </c:pt>
                  <c:pt idx="11">
                    <c:v>US Public Eq</c:v>
                  </c:pt>
                  <c:pt idx="12">
                    <c:v>Fixed Income</c:v>
                  </c:pt>
                  <c:pt idx="13">
                    <c:v>NCPREC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42A7-4D12-8E5D-65E1AF1A3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82928"/>
        <c:axId val="893580408"/>
      </c:scatterChart>
      <c:valAx>
        <c:axId val="893582928"/>
        <c:scaling>
          <c:orientation val="minMax"/>
          <c:max val="0.22000000000000003"/>
          <c:min val="3.0000000000000006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Volatility (Desmoothed)</a:t>
                </a:r>
              </a:p>
            </c:rich>
          </c:tx>
          <c:layout>
            <c:manualLayout>
              <c:xMode val="edge"/>
              <c:yMode val="edge"/>
              <c:x val="0.4013902270846908"/>
              <c:y val="0.9433035307331413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80408"/>
        <c:crosses val="autoZero"/>
        <c:crossBetween val="midCat"/>
      </c:valAx>
      <c:valAx>
        <c:axId val="893580408"/>
        <c:scaling>
          <c:orientation val="minMax"/>
          <c:max val="9.0000000000000024E-2"/>
          <c:min val="4.0000000000000008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Return</a:t>
                </a:r>
              </a:p>
            </c:rich>
          </c:tx>
          <c:layout>
            <c:manualLayout>
              <c:xMode val="edge"/>
              <c:yMode val="edge"/>
              <c:x val="1.7593776912949641E-2"/>
              <c:y val="0.4160458623358079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8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Summary!$C$97</c:f>
              <c:strCache>
                <c:ptCount val="1"/>
                <c:pt idx="0">
                  <c:v>US Core RE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C-F695-401B-9518-F3A5CAE899EF}"/>
              </c:ext>
            </c:extLst>
          </c:dPt>
          <c:dLbls>
            <c:dLbl>
              <c:idx val="1"/>
              <c:layout>
                <c:manualLayout>
                  <c:x val="-1.9163760437356254E-2"/>
                  <c:y val="-3.310613437195719E-2"/>
                </c:manualLayout>
              </c:layout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695-401B-9518-F3A5CAE899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Summary!$C$98:$C$109</c:f>
              <c:numCache>
                <c:formatCode>_(* #,##0.00_);_(* \(#,##0.00\);_(* "-"??_);_(@_)</c:formatCode>
                <c:ptCount val="12"/>
                <c:pt idx="1">
                  <c:v>0.49178433624750645</c:v>
                </c:pt>
                <c:pt idx="2">
                  <c:v>0.4063701859485192</c:v>
                </c:pt>
                <c:pt idx="3">
                  <c:v>0.93614773975189014</c:v>
                </c:pt>
                <c:pt idx="4">
                  <c:v>0.51836772571099143</c:v>
                </c:pt>
                <c:pt idx="5">
                  <c:v>0.41875866564426117</c:v>
                </c:pt>
                <c:pt idx="6">
                  <c:v>0.13025924197713964</c:v>
                </c:pt>
                <c:pt idx="7">
                  <c:v>1.6365488614244444E-2</c:v>
                </c:pt>
                <c:pt idx="8">
                  <c:v>6.1553659050129952E-4</c:v>
                </c:pt>
                <c:pt idx="9">
                  <c:v>5.8186174890781081E-2</c:v>
                </c:pt>
                <c:pt idx="10">
                  <c:v>0.29371264715951972</c:v>
                </c:pt>
                <c:pt idx="11">
                  <c:v>0.19931434340850121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5-401B-9518-F3A5CAE899EF}"/>
            </c:ext>
          </c:extLst>
        </c:ser>
        <c:ser>
          <c:idx val="1"/>
          <c:order val="1"/>
          <c:tx>
            <c:strRef>
              <c:f>Summary!$D$97</c:f>
              <c:strCache>
                <c:ptCount val="1"/>
                <c:pt idx="0">
                  <c:v>Euro Core RE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Summary!$D$98:$D$109</c:f>
              <c:numCache>
                <c:formatCode>_(* #,##0.00_);_(* \(#,##0.00\);_(* "-"??_);_(@_)</c:formatCode>
                <c:ptCount val="12"/>
                <c:pt idx="2">
                  <c:v>0.20530551340512021</c:v>
                </c:pt>
                <c:pt idx="3">
                  <c:v>0.38862000619974973</c:v>
                </c:pt>
                <c:pt idx="4">
                  <c:v>0.37682862871236927</c:v>
                </c:pt>
                <c:pt idx="5">
                  <c:v>0.37955017662329277</c:v>
                </c:pt>
                <c:pt idx="6">
                  <c:v>0.18356389969874159</c:v>
                </c:pt>
                <c:pt idx="7">
                  <c:v>-0.15415489951473568</c:v>
                </c:pt>
                <c:pt idx="8">
                  <c:v>-5.4815845913370256E-2</c:v>
                </c:pt>
                <c:pt idx="9">
                  <c:v>1.3253332647786333E-2</c:v>
                </c:pt>
                <c:pt idx="10">
                  <c:v>0.22517547193739271</c:v>
                </c:pt>
                <c:pt idx="11">
                  <c:v>0.16107417367360444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5-401B-9518-F3A5CAE899EF}"/>
            </c:ext>
          </c:extLst>
        </c:ser>
        <c:ser>
          <c:idx val="2"/>
          <c:order val="2"/>
          <c:tx>
            <c:strRef>
              <c:f>Summary!$E$97</c:f>
              <c:strCache>
                <c:ptCount val="1"/>
                <c:pt idx="0">
                  <c:v>Asia Core RE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F695-401B-9518-F3A5CAE899EF}"/>
              </c:ext>
            </c:extLst>
          </c:dPt>
          <c:dLbls>
            <c:dLbl>
              <c:idx val="3"/>
              <c:layout>
                <c:manualLayout>
                  <c:x val="5.2264801192789759E-3"/>
                  <c:y val="-0.10321324245374879"/>
                </c:manualLayout>
              </c:layout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695-401B-9518-F3A5CAE899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Summary!$E$98:$E$109</c:f>
              <c:numCache>
                <c:formatCode>_(* #,##0.00_);_(* \(#,##0.00\);_(* "-"??_);_(@_)</c:formatCode>
                <c:ptCount val="12"/>
                <c:pt idx="3">
                  <c:v>0.40100606445244846</c:v>
                </c:pt>
                <c:pt idx="4">
                  <c:v>0.46805982797571655</c:v>
                </c:pt>
                <c:pt idx="5">
                  <c:v>0.38184889373776087</c:v>
                </c:pt>
                <c:pt idx="6">
                  <c:v>0.26790911171847664</c:v>
                </c:pt>
                <c:pt idx="7">
                  <c:v>0.25016377786354782</c:v>
                </c:pt>
                <c:pt idx="8">
                  <c:v>0.18059859113982518</c:v>
                </c:pt>
                <c:pt idx="9">
                  <c:v>0.2048482670862555</c:v>
                </c:pt>
                <c:pt idx="10">
                  <c:v>0.20306003741201065</c:v>
                </c:pt>
                <c:pt idx="11">
                  <c:v>0.13970330325384697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5-401B-9518-F3A5CAE899EF}"/>
            </c:ext>
          </c:extLst>
        </c:ser>
        <c:ser>
          <c:idx val="3"/>
          <c:order val="3"/>
          <c:tx>
            <c:strRef>
              <c:f>Summary!$F$97</c:f>
              <c:strCache>
                <c:ptCount val="1"/>
                <c:pt idx="0">
                  <c:v>US Core+ RE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Summary!$F$98:$F$109</c:f>
              <c:numCache>
                <c:formatCode>_(* #,##0.00_);_(* \(#,##0.00\);_(* "-"??_);_(@_)</c:formatCode>
                <c:ptCount val="12"/>
                <c:pt idx="4">
                  <c:v>0.4883041246607962</c:v>
                </c:pt>
                <c:pt idx="5">
                  <c:v>0.39840341819042091</c:v>
                </c:pt>
                <c:pt idx="6">
                  <c:v>0.12422167279259516</c:v>
                </c:pt>
                <c:pt idx="7">
                  <c:v>1.2121524271471527E-2</c:v>
                </c:pt>
                <c:pt idx="8">
                  <c:v>5.4220969959936178E-3</c:v>
                </c:pt>
                <c:pt idx="9">
                  <c:v>5.6054916137994237E-2</c:v>
                </c:pt>
                <c:pt idx="10">
                  <c:v>0.30804285114347946</c:v>
                </c:pt>
                <c:pt idx="11">
                  <c:v>0.23730650641618509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95-401B-9518-F3A5CAE899EF}"/>
            </c:ext>
          </c:extLst>
        </c:ser>
        <c:ser>
          <c:idx val="4"/>
          <c:order val="4"/>
          <c:tx>
            <c:strRef>
              <c:f>Summary!$G$97</c:f>
              <c:strCache>
                <c:ptCount val="1"/>
                <c:pt idx="0">
                  <c:v>VA RE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dPt>
            <c:idx val="9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F695-401B-9518-F3A5CAE899EF}"/>
              </c:ext>
            </c:extLst>
          </c:dPt>
          <c:dLbls>
            <c:dLbl>
              <c:idx val="9"/>
              <c:layout>
                <c:manualLayout>
                  <c:x val="0.10801392246509885"/>
                  <c:y val="-3.5053554040895885E-2"/>
                </c:manualLayout>
              </c:layout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695-401B-9518-F3A5CAE899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Summary!$G$98:$G$109</c:f>
              <c:numCache>
                <c:formatCode>_(* #,##0.00_);_(* \(#,##0.00\);_(* "-"??_);_(@_)</c:formatCode>
                <c:ptCount val="12"/>
                <c:pt idx="5">
                  <c:v>0.84394541509332632</c:v>
                </c:pt>
                <c:pt idx="6">
                  <c:v>0.20073438779831687</c:v>
                </c:pt>
                <c:pt idx="7">
                  <c:v>0.42275612899960735</c:v>
                </c:pt>
                <c:pt idx="8">
                  <c:v>0.35702687937587291</c:v>
                </c:pt>
                <c:pt idx="9">
                  <c:v>0.37282844293471823</c:v>
                </c:pt>
                <c:pt idx="10">
                  <c:v>0.2586604978289101</c:v>
                </c:pt>
                <c:pt idx="11">
                  <c:v>0.28952321378749124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95-401B-9518-F3A5CAE899EF}"/>
            </c:ext>
          </c:extLst>
        </c:ser>
        <c:ser>
          <c:idx val="5"/>
          <c:order val="5"/>
          <c:tx>
            <c:strRef>
              <c:f>Summary!$H$97</c:f>
              <c:strCache>
                <c:ptCount val="1"/>
                <c:pt idx="0">
                  <c:v>Opp RE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E-F695-401B-9518-F3A5CAE899E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0-F695-401B-9518-F3A5CAE899EF}"/>
              </c:ext>
            </c:extLst>
          </c:dPt>
          <c:dLbls>
            <c:dLbl>
              <c:idx val="6"/>
              <c:layout>
                <c:manualLayout>
                  <c:x val="-8.1881521868703955E-2"/>
                  <c:y val="-4.0895813047711817E-2"/>
                </c:manualLayout>
              </c:layout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695-401B-9518-F3A5CAE899EF}"/>
                </c:ext>
              </c:extLst>
            </c:dLbl>
            <c:dLbl>
              <c:idx val="7"/>
              <c:layout>
                <c:manualLayout>
                  <c:x val="-5.2264801192789763E-2"/>
                  <c:y val="-0.13631937682570597"/>
                </c:manualLayout>
              </c:layout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695-401B-9518-F3A5CAE899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Summary!$H$98:$H$109</c:f>
              <c:numCache>
                <c:formatCode>_(* #,##0.00_);_(* \(#,##0.00\);_(* "-"??_);_(@_)</c:formatCode>
                <c:ptCount val="12"/>
                <c:pt idx="6">
                  <c:v>0.31858695258014058</c:v>
                </c:pt>
                <c:pt idx="7">
                  <c:v>0.40042547196002543</c:v>
                </c:pt>
                <c:pt idx="8">
                  <c:v>0.43917136872550955</c:v>
                </c:pt>
                <c:pt idx="9">
                  <c:v>0.46734464897652234</c:v>
                </c:pt>
                <c:pt idx="10">
                  <c:v>0.42001737402938472</c:v>
                </c:pt>
                <c:pt idx="11">
                  <c:v>0.38389981524705774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95-401B-9518-F3A5CAE899EF}"/>
            </c:ext>
          </c:extLst>
        </c:ser>
        <c:ser>
          <c:idx val="6"/>
          <c:order val="6"/>
          <c:tx>
            <c:strRef>
              <c:f>Summary!$I$97</c:f>
              <c:strCache>
                <c:ptCount val="1"/>
                <c:pt idx="0">
                  <c:v>Infra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F695-401B-9518-F3A5CAE899EF}"/>
              </c:ext>
            </c:extLst>
          </c:dPt>
          <c:dLbls>
            <c:dLbl>
              <c:idx val="7"/>
              <c:layout>
                <c:manualLayout>
                  <c:x val="9.0611081608968455E-2"/>
                  <c:y val="-8.9299932681680877E-2"/>
                </c:manualLayout>
              </c:layout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695-401B-9518-F3A5CAE899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Summary!$I$98:$I$109</c:f>
              <c:numCache>
                <c:formatCode>_(* #,##0.00_);_(* \(#,##0.00\);_(* "-"??_);_(@_)</c:formatCode>
                <c:ptCount val="12"/>
                <c:pt idx="7">
                  <c:v>0.14894814187409311</c:v>
                </c:pt>
                <c:pt idx="8">
                  <c:v>0.24409243918404858</c:v>
                </c:pt>
                <c:pt idx="9">
                  <c:v>0.15569000593935048</c:v>
                </c:pt>
                <c:pt idx="10">
                  <c:v>0.46296971315675922</c:v>
                </c:pt>
                <c:pt idx="11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95-401B-9518-F3A5CAE899EF}"/>
            </c:ext>
          </c:extLst>
        </c:ser>
        <c:ser>
          <c:idx val="7"/>
          <c:order val="7"/>
          <c:tx>
            <c:strRef>
              <c:f>Summary!$J$97</c:f>
              <c:strCache>
                <c:ptCount val="1"/>
                <c:pt idx="0">
                  <c:v>Timberland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Summary!$J$98:$J$109</c:f>
              <c:numCache>
                <c:formatCode>_(* #,##0.00_);_(* \(#,##0.00\);_(* "-"??_);_(@_)</c:formatCode>
                <c:ptCount val="12"/>
                <c:pt idx="8">
                  <c:v>0.61532497761650118</c:v>
                </c:pt>
                <c:pt idx="9">
                  <c:v>0.70595949374693978</c:v>
                </c:pt>
                <c:pt idx="10">
                  <c:v>3.2225676469827956E-2</c:v>
                </c:pt>
                <c:pt idx="11">
                  <c:v>4.248622240084262E-2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95-401B-9518-F3A5CAE899EF}"/>
            </c:ext>
          </c:extLst>
        </c:ser>
        <c:ser>
          <c:idx val="8"/>
          <c:order val="8"/>
          <c:tx>
            <c:strRef>
              <c:f>Summary!$K$97</c:f>
              <c:strCache>
                <c:ptCount val="1"/>
                <c:pt idx="0">
                  <c:v>Row Crops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Summary!$K$98:$K$109</c:f>
              <c:numCache>
                <c:formatCode>_(* #,##0.00_);_(* \(#,##0.00\);_(* "-"??_);_(@_)</c:formatCode>
                <c:ptCount val="12"/>
                <c:pt idx="9">
                  <c:v>0.74263339371277848</c:v>
                </c:pt>
                <c:pt idx="10">
                  <c:v>0.11963793088907784</c:v>
                </c:pt>
                <c:pt idx="11">
                  <c:v>0.17942412429111229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95-401B-9518-F3A5CAE899EF}"/>
            </c:ext>
          </c:extLst>
        </c:ser>
        <c:ser>
          <c:idx val="9"/>
          <c:order val="9"/>
          <c:tx>
            <c:strRef>
              <c:f>Summary!$L$97</c:f>
              <c:strCache>
                <c:ptCount val="1"/>
                <c:pt idx="0">
                  <c:v>Perm Crops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Summary!$L$98:$L$109</c:f>
              <c:numCache>
                <c:formatCode>_(* #,##0.00_);_(* \(#,##0.00\);_(* "-"??_);_(@_)</c:formatCode>
                <c:ptCount val="12"/>
                <c:pt idx="10">
                  <c:v>9.4114910889106757E-2</c:v>
                </c:pt>
                <c:pt idx="11">
                  <c:v>9.3232556763081217E-2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95-401B-9518-F3A5CAE899EF}"/>
            </c:ext>
          </c:extLst>
        </c:ser>
        <c:ser>
          <c:idx val="10"/>
          <c:order val="10"/>
          <c:tx>
            <c:strRef>
              <c:f>Summary!$M$97</c:f>
              <c:strCache>
                <c:ptCount val="1"/>
                <c:pt idx="0">
                  <c:v>REITs</c:v>
                </c:pt>
              </c:strCache>
            </c:strRef>
          </c:tx>
          <c:spPr>
            <a:solidFill>
              <a:srgbClr val="006AAC"/>
            </a:solidFill>
            <a:ln>
              <a:noFill/>
            </a:ln>
            <a:effectLst/>
            <a:sp3d/>
          </c:spPr>
          <c:invertIfNegative val="0"/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Summary!$M$98:$M$109</c:f>
              <c:numCache>
                <c:formatCode>_(* #,##0.00_);_(* \(#,##0.00\);_(* "-"??_);_(@_)</c:formatCode>
                <c:ptCount val="12"/>
                <c:pt idx="11">
                  <c:v>0.75633537472470813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95-401B-9518-F3A5CAE899EF}"/>
            </c:ext>
          </c:extLst>
        </c:ser>
        <c:ser>
          <c:idx val="11"/>
          <c:order val="11"/>
          <c:tx>
            <c:strRef>
              <c:f>Summary!$N$97</c:f>
              <c:strCache>
                <c:ptCount val="1"/>
                <c:pt idx="0">
                  <c:v>US Public Eq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Summary!$B$98:$B$109</c:f>
              <c:strCache>
                <c:ptCount val="12"/>
                <c:pt idx="0">
                  <c:v>US Core RE</c:v>
                </c:pt>
                <c:pt idx="1">
                  <c:v>Euro Core RE</c:v>
                </c:pt>
                <c:pt idx="2">
                  <c:v>Asia Core RE</c:v>
                </c:pt>
                <c:pt idx="3">
                  <c:v>US Core+ RE</c:v>
                </c:pt>
                <c:pt idx="4">
                  <c:v>VA RE</c:v>
                </c:pt>
                <c:pt idx="5">
                  <c:v>Opp RE</c:v>
                </c:pt>
                <c:pt idx="6">
                  <c:v>Infra</c:v>
                </c:pt>
                <c:pt idx="7">
                  <c:v>Timberland</c:v>
                </c:pt>
                <c:pt idx="8">
                  <c:v>Row Crops</c:v>
                </c:pt>
                <c:pt idx="9">
                  <c:v>Perm Crops</c:v>
                </c:pt>
                <c:pt idx="10">
                  <c:v>REITs</c:v>
                </c:pt>
                <c:pt idx="11">
                  <c:v>US Public Eq</c:v>
                </c:pt>
              </c:strCache>
            </c:strRef>
          </c:cat>
          <c:val>
            <c:numRef>
              <c:f>Summary!$N$98:$N$109</c:f>
              <c:numCache>
                <c:formatCode>_(* #,##0.00_);_(* \(#,##0.00\);_(* "-"??_);_(@_)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B-F695-401B-9518-F3A5CAE89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33920968"/>
        <c:axId val="1733922048"/>
        <c:axId val="1250574152"/>
      </c:bar3DChart>
      <c:catAx>
        <c:axId val="173392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22048"/>
        <c:crosses val="autoZero"/>
        <c:auto val="1"/>
        <c:lblAlgn val="ctr"/>
        <c:lblOffset val="100"/>
        <c:noMultiLvlLbl val="0"/>
      </c:catAx>
      <c:valAx>
        <c:axId val="17339220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733920968"/>
        <c:crosses val="autoZero"/>
        <c:crossBetween val="between"/>
      </c:valAx>
      <c:serAx>
        <c:axId val="1250574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22048"/>
        <c:crosses val="autoZero"/>
        <c:tickLblSkip val="1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Historical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719235810809974E-2"/>
          <c:y val="7.6478178621688986E-2"/>
          <c:w val="0.84131511911093693"/>
          <c:h val="0.81570420181168213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Summary!$AI$25</c:f>
              <c:strCache>
                <c:ptCount val="1"/>
                <c:pt idx="0">
                  <c:v>Observed Vol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9"/>
            <c:spPr>
              <a:solidFill>
                <a:srgbClr val="003A5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2149565653121763"/>
                  <c:y val="0.65063464411445149"/>
                </c:manualLayout>
              </c:layout>
              <c:numFmt formatCode="#,##0.00" sourceLinked="0"/>
            </c:trendlineLbl>
          </c:trendline>
          <c:xVal>
            <c:numRef>
              <c:f>Summary!$AJ$25:$AU$25</c:f>
              <c:numCache>
                <c:formatCode>0.0%</c:formatCode>
                <c:ptCount val="12"/>
                <c:pt idx="0">
                  <c:v>6.6912306817601713E-2</c:v>
                </c:pt>
                <c:pt idx="1">
                  <c:v>3.6633729072799437E-2</c:v>
                </c:pt>
                <c:pt idx="2">
                  <c:v>4.3374471920175454E-2</c:v>
                </c:pt>
                <c:pt idx="3">
                  <c:v>9.1861664623476891E-2</c:v>
                </c:pt>
                <c:pt idx="4">
                  <c:v>9.044576190340041E-2</c:v>
                </c:pt>
                <c:pt idx="5">
                  <c:v>8.5956302586832456E-2</c:v>
                </c:pt>
                <c:pt idx="6">
                  <c:v>7.7513673892908475E-2</c:v>
                </c:pt>
                <c:pt idx="7">
                  <c:v>4.6476634594736096E-2</c:v>
                </c:pt>
                <c:pt idx="8">
                  <c:v>4.0043065592789126E-2</c:v>
                </c:pt>
                <c:pt idx="9">
                  <c:v>0.10068483081176999</c:v>
                </c:pt>
                <c:pt idx="10">
                  <c:v>0.19777287990299294</c:v>
                </c:pt>
                <c:pt idx="11">
                  <c:v>0.16715247251393101</c:v>
                </c:pt>
              </c:numCache>
            </c:numRef>
          </c:xVal>
          <c:yVal>
            <c:numRef>
              <c:f>Summary!$C$11:$N$11</c:f>
              <c:numCache>
                <c:formatCode>0.00%</c:formatCode>
                <c:ptCount val="12"/>
                <c:pt idx="0">
                  <c:v>6.2018974624906686E-2</c:v>
                </c:pt>
                <c:pt idx="1">
                  <c:v>5.1956413694720371E-2</c:v>
                </c:pt>
                <c:pt idx="2">
                  <c:v>7.8604308013350721E-2</c:v>
                </c:pt>
                <c:pt idx="3">
                  <c:v>6.5621753723365206E-2</c:v>
                </c:pt>
                <c:pt idx="4">
                  <c:v>8.7930124647608743E-2</c:v>
                </c:pt>
                <c:pt idx="5">
                  <c:v>8.3572571318586197E-2</c:v>
                </c:pt>
                <c:pt idx="6">
                  <c:v>7.4361972556852729E-2</c:v>
                </c:pt>
                <c:pt idx="7">
                  <c:v>5.4133918150550908E-2</c:v>
                </c:pt>
                <c:pt idx="8">
                  <c:v>9.3090335167516303E-2</c:v>
                </c:pt>
                <c:pt idx="9">
                  <c:v>0.10243092812374832</c:v>
                </c:pt>
                <c:pt idx="10">
                  <c:v>7.9978817202739805E-2</c:v>
                </c:pt>
                <c:pt idx="11">
                  <c:v>8.1295815285601591E-2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A7B-4A5F-8245-D9ACDB26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82928"/>
        <c:axId val="893580408"/>
      </c:scatterChart>
      <c:valAx>
        <c:axId val="893582928"/>
        <c:scaling>
          <c:orientation val="minMax"/>
          <c:max val="0.22000000000000003"/>
          <c:min val="3.0000000000000006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Volatility (Desmoothed)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80408"/>
        <c:crosses val="autoZero"/>
        <c:crossBetween val="midCat"/>
      </c:valAx>
      <c:valAx>
        <c:axId val="893580408"/>
        <c:scaling>
          <c:orientation val="minMax"/>
          <c:min val="4.0000000000000008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8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Assumptions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4901083295319"/>
          <c:y val="0.13382599711591364"/>
          <c:w val="0.88258676068975994"/>
          <c:h val="0.544625473534871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'Formatted R&amp;R Table'!$U$43</c:f>
              <c:strCache>
                <c:ptCount val="1"/>
                <c:pt idx="0">
                  <c:v> Historical </c:v>
                </c:pt>
              </c:strCache>
            </c:strRef>
          </c:tx>
          <c:spPr>
            <a:solidFill>
              <a:srgbClr val="003A5D"/>
            </a:solidFill>
            <a:ln>
              <a:noFill/>
            </a:ln>
            <a:effectLst/>
          </c:spPr>
          <c:invertIfNegative val="0"/>
          <c:cat>
            <c:strRef>
              <c:f>'Formatted R&amp;R Table'!$T$44:$T$55</c:f>
              <c:strCache>
                <c:ptCount val="12"/>
                <c:pt idx="0">
                  <c:v> US Core RE </c:v>
                </c:pt>
                <c:pt idx="1">
                  <c:v> Euro Core RE </c:v>
                </c:pt>
                <c:pt idx="2">
                  <c:v> Asia Core RE </c:v>
                </c:pt>
                <c:pt idx="3">
                  <c:v> US Core+ RE </c:v>
                </c:pt>
                <c:pt idx="4">
                  <c:v> VA RE </c:v>
                </c:pt>
                <c:pt idx="5">
                  <c:v> Opp RE </c:v>
                </c:pt>
                <c:pt idx="6">
                  <c:v> Infra </c:v>
                </c:pt>
                <c:pt idx="7">
                  <c:v> Timberland </c:v>
                </c:pt>
                <c:pt idx="8">
                  <c:v> Row Crops </c:v>
                </c:pt>
                <c:pt idx="9">
                  <c:v> Perm Crops </c:v>
                </c:pt>
                <c:pt idx="10">
                  <c:v> REITs </c:v>
                </c:pt>
                <c:pt idx="11">
                  <c:v> US Public Eq </c:v>
                </c:pt>
              </c:strCache>
            </c:strRef>
          </c:cat>
          <c:val>
            <c:numRef>
              <c:f>'Formatted R&amp;R Table'!$U$44:$U$55</c:f>
              <c:numCache>
                <c:formatCode>0.00%</c:formatCode>
                <c:ptCount val="12"/>
                <c:pt idx="0">
                  <c:v>6.2018974624906686E-2</c:v>
                </c:pt>
                <c:pt idx="1">
                  <c:v>5.1956413694720371E-2</c:v>
                </c:pt>
                <c:pt idx="2">
                  <c:v>7.8604308013350721E-2</c:v>
                </c:pt>
                <c:pt idx="3">
                  <c:v>6.5621753723365206E-2</c:v>
                </c:pt>
                <c:pt idx="4">
                  <c:v>8.7930124647608743E-2</c:v>
                </c:pt>
                <c:pt idx="5">
                  <c:v>8.3572571318586197E-2</c:v>
                </c:pt>
                <c:pt idx="6">
                  <c:v>7.4361972556852729E-2</c:v>
                </c:pt>
                <c:pt idx="7">
                  <c:v>5.4133918150550908E-2</c:v>
                </c:pt>
                <c:pt idx="8">
                  <c:v>9.3090335167516303E-2</c:v>
                </c:pt>
                <c:pt idx="9">
                  <c:v>0.10243092812374832</c:v>
                </c:pt>
                <c:pt idx="10">
                  <c:v>7.9978817202739805E-2</c:v>
                </c:pt>
                <c:pt idx="11">
                  <c:v>8.1295815285601591E-2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B-945E-CFB5912C3020}"/>
            </c:ext>
          </c:extLst>
        </c:ser>
        <c:ser>
          <c:idx val="1"/>
          <c:order val="1"/>
          <c:tx>
            <c:strRef>
              <c:f>'Formatted R&amp;R Table'!$V$43</c:f>
              <c:strCache>
                <c:ptCount val="1"/>
                <c:pt idx="0">
                  <c:v> Prior Assumption </c:v>
                </c:pt>
              </c:strCache>
            </c:strRef>
          </c:tx>
          <c:spPr>
            <a:solidFill>
              <a:srgbClr val="EC6B1D"/>
            </a:solidFill>
            <a:ln>
              <a:noFill/>
            </a:ln>
            <a:effectLst/>
          </c:spPr>
          <c:invertIfNegative val="0"/>
          <c:cat>
            <c:strRef>
              <c:f>'Formatted R&amp;R Table'!$T$44:$T$55</c:f>
              <c:strCache>
                <c:ptCount val="12"/>
                <c:pt idx="0">
                  <c:v> US Core RE </c:v>
                </c:pt>
                <c:pt idx="1">
                  <c:v> Euro Core RE </c:v>
                </c:pt>
                <c:pt idx="2">
                  <c:v> Asia Core RE </c:v>
                </c:pt>
                <c:pt idx="3">
                  <c:v> US Core+ RE </c:v>
                </c:pt>
                <c:pt idx="4">
                  <c:v> VA RE </c:v>
                </c:pt>
                <c:pt idx="5">
                  <c:v> Opp RE </c:v>
                </c:pt>
                <c:pt idx="6">
                  <c:v> Infra </c:v>
                </c:pt>
                <c:pt idx="7">
                  <c:v> Timberland </c:v>
                </c:pt>
                <c:pt idx="8">
                  <c:v> Row Crops </c:v>
                </c:pt>
                <c:pt idx="9">
                  <c:v> Perm Crops </c:v>
                </c:pt>
                <c:pt idx="10">
                  <c:v> REITs </c:v>
                </c:pt>
                <c:pt idx="11">
                  <c:v> US Public Eq </c:v>
                </c:pt>
              </c:strCache>
            </c:strRef>
          </c:cat>
          <c:val>
            <c:numRef>
              <c:f>'Formatted R&amp;R Table'!$V$44:$V$55</c:f>
              <c:numCache>
                <c:formatCode>0.00%</c:formatCode>
                <c:ptCount val="12"/>
                <c:pt idx="0">
                  <c:v>6.5000000000000002E-2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7.4999999999999997E-2</c:v>
                </c:pt>
                <c:pt idx="7">
                  <c:v>0.05</c:v>
                </c:pt>
                <c:pt idx="8">
                  <c:v>0.05</c:v>
                </c:pt>
                <c:pt idx="9">
                  <c:v>7.2999999999999995E-2</c:v>
                </c:pt>
                <c:pt idx="10">
                  <c:v>6.7500000000000004E-2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3-4E0B-945E-CFB5912C3020}"/>
            </c:ext>
          </c:extLst>
        </c:ser>
        <c:ser>
          <c:idx val="2"/>
          <c:order val="2"/>
          <c:tx>
            <c:strRef>
              <c:f>'Formatted R&amp;R Table'!$W$43</c:f>
              <c:strCache>
                <c:ptCount val="1"/>
                <c:pt idx="0">
                  <c:v> Current Assumption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'Formatted R&amp;R Table'!$T$44:$T$55</c:f>
              <c:strCache>
                <c:ptCount val="12"/>
                <c:pt idx="0">
                  <c:v> US Core RE </c:v>
                </c:pt>
                <c:pt idx="1">
                  <c:v> Euro Core RE </c:v>
                </c:pt>
                <c:pt idx="2">
                  <c:v> Asia Core RE </c:v>
                </c:pt>
                <c:pt idx="3">
                  <c:v> US Core+ RE </c:v>
                </c:pt>
                <c:pt idx="4">
                  <c:v> VA RE </c:v>
                </c:pt>
                <c:pt idx="5">
                  <c:v> Opp RE </c:v>
                </c:pt>
                <c:pt idx="6">
                  <c:v> Infra </c:v>
                </c:pt>
                <c:pt idx="7">
                  <c:v> Timberland </c:v>
                </c:pt>
                <c:pt idx="8">
                  <c:v> Row Crops </c:v>
                </c:pt>
                <c:pt idx="9">
                  <c:v> Perm Crops </c:v>
                </c:pt>
                <c:pt idx="10">
                  <c:v> REITs </c:v>
                </c:pt>
                <c:pt idx="11">
                  <c:v> US Public Eq </c:v>
                </c:pt>
              </c:strCache>
            </c:strRef>
          </c:cat>
          <c:val>
            <c:numRef>
              <c:f>'Formatted R&amp;R Table'!$W$44:$W$55</c:f>
              <c:numCache>
                <c:formatCode>0.00%</c:formatCode>
                <c:ptCount val="12"/>
                <c:pt idx="0">
                  <c:v>6.5000000000000002E-2</c:v>
                </c:pt>
                <c:pt idx="1">
                  <c:v>6.4000000000000001E-2</c:v>
                </c:pt>
                <c:pt idx="2">
                  <c:v>6.3E-2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7.4999999999999997E-2</c:v>
                </c:pt>
                <c:pt idx="7">
                  <c:v>0.05</c:v>
                </c:pt>
                <c:pt idx="8">
                  <c:v>0.05</c:v>
                </c:pt>
                <c:pt idx="9">
                  <c:v>6.25E-2</c:v>
                </c:pt>
                <c:pt idx="10">
                  <c:v>7.0000000000000007E-2</c:v>
                </c:pt>
                <c:pt idx="11">
                  <c:v>6.5000000000000002E-2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93-4E0B-945E-CFB5912C3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485343"/>
        <c:axId val="18490383"/>
      </c:barChart>
      <c:catAx>
        <c:axId val="1848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0383"/>
        <c:crosses val="autoZero"/>
        <c:auto val="1"/>
        <c:lblAlgn val="ctr"/>
        <c:lblOffset val="100"/>
        <c:noMultiLvlLbl val="0"/>
      </c:catAx>
      <c:valAx>
        <c:axId val="18490383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301053747671871"/>
          <c:y val="0.12147361445171488"/>
          <c:w val="0.24728476137558297"/>
          <c:h val="0.159734408851483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'Return Worksheet'!$L$104</c:f>
              <c:strCache>
                <c:ptCount val="1"/>
                <c:pt idx="0">
                  <c:v>Prior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'Return Worksheet'!$M$84:$Y$84</c:f>
              <c:strCache>
                <c:ptCount val="13"/>
                <c:pt idx="0">
                  <c:v> US Core RE </c:v>
                </c:pt>
                <c:pt idx="1">
                  <c:v> Euro Core RE </c:v>
                </c:pt>
                <c:pt idx="2">
                  <c:v> Asia Core RE </c:v>
                </c:pt>
                <c:pt idx="3">
                  <c:v> US Core+ RE </c:v>
                </c:pt>
                <c:pt idx="4">
                  <c:v> VA RE </c:v>
                </c:pt>
                <c:pt idx="5">
                  <c:v> Opp RE </c:v>
                </c:pt>
                <c:pt idx="6">
                  <c:v> Infra </c:v>
                </c:pt>
                <c:pt idx="7">
                  <c:v> Timberland </c:v>
                </c:pt>
                <c:pt idx="8">
                  <c:v> Row Crops </c:v>
                </c:pt>
                <c:pt idx="9">
                  <c:v> Perm Crops </c:v>
                </c:pt>
                <c:pt idx="10">
                  <c:v> REITs </c:v>
                </c:pt>
                <c:pt idx="11">
                  <c:v> US Public Eq </c:v>
                </c:pt>
                <c:pt idx="12">
                  <c:v> Fixed Income </c:v>
                </c:pt>
              </c:strCache>
            </c:strRef>
          </c:cat>
          <c:val>
            <c:numRef>
              <c:f>'Return Worksheet'!$M$104:$X$104</c:f>
              <c:numCache>
                <c:formatCode>0.00%</c:formatCode>
                <c:ptCount val="12"/>
                <c:pt idx="0">
                  <c:v>6.5000000000000002E-2</c:v>
                </c:pt>
                <c:pt idx="1">
                  <c:v>7.0000000000000007E-2</c:v>
                </c:pt>
                <c:pt idx="2">
                  <c:v>0.08</c:v>
                </c:pt>
                <c:pt idx="4">
                  <c:v>0.09</c:v>
                </c:pt>
                <c:pt idx="5">
                  <c:v>6.7500000000000004E-2</c:v>
                </c:pt>
                <c:pt idx="6">
                  <c:v>0.05</c:v>
                </c:pt>
                <c:pt idx="7">
                  <c:v>0.05</c:v>
                </c:pt>
                <c:pt idx="8">
                  <c:v>7.2999999999999995E-2</c:v>
                </c:pt>
                <c:pt idx="9">
                  <c:v>7.4999999999999997E-2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A-4657-8945-62A450633B4A}"/>
            </c:ext>
          </c:extLst>
        </c:ser>
        <c:ser>
          <c:idx val="1"/>
          <c:order val="1"/>
          <c:tx>
            <c:strRef>
              <c:f>'Return Worksheet'!$L$105</c:f>
              <c:strCache>
                <c:ptCount val="1"/>
                <c:pt idx="0">
                  <c:v>Proposed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'Return Worksheet'!$M$84:$Y$84</c:f>
              <c:strCache>
                <c:ptCount val="13"/>
                <c:pt idx="0">
                  <c:v> US Core RE </c:v>
                </c:pt>
                <c:pt idx="1">
                  <c:v> Euro Core RE </c:v>
                </c:pt>
                <c:pt idx="2">
                  <c:v> Asia Core RE </c:v>
                </c:pt>
                <c:pt idx="3">
                  <c:v> US Core+ RE </c:v>
                </c:pt>
                <c:pt idx="4">
                  <c:v> VA RE </c:v>
                </c:pt>
                <c:pt idx="5">
                  <c:v> Opp RE </c:v>
                </c:pt>
                <c:pt idx="6">
                  <c:v> Infra </c:v>
                </c:pt>
                <c:pt idx="7">
                  <c:v> Timberland </c:v>
                </c:pt>
                <c:pt idx="8">
                  <c:v> Row Crops </c:v>
                </c:pt>
                <c:pt idx="9">
                  <c:v> Perm Crops </c:v>
                </c:pt>
                <c:pt idx="10">
                  <c:v> REITs </c:v>
                </c:pt>
                <c:pt idx="11">
                  <c:v> US Public Eq </c:v>
                </c:pt>
                <c:pt idx="12">
                  <c:v> Fixed Income </c:v>
                </c:pt>
              </c:strCache>
            </c:strRef>
          </c:cat>
          <c:val>
            <c:numRef>
              <c:f>'Return Worksheet'!$M$105:$Y$105</c:f>
              <c:numCache>
                <c:formatCode>0.00%</c:formatCode>
                <c:ptCount val="13"/>
                <c:pt idx="0">
                  <c:v>6.5000000000000002E-2</c:v>
                </c:pt>
                <c:pt idx="1">
                  <c:v>7.0000000000000007E-2</c:v>
                </c:pt>
                <c:pt idx="2">
                  <c:v>0.08</c:v>
                </c:pt>
                <c:pt idx="4">
                  <c:v>0.09</c:v>
                </c:pt>
                <c:pt idx="5">
                  <c:v>7.0000000000000007E-2</c:v>
                </c:pt>
                <c:pt idx="6">
                  <c:v>0.05</c:v>
                </c:pt>
                <c:pt idx="7">
                  <c:v>0.05</c:v>
                </c:pt>
                <c:pt idx="8">
                  <c:v>7.2999999999999995E-2</c:v>
                </c:pt>
                <c:pt idx="9">
                  <c:v>0.08</c:v>
                </c:pt>
                <c:pt idx="10">
                  <c:v>6.5000000000000002E-2</c:v>
                </c:pt>
                <c:pt idx="11">
                  <c:v>4.7500000000000001E-2</c:v>
                </c:pt>
                <c:pt idx="12">
                  <c:v>7.2499999999999995E-2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A-4657-8945-62A450633B4A}"/>
            </c:ext>
          </c:extLst>
        </c:ser>
        <c:ser>
          <c:idx val="3"/>
          <c:order val="2"/>
          <c:tx>
            <c:strRef>
              <c:f>'Return Worksheet'!$L$100</c:f>
              <c:strCache>
                <c:ptCount val="1"/>
                <c:pt idx="0">
                  <c:v>Forward Guidepost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'Return Worksheet'!$M$84:$Y$84</c:f>
              <c:strCache>
                <c:ptCount val="13"/>
                <c:pt idx="0">
                  <c:v> US Core RE </c:v>
                </c:pt>
                <c:pt idx="1">
                  <c:v> Euro Core RE </c:v>
                </c:pt>
                <c:pt idx="2">
                  <c:v> Asia Core RE </c:v>
                </c:pt>
                <c:pt idx="3">
                  <c:v> US Core+ RE </c:v>
                </c:pt>
                <c:pt idx="4">
                  <c:v> VA RE </c:v>
                </c:pt>
                <c:pt idx="5">
                  <c:v> Opp RE </c:v>
                </c:pt>
                <c:pt idx="6">
                  <c:v> Infra </c:v>
                </c:pt>
                <c:pt idx="7">
                  <c:v> Timberland </c:v>
                </c:pt>
                <c:pt idx="8">
                  <c:v> Row Crops </c:v>
                </c:pt>
                <c:pt idx="9">
                  <c:v> Perm Crops </c:v>
                </c:pt>
                <c:pt idx="10">
                  <c:v> REITs </c:v>
                </c:pt>
                <c:pt idx="11">
                  <c:v> US Public Eq </c:v>
                </c:pt>
                <c:pt idx="12">
                  <c:v> Fixed Income </c:v>
                </c:pt>
              </c:strCache>
            </c:strRef>
          </c:cat>
          <c:val>
            <c:numRef>
              <c:f>'Return Worksheet'!$M$101:$X$101</c:f>
              <c:numCache>
                <c:formatCode>0.00%</c:formatCode>
                <c:ptCount val="12"/>
                <c:pt idx="1">
                  <c:v>5.1956413694720371E-2</c:v>
                </c:pt>
                <c:pt idx="2">
                  <c:v>7.8604308013350721E-2</c:v>
                </c:pt>
                <c:pt idx="4">
                  <c:v>8.7930124647608743E-2</c:v>
                </c:pt>
                <c:pt idx="5">
                  <c:v>7.1610747418281856E-2</c:v>
                </c:pt>
                <c:pt idx="10">
                  <c:v>5.628391528358602E-2</c:v>
                </c:pt>
                <c:pt idx="11">
                  <c:v>4.7500000000000001E-2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EA-4657-8945-62A450633B4A}"/>
            </c:ext>
          </c:extLst>
        </c:ser>
        <c:ser>
          <c:idx val="2"/>
          <c:order val="3"/>
          <c:tx>
            <c:strRef>
              <c:f>'Return Worksheet'!$L$85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'Return Worksheet'!$M$86:$Y$86</c:f>
              <c:numCache>
                <c:formatCode>0.00%</c:formatCode>
                <c:ptCount val="13"/>
                <c:pt idx="0">
                  <c:v>6.2018974624906686E-2</c:v>
                </c:pt>
                <c:pt idx="1">
                  <c:v>5.1956413694720371E-2</c:v>
                </c:pt>
                <c:pt idx="2">
                  <c:v>7.8604308013350721E-2</c:v>
                </c:pt>
                <c:pt idx="3">
                  <c:v>6.5621753723365206E-2</c:v>
                </c:pt>
                <c:pt idx="4">
                  <c:v>8.7930124647608743E-2</c:v>
                </c:pt>
                <c:pt idx="5">
                  <c:v>8.3572571318586197E-2</c:v>
                </c:pt>
                <c:pt idx="6">
                  <c:v>7.4361972556852729E-2</c:v>
                </c:pt>
                <c:pt idx="7">
                  <c:v>5.4133918150550908E-2</c:v>
                </c:pt>
                <c:pt idx="8">
                  <c:v>9.3090335167516303E-2</c:v>
                </c:pt>
                <c:pt idx="9">
                  <c:v>0.10243092812374832</c:v>
                </c:pt>
                <c:pt idx="10">
                  <c:v>7.9978817202739805E-2</c:v>
                </c:pt>
                <c:pt idx="11">
                  <c:v>8.1295815285601591E-2</c:v>
                </c:pt>
                <c:pt idx="12">
                  <c:v>3.852969634860548E-2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D-412A-AE2D-A8077D497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5163088"/>
        <c:axId val="865167408"/>
      </c:lineChart>
      <c:catAx>
        <c:axId val="86516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67408"/>
        <c:crosses val="autoZero"/>
        <c:auto val="1"/>
        <c:lblAlgn val="ctr"/>
        <c:lblOffset val="100"/>
        <c:noMultiLvlLbl val="0"/>
      </c:catAx>
      <c:valAx>
        <c:axId val="8651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'US Core RE'!$T$12:$T$111</c:f>
              <c:numCache>
                <c:formatCode>0.00%</c:formatCode>
                <c:ptCount val="100"/>
                <c:pt idx="2">
                  <c:v>-7.9495550000000005E-3</c:v>
                </c:pt>
                <c:pt idx="3">
                  <c:v>-1.46457058178014E-2</c:v>
                </c:pt>
                <c:pt idx="4">
                  <c:v>-3.3489272E-2</c:v>
                </c:pt>
                <c:pt idx="5">
                  <c:v>-5.7740178512130202E-2</c:v>
                </c:pt>
                <c:pt idx="6">
                  <c:v>-2.80647630184548E-2</c:v>
                </c:pt>
                <c:pt idx="7">
                  <c:v>-3.5464774876945701E-2</c:v>
                </c:pt>
                <c:pt idx="8">
                  <c:v>-4.0049537333379098E-2</c:v>
                </c:pt>
                <c:pt idx="9">
                  <c:v>-5.7568825999999997E-2</c:v>
                </c:pt>
                <c:pt idx="10">
                  <c:v>-2.8423278453990901E-3</c:v>
                </c:pt>
                <c:pt idx="11">
                  <c:v>3.8963249217999998E-2</c:v>
                </c:pt>
                <c:pt idx="12">
                  <c:v>6.4376942544196597E-2</c:v>
                </c:pt>
                <c:pt idx="13">
                  <c:v>6.9911713E-2</c:v>
                </c:pt>
                <c:pt idx="14">
                  <c:v>5.60759839297705E-2</c:v>
                </c:pt>
                <c:pt idx="15">
                  <c:v>2.9385797342747801E-2</c:v>
                </c:pt>
                <c:pt idx="16">
                  <c:v>1.1216811413999999E-2</c:v>
                </c:pt>
                <c:pt idx="17">
                  <c:v>3.84407314589416E-3</c:v>
                </c:pt>
                <c:pt idx="18">
                  <c:v>-4.6447800296400199E-3</c:v>
                </c:pt>
                <c:pt idx="19">
                  <c:v>-2.4630573219000002E-2</c:v>
                </c:pt>
                <c:pt idx="20">
                  <c:v>-4.3532679358818799E-4</c:v>
                </c:pt>
                <c:pt idx="21">
                  <c:v>4.7091344851683797E-3</c:v>
                </c:pt>
                <c:pt idx="22">
                  <c:v>2.5955621436176001E-3</c:v>
                </c:pt>
                <c:pt idx="23">
                  <c:v>-1.28861383139174E-4</c:v>
                </c:pt>
                <c:pt idx="24">
                  <c:v>3.9931276121E-3</c:v>
                </c:pt>
                <c:pt idx="25">
                  <c:v>7.4185471849311799E-3</c:v>
                </c:pt>
                <c:pt idx="26">
                  <c:v>1.0508902980212301E-2</c:v>
                </c:pt>
                <c:pt idx="27">
                  <c:v>9.9664029545797894E-3</c:v>
                </c:pt>
                <c:pt idx="28">
                  <c:v>1.1556860323368201E-2</c:v>
                </c:pt>
                <c:pt idx="29">
                  <c:v>1.0083250554999999E-2</c:v>
                </c:pt>
                <c:pt idx="30">
                  <c:v>7.9075013379030796E-3</c:v>
                </c:pt>
                <c:pt idx="31">
                  <c:v>6.1417320868222096E-3</c:v>
                </c:pt>
                <c:pt idx="32">
                  <c:v>7.0524179745999997E-3</c:v>
                </c:pt>
                <c:pt idx="33">
                  <c:v>1.04092255253047E-2</c:v>
                </c:pt>
                <c:pt idx="34">
                  <c:v>9.4183636050783007E-3</c:v>
                </c:pt>
                <c:pt idx="35">
                  <c:v>1.0083185187378E-2</c:v>
                </c:pt>
                <c:pt idx="36">
                  <c:v>1.07125526919041E-2</c:v>
                </c:pt>
                <c:pt idx="37">
                  <c:v>2.2000541428998301E-2</c:v>
                </c:pt>
                <c:pt idx="38">
                  <c:v>2.5073233672345499E-2</c:v>
                </c:pt>
                <c:pt idx="39">
                  <c:v>2.6220905563354598E-2</c:v>
                </c:pt>
                <c:pt idx="40">
                  <c:v>2.2047743370712899E-2</c:v>
                </c:pt>
                <c:pt idx="41">
                  <c:v>2.04179399568967E-2</c:v>
                </c:pt>
                <c:pt idx="42">
                  <c:v>2.0037339000000001E-2</c:v>
                </c:pt>
                <c:pt idx="43">
                  <c:v>1.6679534049883801E-2</c:v>
                </c:pt>
                <c:pt idx="44">
                  <c:v>1.28139634228442E-2</c:v>
                </c:pt>
                <c:pt idx="45">
                  <c:v>1.9084940880359901E-2</c:v>
                </c:pt>
                <c:pt idx="46">
                  <c:v>2.2463503630762102E-2</c:v>
                </c:pt>
                <c:pt idx="47">
                  <c:v>2.5495676365855899E-2</c:v>
                </c:pt>
                <c:pt idx="48">
                  <c:v>1.39762240470545E-2</c:v>
                </c:pt>
                <c:pt idx="49">
                  <c:v>1.0314779163545401E-2</c:v>
                </c:pt>
                <c:pt idx="50">
                  <c:v>1.4480709160788001E-2</c:v>
                </c:pt>
                <c:pt idx="51">
                  <c:v>1.22673587011438E-2</c:v>
                </c:pt>
                <c:pt idx="52">
                  <c:v>1.48075807860622E-2</c:v>
                </c:pt>
                <c:pt idx="53">
                  <c:v>1.6400393836143699E-2</c:v>
                </c:pt>
                <c:pt idx="54">
                  <c:v>2.1977060840686801E-2</c:v>
                </c:pt>
                <c:pt idx="55">
                  <c:v>3.2324556932524E-2</c:v>
                </c:pt>
                <c:pt idx="56">
                  <c:v>2.6305743139994901E-2</c:v>
                </c:pt>
                <c:pt idx="57">
                  <c:v>3.4800144114659599E-2</c:v>
                </c:pt>
                <c:pt idx="58">
                  <c:v>3.8627080130294998E-2</c:v>
                </c:pt>
                <c:pt idx="59">
                  <c:v>2.6019047869156101E-2</c:v>
                </c:pt>
                <c:pt idx="60">
                  <c:v>-9.5005221773340597E-3</c:v>
                </c:pt>
                <c:pt idx="61">
                  <c:v>-5.0680073899888697E-2</c:v>
                </c:pt>
                <c:pt idx="62">
                  <c:v>-8.8622051684316805E-2</c:v>
                </c:pt>
                <c:pt idx="63">
                  <c:v>-0.105292249416815</c:v>
                </c:pt>
                <c:pt idx="64">
                  <c:v>-0.14907547559277301</c:v>
                </c:pt>
                <c:pt idx="65">
                  <c:v>-0.12068970192127</c:v>
                </c:pt>
                <c:pt idx="66">
                  <c:v>-1.8080980773741599E-2</c:v>
                </c:pt>
                <c:pt idx="67">
                  <c:v>-8.8947552074169003E-3</c:v>
                </c:pt>
                <c:pt idx="68">
                  <c:v>1.96021064132143E-3</c:v>
                </c:pt>
                <c:pt idx="69">
                  <c:v>8.5938744903834696E-3</c:v>
                </c:pt>
                <c:pt idx="70">
                  <c:v>2.7534613405466601E-2</c:v>
                </c:pt>
                <c:pt idx="71">
                  <c:v>3.7373359191091901E-2</c:v>
                </c:pt>
                <c:pt idx="72">
                  <c:v>2.5922685651609701E-2</c:v>
                </c:pt>
                <c:pt idx="73">
                  <c:v>2.6828671665895101E-2</c:v>
                </c:pt>
                <c:pt idx="74">
                  <c:v>2.1663336882584198E-2</c:v>
                </c:pt>
                <c:pt idx="75">
                  <c:v>2.5183329692809599E-2</c:v>
                </c:pt>
                <c:pt idx="76">
                  <c:v>2.31209442625687E-2</c:v>
                </c:pt>
                <c:pt idx="77">
                  <c:v>3.5730612936630601E-2</c:v>
                </c:pt>
                <c:pt idx="78">
                  <c:v>3.4572986535726401E-2</c:v>
                </c:pt>
                <c:pt idx="79">
                  <c:v>3.5218063628648197E-2</c:v>
                </c:pt>
                <c:pt idx="80">
                  <c:v>2.8473393624956999E-2</c:v>
                </c:pt>
                <c:pt idx="81">
                  <c:v>1.9346889665875201E-2</c:v>
                </c:pt>
                <c:pt idx="82">
                  <c:v>1.6057951332206E-2</c:v>
                </c:pt>
                <c:pt idx="83">
                  <c:v>1.3723797078755101E-2</c:v>
                </c:pt>
                <c:pt idx="84">
                  <c:v>5.9604471825776498E-3</c:v>
                </c:pt>
                <c:pt idx="85">
                  <c:v>6.99436698409844E-3</c:v>
                </c:pt>
                <c:pt idx="86">
                  <c:v>4.97211106716554E-3</c:v>
                </c:pt>
                <c:pt idx="87">
                  <c:v>6.2933290332435896E-3</c:v>
                </c:pt>
                <c:pt idx="88">
                  <c:v>6.8584456127511107E-5</c:v>
                </c:pt>
                <c:pt idx="89">
                  <c:v>6.9703610425300298E-4</c:v>
                </c:pt>
                <c:pt idx="90">
                  <c:v>-2.6115879617546601E-3</c:v>
                </c:pt>
                <c:pt idx="91">
                  <c:v>-7.7602560480537104E-3</c:v>
                </c:pt>
                <c:pt idx="92">
                  <c:v>-1.50785701785617E-2</c:v>
                </c:pt>
                <c:pt idx="93">
                  <c:v>-1.6293224526284501E-2</c:v>
                </c:pt>
                <c:pt idx="94">
                  <c:v>-1.17399267004962E-2</c:v>
                </c:pt>
                <c:pt idx="95">
                  <c:v>-1.7162087940032801E-3</c:v>
                </c:pt>
                <c:pt idx="96">
                  <c:v>2.7119023987623599E-3</c:v>
                </c:pt>
                <c:pt idx="97">
                  <c:v>1.2259119847570299E-2</c:v>
                </c:pt>
                <c:pt idx="98">
                  <c:v>1.77926658077548E-2</c:v>
                </c:pt>
                <c:pt idx="99">
                  <c:v>1.55692555216039E-2</c:v>
                </c:pt>
              </c:numCache>
            </c:numRef>
          </c:xVal>
          <c:yVal>
            <c:numRef>
              <c:f>'US Core RE'!$U$12:$U$111</c:f>
              <c:numCache>
                <c:formatCode>0.00%</c:formatCode>
                <c:ptCount val="100"/>
                <c:pt idx="2">
                  <c:v>-3.3489272E-2</c:v>
                </c:pt>
                <c:pt idx="3">
                  <c:v>-5.7740178512130202E-2</c:v>
                </c:pt>
                <c:pt idx="4">
                  <c:v>-2.80647630184548E-2</c:v>
                </c:pt>
                <c:pt idx="5">
                  <c:v>-3.5464774876945701E-2</c:v>
                </c:pt>
                <c:pt idx="6">
                  <c:v>-4.0049537333379098E-2</c:v>
                </c:pt>
                <c:pt idx="7">
                  <c:v>-5.7568825999999997E-2</c:v>
                </c:pt>
                <c:pt idx="8">
                  <c:v>-2.8423278453990901E-3</c:v>
                </c:pt>
                <c:pt idx="9">
                  <c:v>3.8963249217999998E-2</c:v>
                </c:pt>
                <c:pt idx="10">
                  <c:v>6.4376942544196597E-2</c:v>
                </c:pt>
                <c:pt idx="11">
                  <c:v>6.9911713E-2</c:v>
                </c:pt>
                <c:pt idx="12">
                  <c:v>5.60759839297705E-2</c:v>
                </c:pt>
                <c:pt idx="13">
                  <c:v>2.9385797342747801E-2</c:v>
                </c:pt>
                <c:pt idx="14">
                  <c:v>1.1216811413999999E-2</c:v>
                </c:pt>
                <c:pt idx="15">
                  <c:v>3.84407314589416E-3</c:v>
                </c:pt>
                <c:pt idx="16">
                  <c:v>-4.6447800296400199E-3</c:v>
                </c:pt>
                <c:pt idx="17">
                  <c:v>-2.4630573219000002E-2</c:v>
                </c:pt>
                <c:pt idx="18">
                  <c:v>-4.3532679358818799E-4</c:v>
                </c:pt>
                <c:pt idx="19">
                  <c:v>4.7091344851683797E-3</c:v>
                </c:pt>
                <c:pt idx="20">
                  <c:v>2.5955621436176001E-3</c:v>
                </c:pt>
                <c:pt idx="21">
                  <c:v>-1.28861383139174E-4</c:v>
                </c:pt>
                <c:pt idx="22">
                  <c:v>3.9931276121E-3</c:v>
                </c:pt>
                <c:pt idx="23">
                  <c:v>7.4185471849311799E-3</c:v>
                </c:pt>
                <c:pt idx="24">
                  <c:v>1.0508902980212301E-2</c:v>
                </c:pt>
                <c:pt idx="25">
                  <c:v>9.9664029545797894E-3</c:v>
                </c:pt>
                <c:pt idx="26">
                  <c:v>1.1556860323368201E-2</c:v>
                </c:pt>
                <c:pt idx="27">
                  <c:v>1.0083250554999999E-2</c:v>
                </c:pt>
                <c:pt idx="28">
                  <c:v>7.9075013379030796E-3</c:v>
                </c:pt>
                <c:pt idx="29">
                  <c:v>6.1417320868222096E-3</c:v>
                </c:pt>
                <c:pt idx="30">
                  <c:v>7.0524179745999997E-3</c:v>
                </c:pt>
                <c:pt idx="31">
                  <c:v>1.04092255253047E-2</c:v>
                </c:pt>
                <c:pt idx="32">
                  <c:v>9.4183636050783007E-3</c:v>
                </c:pt>
                <c:pt idx="33">
                  <c:v>1.0083185187378E-2</c:v>
                </c:pt>
                <c:pt idx="34">
                  <c:v>1.07125526919041E-2</c:v>
                </c:pt>
                <c:pt idx="35">
                  <c:v>2.2000541428998301E-2</c:v>
                </c:pt>
                <c:pt idx="36">
                  <c:v>2.5073233672345499E-2</c:v>
                </c:pt>
                <c:pt idx="37">
                  <c:v>2.6220905563354598E-2</c:v>
                </c:pt>
                <c:pt idx="38">
                  <c:v>2.2047743370712899E-2</c:v>
                </c:pt>
                <c:pt idx="39">
                  <c:v>2.04179399568967E-2</c:v>
                </c:pt>
                <c:pt idx="40">
                  <c:v>2.0037339000000001E-2</c:v>
                </c:pt>
                <c:pt idx="41">
                  <c:v>1.6679534049883801E-2</c:v>
                </c:pt>
                <c:pt idx="42">
                  <c:v>1.28139634228442E-2</c:v>
                </c:pt>
                <c:pt idx="43">
                  <c:v>1.9084940880359901E-2</c:v>
                </c:pt>
                <c:pt idx="44">
                  <c:v>2.2463503630762102E-2</c:v>
                </c:pt>
                <c:pt idx="45">
                  <c:v>2.5495676365855899E-2</c:v>
                </c:pt>
                <c:pt idx="46">
                  <c:v>1.39762240470545E-2</c:v>
                </c:pt>
                <c:pt idx="47">
                  <c:v>1.0314779163545401E-2</c:v>
                </c:pt>
                <c:pt idx="48">
                  <c:v>1.4480709160788001E-2</c:v>
                </c:pt>
                <c:pt idx="49">
                  <c:v>1.22673587011438E-2</c:v>
                </c:pt>
                <c:pt idx="50">
                  <c:v>1.48075807860622E-2</c:v>
                </c:pt>
                <c:pt idx="51">
                  <c:v>1.6400393836143699E-2</c:v>
                </c:pt>
                <c:pt idx="52">
                  <c:v>2.1977060840686801E-2</c:v>
                </c:pt>
                <c:pt idx="53">
                  <c:v>3.2324556932524E-2</c:v>
                </c:pt>
                <c:pt idx="54">
                  <c:v>2.6305743139994901E-2</c:v>
                </c:pt>
                <c:pt idx="55">
                  <c:v>3.4800144114659599E-2</c:v>
                </c:pt>
                <c:pt idx="56">
                  <c:v>3.8627080130294998E-2</c:v>
                </c:pt>
                <c:pt idx="57">
                  <c:v>2.6019047869156101E-2</c:v>
                </c:pt>
                <c:pt idx="58">
                  <c:v>-9.5005221773340597E-3</c:v>
                </c:pt>
                <c:pt idx="59">
                  <c:v>-5.0680073899888697E-2</c:v>
                </c:pt>
                <c:pt idx="60">
                  <c:v>-8.8622051684316805E-2</c:v>
                </c:pt>
                <c:pt idx="61">
                  <c:v>-0.105292249416815</c:v>
                </c:pt>
                <c:pt idx="62">
                  <c:v>-0.14907547559277301</c:v>
                </c:pt>
                <c:pt idx="63">
                  <c:v>-0.12068970192127</c:v>
                </c:pt>
                <c:pt idx="64">
                  <c:v>-1.8080980773741599E-2</c:v>
                </c:pt>
                <c:pt idx="65">
                  <c:v>-8.8947552074169003E-3</c:v>
                </c:pt>
                <c:pt idx="66">
                  <c:v>1.96021064132143E-3</c:v>
                </c:pt>
                <c:pt idx="67">
                  <c:v>8.5938744903834696E-3</c:v>
                </c:pt>
                <c:pt idx="68">
                  <c:v>2.7534613405466601E-2</c:v>
                </c:pt>
                <c:pt idx="69">
                  <c:v>3.7373359191091901E-2</c:v>
                </c:pt>
                <c:pt idx="70">
                  <c:v>2.5922685651609701E-2</c:v>
                </c:pt>
                <c:pt idx="71">
                  <c:v>2.6828671665895101E-2</c:v>
                </c:pt>
                <c:pt idx="72">
                  <c:v>2.1663336882584198E-2</c:v>
                </c:pt>
                <c:pt idx="73">
                  <c:v>2.5183329692809599E-2</c:v>
                </c:pt>
                <c:pt idx="74">
                  <c:v>2.31209442625687E-2</c:v>
                </c:pt>
                <c:pt idx="75">
                  <c:v>3.5730612936630601E-2</c:v>
                </c:pt>
                <c:pt idx="76">
                  <c:v>3.4572986535726401E-2</c:v>
                </c:pt>
                <c:pt idx="77">
                  <c:v>3.5218063628648197E-2</c:v>
                </c:pt>
                <c:pt idx="78">
                  <c:v>2.8473393624956999E-2</c:v>
                </c:pt>
                <c:pt idx="79">
                  <c:v>1.9346889665875201E-2</c:v>
                </c:pt>
                <c:pt idx="80">
                  <c:v>1.6057951332206E-2</c:v>
                </c:pt>
                <c:pt idx="81">
                  <c:v>1.3723797078755101E-2</c:v>
                </c:pt>
                <c:pt idx="82">
                  <c:v>5.9604471825776498E-3</c:v>
                </c:pt>
                <c:pt idx="83">
                  <c:v>6.99436698409844E-3</c:v>
                </c:pt>
                <c:pt idx="84">
                  <c:v>4.97211106716554E-3</c:v>
                </c:pt>
                <c:pt idx="85">
                  <c:v>6.2933290332435896E-3</c:v>
                </c:pt>
                <c:pt idx="86">
                  <c:v>6.8584456127511107E-5</c:v>
                </c:pt>
                <c:pt idx="87">
                  <c:v>6.9703610425300298E-4</c:v>
                </c:pt>
                <c:pt idx="88">
                  <c:v>-2.6115879617546601E-3</c:v>
                </c:pt>
                <c:pt idx="89">
                  <c:v>-7.7602560480537104E-3</c:v>
                </c:pt>
                <c:pt idx="90">
                  <c:v>-1.50785701785617E-2</c:v>
                </c:pt>
                <c:pt idx="91">
                  <c:v>-1.6293224526284501E-2</c:v>
                </c:pt>
                <c:pt idx="92">
                  <c:v>-1.17399267004962E-2</c:v>
                </c:pt>
                <c:pt idx="93">
                  <c:v>-1.7162087940032801E-3</c:v>
                </c:pt>
                <c:pt idx="94">
                  <c:v>2.7119023987623599E-3</c:v>
                </c:pt>
                <c:pt idx="95">
                  <c:v>1.2259119847570299E-2</c:v>
                </c:pt>
                <c:pt idx="96">
                  <c:v>1.77926658077548E-2</c:v>
                </c:pt>
                <c:pt idx="97">
                  <c:v>1.55692555216039E-2</c:v>
                </c:pt>
                <c:pt idx="98">
                  <c:v>6.6210133320571199E-3</c:v>
                </c:pt>
                <c:pt idx="99">
                  <c:v>1.31236731272075E-2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4D-463F-9480-F8A1E01B9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'VA RE'!$T$12:$T$111</c:f>
              <c:numCache>
                <c:formatCode>0.00%</c:formatCode>
                <c:ptCount val="100"/>
                <c:pt idx="2">
                  <c:v>-8.0064309641208892E-3</c:v>
                </c:pt>
                <c:pt idx="3">
                  <c:v>-3.2105912589794699E-3</c:v>
                </c:pt>
                <c:pt idx="4">
                  <c:v>-3.2367405093884799E-3</c:v>
                </c:pt>
                <c:pt idx="5">
                  <c:v>-2.67728057521282E-2</c:v>
                </c:pt>
                <c:pt idx="6">
                  <c:v>-1.7996277015132699E-2</c:v>
                </c:pt>
                <c:pt idx="7">
                  <c:v>-9.7415704306763207E-3</c:v>
                </c:pt>
                <c:pt idx="8">
                  <c:v>-1.36156871011122E-2</c:v>
                </c:pt>
                <c:pt idx="9">
                  <c:v>-3.4840138379320297E-2</c:v>
                </c:pt>
                <c:pt idx="10">
                  <c:v>-4.6969109418652198E-3</c:v>
                </c:pt>
                <c:pt idx="11">
                  <c:v>1.6214843490317401E-2</c:v>
                </c:pt>
                <c:pt idx="12">
                  <c:v>6.8071913465646894E-2</c:v>
                </c:pt>
                <c:pt idx="13">
                  <c:v>9.3522651648081295E-2</c:v>
                </c:pt>
                <c:pt idx="14">
                  <c:v>8.3130371134494299E-2</c:v>
                </c:pt>
                <c:pt idx="15">
                  <c:v>7.1553074574332604E-2</c:v>
                </c:pt>
                <c:pt idx="16">
                  <c:v>3.20361416604047E-2</c:v>
                </c:pt>
                <c:pt idx="17">
                  <c:v>4.3760192170566897E-2</c:v>
                </c:pt>
                <c:pt idx="18">
                  <c:v>1.5086859776623201E-2</c:v>
                </c:pt>
                <c:pt idx="19">
                  <c:v>-1.8990856934871399E-2</c:v>
                </c:pt>
                <c:pt idx="20">
                  <c:v>-3.3605884079052802E-2</c:v>
                </c:pt>
                <c:pt idx="21">
                  <c:v>3.2239946831299597E-2</c:v>
                </c:pt>
                <c:pt idx="22">
                  <c:v>1.8642599760722401E-2</c:v>
                </c:pt>
                <c:pt idx="23">
                  <c:v>2.6134917843679599E-2</c:v>
                </c:pt>
                <c:pt idx="24">
                  <c:v>1.52205005072028E-2</c:v>
                </c:pt>
                <c:pt idx="25">
                  <c:v>2.7497745588755701E-2</c:v>
                </c:pt>
                <c:pt idx="26">
                  <c:v>1.893456064333E-2</c:v>
                </c:pt>
                <c:pt idx="27">
                  <c:v>2.56454064565293E-2</c:v>
                </c:pt>
                <c:pt idx="28">
                  <c:v>1.4383728471194601E-2</c:v>
                </c:pt>
                <c:pt idx="29">
                  <c:v>4.7638444227794799E-2</c:v>
                </c:pt>
                <c:pt idx="30">
                  <c:v>2.0247326254024599E-2</c:v>
                </c:pt>
                <c:pt idx="31">
                  <c:v>2.20904340016486E-2</c:v>
                </c:pt>
                <c:pt idx="32">
                  <c:v>1.57127546511403E-2</c:v>
                </c:pt>
                <c:pt idx="33">
                  <c:v>3.6789805591718697E-2</c:v>
                </c:pt>
                <c:pt idx="34">
                  <c:v>1.92238361622925E-2</c:v>
                </c:pt>
                <c:pt idx="35">
                  <c:v>2.2024491848779901E-2</c:v>
                </c:pt>
                <c:pt idx="36">
                  <c:v>1.82093025143443E-2</c:v>
                </c:pt>
                <c:pt idx="37">
                  <c:v>6.2080067468192002E-2</c:v>
                </c:pt>
                <c:pt idx="38">
                  <c:v>3.1652346347598399E-2</c:v>
                </c:pt>
                <c:pt idx="39">
                  <c:v>2.74246627509236E-2</c:v>
                </c:pt>
                <c:pt idx="40">
                  <c:v>3.1773133639203602E-2</c:v>
                </c:pt>
                <c:pt idx="41">
                  <c:v>5.6438048523339099E-2</c:v>
                </c:pt>
                <c:pt idx="42">
                  <c:v>3.0459706914639301E-2</c:v>
                </c:pt>
                <c:pt idx="43">
                  <c:v>3.7063663313389297E-2</c:v>
                </c:pt>
                <c:pt idx="44">
                  <c:v>1.91175831907653E-2</c:v>
                </c:pt>
                <c:pt idx="45">
                  <c:v>2.5734061941989399E-2</c:v>
                </c:pt>
                <c:pt idx="46">
                  <c:v>1.32613237131089E-2</c:v>
                </c:pt>
                <c:pt idx="47">
                  <c:v>2.4307077618566101E-2</c:v>
                </c:pt>
                <c:pt idx="48">
                  <c:v>8.0385048903865702E-3</c:v>
                </c:pt>
                <c:pt idx="49">
                  <c:v>3.5984368704086202E-2</c:v>
                </c:pt>
                <c:pt idx="50">
                  <c:v>5.5608935072986101E-3</c:v>
                </c:pt>
                <c:pt idx="51">
                  <c:v>1.64659568712055E-2</c:v>
                </c:pt>
                <c:pt idx="52">
                  <c:v>8.2322427461097702E-3</c:v>
                </c:pt>
                <c:pt idx="53">
                  <c:v>3.5713753270766403E-2</c:v>
                </c:pt>
                <c:pt idx="54">
                  <c:v>2.22463399026556E-2</c:v>
                </c:pt>
                <c:pt idx="55">
                  <c:v>6.3325485586351302E-2</c:v>
                </c:pt>
                <c:pt idx="56">
                  <c:v>2.6784697257204001E-2</c:v>
                </c:pt>
                <c:pt idx="57">
                  <c:v>5.89521988374372E-2</c:v>
                </c:pt>
                <c:pt idx="58">
                  <c:v>2.5486486253831701E-2</c:v>
                </c:pt>
                <c:pt idx="59">
                  <c:v>1.0709468442278399E-2</c:v>
                </c:pt>
                <c:pt idx="60">
                  <c:v>-1.41637261849879E-2</c:v>
                </c:pt>
                <c:pt idx="61">
                  <c:v>-0.147743267475831</c:v>
                </c:pt>
                <c:pt idx="62">
                  <c:v>-4.7592117165354102E-2</c:v>
                </c:pt>
                <c:pt idx="63">
                  <c:v>-0.12850900747473401</c:v>
                </c:pt>
                <c:pt idx="64">
                  <c:v>-7.8118859589574804E-2</c:v>
                </c:pt>
                <c:pt idx="65">
                  <c:v>-0.195203565326176</c:v>
                </c:pt>
                <c:pt idx="66">
                  <c:v>-4.4157874569479498E-2</c:v>
                </c:pt>
                <c:pt idx="67">
                  <c:v>-1.14553640540771E-2</c:v>
                </c:pt>
                <c:pt idx="68">
                  <c:v>-4.7938524413573703E-3</c:v>
                </c:pt>
                <c:pt idx="69">
                  <c:v>4.7006226550934803E-2</c:v>
                </c:pt>
                <c:pt idx="70">
                  <c:v>2.59693505946198E-2</c:v>
                </c:pt>
                <c:pt idx="71">
                  <c:v>5.5024758417903802E-2</c:v>
                </c:pt>
                <c:pt idx="72">
                  <c:v>1.8250500800424199E-2</c:v>
                </c:pt>
                <c:pt idx="73">
                  <c:v>9.8797864110800798E-2</c:v>
                </c:pt>
                <c:pt idx="74">
                  <c:v>3.1435587685807898E-2</c:v>
                </c:pt>
                <c:pt idx="75">
                  <c:v>3.01881065989862E-2</c:v>
                </c:pt>
                <c:pt idx="76">
                  <c:v>1.57471541257245E-2</c:v>
                </c:pt>
                <c:pt idx="77">
                  <c:v>0.119369565069373</c:v>
                </c:pt>
                <c:pt idx="78">
                  <c:v>4.3868259822620603E-2</c:v>
                </c:pt>
                <c:pt idx="79">
                  <c:v>3.75739093353595E-2</c:v>
                </c:pt>
                <c:pt idx="80">
                  <c:v>2.3741848029476799E-2</c:v>
                </c:pt>
                <c:pt idx="81">
                  <c:v>8.8230818310426298E-2</c:v>
                </c:pt>
                <c:pt idx="82">
                  <c:v>1.3695309471241699E-2</c:v>
                </c:pt>
                <c:pt idx="83">
                  <c:v>2.2867135298229899E-2</c:v>
                </c:pt>
                <c:pt idx="84">
                  <c:v>1.9459550784481802E-2</c:v>
                </c:pt>
                <c:pt idx="85">
                  <c:v>3.4002666546607101E-2</c:v>
                </c:pt>
                <c:pt idx="86">
                  <c:v>7.8815917202930408E-3</c:v>
                </c:pt>
                <c:pt idx="87">
                  <c:v>6.10428032456398E-3</c:v>
                </c:pt>
                <c:pt idx="88">
                  <c:v>-2.2549167480678499E-3</c:v>
                </c:pt>
                <c:pt idx="89">
                  <c:v>-1.00320897206606E-2</c:v>
                </c:pt>
                <c:pt idx="90">
                  <c:v>-2.5444103618920901E-3</c:v>
                </c:pt>
                <c:pt idx="91">
                  <c:v>-1.8717334187187799E-2</c:v>
                </c:pt>
                <c:pt idx="92">
                  <c:v>8.7928819277287697E-4</c:v>
                </c:pt>
                <c:pt idx="93">
                  <c:v>-2.4986606024749399E-3</c:v>
                </c:pt>
                <c:pt idx="94">
                  <c:v>3.1199701891880599E-3</c:v>
                </c:pt>
                <c:pt idx="95">
                  <c:v>4.2556041022743102E-3</c:v>
                </c:pt>
                <c:pt idx="96">
                  <c:v>-3.32195757853645E-3</c:v>
                </c:pt>
                <c:pt idx="97">
                  <c:v>4.2484436827745498E-2</c:v>
                </c:pt>
                <c:pt idx="98">
                  <c:v>6.3366061908869103E-3</c:v>
                </c:pt>
                <c:pt idx="99">
                  <c:v>-5.2098039110417098E-3</c:v>
                </c:pt>
              </c:numCache>
            </c:numRef>
          </c:xVal>
          <c:yVal>
            <c:numRef>
              <c:f>'VA RE'!$U$12:$U$111</c:f>
              <c:numCache>
                <c:formatCode>0.00%</c:formatCode>
                <c:ptCount val="100"/>
                <c:pt idx="2">
                  <c:v>-3.2367405093884799E-3</c:v>
                </c:pt>
                <c:pt idx="3">
                  <c:v>-2.67728057521282E-2</c:v>
                </c:pt>
                <c:pt idx="4">
                  <c:v>-1.7996277015132699E-2</c:v>
                </c:pt>
                <c:pt idx="5">
                  <c:v>-9.7415704306763207E-3</c:v>
                </c:pt>
                <c:pt idx="6">
                  <c:v>-1.36156871011122E-2</c:v>
                </c:pt>
                <c:pt idx="7">
                  <c:v>-3.4840138379320297E-2</c:v>
                </c:pt>
                <c:pt idx="8">
                  <c:v>-4.6969109418652198E-3</c:v>
                </c:pt>
                <c:pt idx="9">
                  <c:v>1.6214843490317401E-2</c:v>
                </c:pt>
                <c:pt idx="10">
                  <c:v>6.8071913465646894E-2</c:v>
                </c:pt>
                <c:pt idx="11">
                  <c:v>9.3522651648081295E-2</c:v>
                </c:pt>
                <c:pt idx="12">
                  <c:v>8.3130371134494299E-2</c:v>
                </c:pt>
                <c:pt idx="13">
                  <c:v>7.1553074574332604E-2</c:v>
                </c:pt>
                <c:pt idx="14">
                  <c:v>3.20361416604047E-2</c:v>
                </c:pt>
                <c:pt idx="15">
                  <c:v>4.3760192170566897E-2</c:v>
                </c:pt>
                <c:pt idx="16">
                  <c:v>1.5086859776623201E-2</c:v>
                </c:pt>
                <c:pt idx="17">
                  <c:v>-1.8990856934871399E-2</c:v>
                </c:pt>
                <c:pt idx="18">
                  <c:v>-3.3605884079052802E-2</c:v>
                </c:pt>
                <c:pt idx="19">
                  <c:v>3.2239946831299597E-2</c:v>
                </c:pt>
                <c:pt idx="20">
                  <c:v>1.8642599760722401E-2</c:v>
                </c:pt>
                <c:pt idx="21">
                  <c:v>2.6134917843679599E-2</c:v>
                </c:pt>
                <c:pt idx="22">
                  <c:v>1.52205005072028E-2</c:v>
                </c:pt>
                <c:pt idx="23">
                  <c:v>2.7497745588755701E-2</c:v>
                </c:pt>
                <c:pt idx="24">
                  <c:v>1.893456064333E-2</c:v>
                </c:pt>
                <c:pt idx="25">
                  <c:v>2.56454064565293E-2</c:v>
                </c:pt>
                <c:pt idx="26">
                  <c:v>1.4383728471194601E-2</c:v>
                </c:pt>
                <c:pt idx="27">
                  <c:v>4.7638444227794799E-2</c:v>
                </c:pt>
                <c:pt idx="28">
                  <c:v>2.0247326254024599E-2</c:v>
                </c:pt>
                <c:pt idx="29">
                  <c:v>2.20904340016486E-2</c:v>
                </c:pt>
                <c:pt idx="30">
                  <c:v>1.57127546511403E-2</c:v>
                </c:pt>
                <c:pt idx="31">
                  <c:v>3.6789805591718697E-2</c:v>
                </c:pt>
                <c:pt idx="32">
                  <c:v>1.92238361622925E-2</c:v>
                </c:pt>
                <c:pt idx="33">
                  <c:v>2.2024491848779901E-2</c:v>
                </c:pt>
                <c:pt idx="34">
                  <c:v>1.82093025143443E-2</c:v>
                </c:pt>
                <c:pt idx="35">
                  <c:v>6.2080067468192002E-2</c:v>
                </c:pt>
                <c:pt idx="36">
                  <c:v>3.1652346347598399E-2</c:v>
                </c:pt>
                <c:pt idx="37">
                  <c:v>2.74246627509236E-2</c:v>
                </c:pt>
                <c:pt idx="38">
                  <c:v>3.1773133639203602E-2</c:v>
                </c:pt>
                <c:pt idx="39">
                  <c:v>5.6438048523339099E-2</c:v>
                </c:pt>
                <c:pt idx="40">
                  <c:v>3.0459706914639301E-2</c:v>
                </c:pt>
                <c:pt idx="41">
                  <c:v>3.7063663313389297E-2</c:v>
                </c:pt>
                <c:pt idx="42">
                  <c:v>1.91175831907653E-2</c:v>
                </c:pt>
                <c:pt idx="43">
                  <c:v>2.5734061941989399E-2</c:v>
                </c:pt>
                <c:pt idx="44">
                  <c:v>1.32613237131089E-2</c:v>
                </c:pt>
                <c:pt idx="45">
                  <c:v>2.4307077618566101E-2</c:v>
                </c:pt>
                <c:pt idx="46">
                  <c:v>8.0385048903865702E-3</c:v>
                </c:pt>
                <c:pt idx="47">
                  <c:v>3.5984368704086202E-2</c:v>
                </c:pt>
                <c:pt idx="48">
                  <c:v>5.5608935072986101E-3</c:v>
                </c:pt>
                <c:pt idx="49">
                  <c:v>1.64659568712055E-2</c:v>
                </c:pt>
                <c:pt idx="50">
                  <c:v>8.2322427461097702E-3</c:v>
                </c:pt>
                <c:pt idx="51">
                  <c:v>3.5713753270766403E-2</c:v>
                </c:pt>
                <c:pt idx="52">
                  <c:v>2.22463399026556E-2</c:v>
                </c:pt>
                <c:pt idx="53">
                  <c:v>6.3325485586351302E-2</c:v>
                </c:pt>
                <c:pt idx="54">
                  <c:v>2.6784697257204001E-2</c:v>
                </c:pt>
                <c:pt idx="55">
                  <c:v>5.89521988374372E-2</c:v>
                </c:pt>
                <c:pt idx="56">
                  <c:v>2.5486486253831701E-2</c:v>
                </c:pt>
                <c:pt idx="57">
                  <c:v>1.0709468442278399E-2</c:v>
                </c:pt>
                <c:pt idx="58">
                  <c:v>-1.41637261849879E-2</c:v>
                </c:pt>
                <c:pt idx="59">
                  <c:v>-0.147743267475831</c:v>
                </c:pt>
                <c:pt idx="60">
                  <c:v>-4.7592117165354102E-2</c:v>
                </c:pt>
                <c:pt idx="61">
                  <c:v>-0.12850900747473401</c:v>
                </c:pt>
                <c:pt idx="62">
                  <c:v>-7.8118859589574804E-2</c:v>
                </c:pt>
                <c:pt idx="63">
                  <c:v>-0.195203565326176</c:v>
                </c:pt>
                <c:pt idx="64">
                  <c:v>-4.4157874569479498E-2</c:v>
                </c:pt>
                <c:pt idx="65">
                  <c:v>-1.14553640540771E-2</c:v>
                </c:pt>
                <c:pt idx="66">
                  <c:v>-4.7938524413573703E-3</c:v>
                </c:pt>
                <c:pt idx="67">
                  <c:v>4.7006226550934803E-2</c:v>
                </c:pt>
                <c:pt idx="68">
                  <c:v>2.59693505946198E-2</c:v>
                </c:pt>
                <c:pt idx="69">
                  <c:v>5.5024758417903802E-2</c:v>
                </c:pt>
                <c:pt idx="70">
                  <c:v>1.8250500800424199E-2</c:v>
                </c:pt>
                <c:pt idx="71">
                  <c:v>9.8797864110800798E-2</c:v>
                </c:pt>
                <c:pt idx="72">
                  <c:v>3.1435587685807898E-2</c:v>
                </c:pt>
                <c:pt idx="73">
                  <c:v>3.01881065989862E-2</c:v>
                </c:pt>
                <c:pt idx="74">
                  <c:v>1.57471541257245E-2</c:v>
                </c:pt>
                <c:pt idx="75">
                  <c:v>0.119369565069373</c:v>
                </c:pt>
                <c:pt idx="76">
                  <c:v>4.3868259822620603E-2</c:v>
                </c:pt>
                <c:pt idx="77">
                  <c:v>3.75739093353595E-2</c:v>
                </c:pt>
                <c:pt idx="78">
                  <c:v>2.3741848029476799E-2</c:v>
                </c:pt>
                <c:pt idx="79">
                  <c:v>8.8230818310426298E-2</c:v>
                </c:pt>
                <c:pt idx="80">
                  <c:v>1.3695309471241699E-2</c:v>
                </c:pt>
                <c:pt idx="81">
                  <c:v>2.2867135298229899E-2</c:v>
                </c:pt>
                <c:pt idx="82">
                  <c:v>1.9459550784481802E-2</c:v>
                </c:pt>
                <c:pt idx="83">
                  <c:v>3.4002666546607101E-2</c:v>
                </c:pt>
                <c:pt idx="84">
                  <c:v>7.8815917202930408E-3</c:v>
                </c:pt>
                <c:pt idx="85">
                  <c:v>6.10428032456398E-3</c:v>
                </c:pt>
                <c:pt idx="86">
                  <c:v>-2.2549167480678499E-3</c:v>
                </c:pt>
                <c:pt idx="87">
                  <c:v>-1.00320897206606E-2</c:v>
                </c:pt>
                <c:pt idx="88">
                  <c:v>-2.5444103618920901E-3</c:v>
                </c:pt>
                <c:pt idx="89">
                  <c:v>-1.8717334187187799E-2</c:v>
                </c:pt>
                <c:pt idx="90">
                  <c:v>8.7928819277287697E-4</c:v>
                </c:pt>
                <c:pt idx="91">
                  <c:v>-2.4986606024749399E-3</c:v>
                </c:pt>
                <c:pt idx="92">
                  <c:v>3.1199701891880599E-3</c:v>
                </c:pt>
                <c:pt idx="93">
                  <c:v>4.2556041022743102E-3</c:v>
                </c:pt>
                <c:pt idx="94">
                  <c:v>-3.32195757853645E-3</c:v>
                </c:pt>
                <c:pt idx="95">
                  <c:v>4.2484436827745498E-2</c:v>
                </c:pt>
                <c:pt idx="96">
                  <c:v>6.3366061908869103E-3</c:v>
                </c:pt>
                <c:pt idx="97">
                  <c:v>-5.2098039110417098E-3</c:v>
                </c:pt>
                <c:pt idx="98">
                  <c:v>1.6818026531073801E-3</c:v>
                </c:pt>
                <c:pt idx="99">
                  <c:v>2.4547872783483402E-2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D-4406-BCFD-56CFE5F70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'Opp RE'!$T$12:$T$111</c:f>
              <c:numCache>
                <c:formatCode>0.00%</c:formatCode>
                <c:ptCount val="100"/>
                <c:pt idx="2">
                  <c:v>6.9091663574523199E-3</c:v>
                </c:pt>
                <c:pt idx="3">
                  <c:v>-3.5300413392134601E-3</c:v>
                </c:pt>
                <c:pt idx="4">
                  <c:v>1.26205346537756E-3</c:v>
                </c:pt>
                <c:pt idx="5">
                  <c:v>-1.20027923749135E-2</c:v>
                </c:pt>
                <c:pt idx="6">
                  <c:v>-2.4275187828269101E-3</c:v>
                </c:pt>
                <c:pt idx="7">
                  <c:v>9.5393293918845795E-3</c:v>
                </c:pt>
                <c:pt idx="8">
                  <c:v>2.8885798892919301E-3</c:v>
                </c:pt>
                <c:pt idx="9">
                  <c:v>-7.15182440923289E-3</c:v>
                </c:pt>
                <c:pt idx="10">
                  <c:v>-3.4553101512994999E-3</c:v>
                </c:pt>
                <c:pt idx="11">
                  <c:v>-2.08255071632075E-3</c:v>
                </c:pt>
                <c:pt idx="12">
                  <c:v>3.9951846574468097E-2</c:v>
                </c:pt>
                <c:pt idx="13">
                  <c:v>6.02160213401381E-2</c:v>
                </c:pt>
                <c:pt idx="14">
                  <c:v>5.2094871266620602E-2</c:v>
                </c:pt>
                <c:pt idx="15">
                  <c:v>2.8605299063809101E-2</c:v>
                </c:pt>
                <c:pt idx="16">
                  <c:v>2.38087291499673E-2</c:v>
                </c:pt>
                <c:pt idx="17">
                  <c:v>2.3296858238070799E-2</c:v>
                </c:pt>
                <c:pt idx="18">
                  <c:v>4.4838285427847404E-3</c:v>
                </c:pt>
                <c:pt idx="19">
                  <c:v>-1.9099420560369701E-2</c:v>
                </c:pt>
                <c:pt idx="20">
                  <c:v>-4.3303508262640303E-2</c:v>
                </c:pt>
                <c:pt idx="21">
                  <c:v>2.8754227580442701E-2</c:v>
                </c:pt>
                <c:pt idx="22">
                  <c:v>1.3937049239935599E-2</c:v>
                </c:pt>
                <c:pt idx="23">
                  <c:v>1.5131709323717E-2</c:v>
                </c:pt>
                <c:pt idx="24">
                  <c:v>1.3789980101017099E-2</c:v>
                </c:pt>
                <c:pt idx="25">
                  <c:v>1.0027052875089299E-2</c:v>
                </c:pt>
                <c:pt idx="26">
                  <c:v>4.83853766300476E-3</c:v>
                </c:pt>
                <c:pt idx="27">
                  <c:v>-1.1374690394459299E-3</c:v>
                </c:pt>
                <c:pt idx="28">
                  <c:v>1.30293164812929E-2</c:v>
                </c:pt>
                <c:pt idx="29">
                  <c:v>1.1135729679185699E-2</c:v>
                </c:pt>
                <c:pt idx="30">
                  <c:v>1.7742683500000401E-2</c:v>
                </c:pt>
                <c:pt idx="31">
                  <c:v>1.2424535160217E-2</c:v>
                </c:pt>
                <c:pt idx="32">
                  <c:v>1.0713282617619301E-2</c:v>
                </c:pt>
                <c:pt idx="33">
                  <c:v>1.04730131136488E-2</c:v>
                </c:pt>
                <c:pt idx="34">
                  <c:v>4.55645336769726E-4</c:v>
                </c:pt>
                <c:pt idx="35">
                  <c:v>1.29945696777405E-2</c:v>
                </c:pt>
                <c:pt idx="36">
                  <c:v>1.8272886677292099E-2</c:v>
                </c:pt>
                <c:pt idx="37">
                  <c:v>2.9099577709340799E-2</c:v>
                </c:pt>
                <c:pt idx="38">
                  <c:v>6.2858159884969797E-3</c:v>
                </c:pt>
                <c:pt idx="39">
                  <c:v>1.5042927961186E-2</c:v>
                </c:pt>
                <c:pt idx="40">
                  <c:v>3.4291120526895098E-2</c:v>
                </c:pt>
                <c:pt idx="41">
                  <c:v>5.5806366412590798E-2</c:v>
                </c:pt>
                <c:pt idx="42">
                  <c:v>3.5212674411946303E-2</c:v>
                </c:pt>
                <c:pt idx="43">
                  <c:v>2.14175331773836E-2</c:v>
                </c:pt>
                <c:pt idx="44">
                  <c:v>2.6993679983419401E-2</c:v>
                </c:pt>
                <c:pt idx="45">
                  <c:v>4.9488361879182298E-2</c:v>
                </c:pt>
                <c:pt idx="46">
                  <c:v>3.1647171969806903E-2</c:v>
                </c:pt>
                <c:pt idx="47">
                  <c:v>3.8071127239531197E-2</c:v>
                </c:pt>
                <c:pt idx="48">
                  <c:v>2.9534881916383302E-2</c:v>
                </c:pt>
                <c:pt idx="49">
                  <c:v>4.36025355830333E-2</c:v>
                </c:pt>
                <c:pt idx="50">
                  <c:v>3.02649771840145E-2</c:v>
                </c:pt>
                <c:pt idx="51">
                  <c:v>1.8409959585041099E-2</c:v>
                </c:pt>
                <c:pt idx="52">
                  <c:v>2.1874456709216099E-2</c:v>
                </c:pt>
                <c:pt idx="53">
                  <c:v>3.1414563367420802E-2</c:v>
                </c:pt>
                <c:pt idx="54">
                  <c:v>-1.62655561672981E-3</c:v>
                </c:pt>
                <c:pt idx="55">
                  <c:v>4.5730061860718901E-2</c:v>
                </c:pt>
                <c:pt idx="56">
                  <c:v>3.9095797193232501E-2</c:v>
                </c:pt>
                <c:pt idx="57">
                  <c:v>8.2989981477018804E-2</c:v>
                </c:pt>
                <c:pt idx="58">
                  <c:v>4.5030120469469602E-2</c:v>
                </c:pt>
                <c:pt idx="59">
                  <c:v>3.3074595549556399E-2</c:v>
                </c:pt>
                <c:pt idx="60">
                  <c:v>9.1079350161658301E-3</c:v>
                </c:pt>
                <c:pt idx="61">
                  <c:v>-3.3512254822247602E-2</c:v>
                </c:pt>
                <c:pt idx="62">
                  <c:v>-2.6168704561425098E-2</c:v>
                </c:pt>
                <c:pt idx="63">
                  <c:v>-8.0291680962801204E-2</c:v>
                </c:pt>
                <c:pt idx="64">
                  <c:v>-9.8090872484153893E-2</c:v>
                </c:pt>
                <c:pt idx="65">
                  <c:v>-0.20640936816104899</c:v>
                </c:pt>
                <c:pt idx="66">
                  <c:v>-9.0749872571422904E-2</c:v>
                </c:pt>
                <c:pt idx="67">
                  <c:v>-2.1851645232108498E-2</c:v>
                </c:pt>
                <c:pt idx="68">
                  <c:v>-4.8849880498101003E-3</c:v>
                </c:pt>
                <c:pt idx="69">
                  <c:v>1.6842537726872501E-2</c:v>
                </c:pt>
                <c:pt idx="70">
                  <c:v>2.1818176988539599E-2</c:v>
                </c:pt>
                <c:pt idx="71">
                  <c:v>7.2559528102399906E-2</c:v>
                </c:pt>
                <c:pt idx="72">
                  <c:v>7.1107950043224302E-2</c:v>
                </c:pt>
                <c:pt idx="73">
                  <c:v>0.15584452804655599</c:v>
                </c:pt>
                <c:pt idx="74">
                  <c:v>6.2860642428529706E-2</c:v>
                </c:pt>
                <c:pt idx="75">
                  <c:v>6.8009197521764597E-2</c:v>
                </c:pt>
                <c:pt idx="76">
                  <c:v>2.6309308518538799E-2</c:v>
                </c:pt>
                <c:pt idx="77">
                  <c:v>0.130017934623644</c:v>
                </c:pt>
                <c:pt idx="78">
                  <c:v>6.7449252297101303E-2</c:v>
                </c:pt>
                <c:pt idx="79">
                  <c:v>5.38075383866548E-2</c:v>
                </c:pt>
                <c:pt idx="80">
                  <c:v>3.9508152869137399E-2</c:v>
                </c:pt>
                <c:pt idx="81">
                  <c:v>0.135491445372666</c:v>
                </c:pt>
                <c:pt idx="82">
                  <c:v>2.9214639372782701E-2</c:v>
                </c:pt>
                <c:pt idx="83">
                  <c:v>2.9301865812076801E-2</c:v>
                </c:pt>
                <c:pt idx="84">
                  <c:v>2.53085758133249E-2</c:v>
                </c:pt>
                <c:pt idx="85">
                  <c:v>4.9708601002582301E-2</c:v>
                </c:pt>
                <c:pt idx="86">
                  <c:v>2.0231178603488099E-2</c:v>
                </c:pt>
                <c:pt idx="87">
                  <c:v>7.6972710376842701E-3</c:v>
                </c:pt>
                <c:pt idx="88">
                  <c:v>1.3258710816197301E-2</c:v>
                </c:pt>
                <c:pt idx="89">
                  <c:v>-3.1903410920339601E-3</c:v>
                </c:pt>
                <c:pt idx="90">
                  <c:v>-1.32066014897504E-3</c:v>
                </c:pt>
                <c:pt idx="91">
                  <c:v>-1.5374839800778E-3</c:v>
                </c:pt>
                <c:pt idx="92">
                  <c:v>3.6966167394300899E-3</c:v>
                </c:pt>
                <c:pt idx="93">
                  <c:v>-9.93732345985128E-3</c:v>
                </c:pt>
                <c:pt idx="94">
                  <c:v>-4.6861024497420198E-3</c:v>
                </c:pt>
                <c:pt idx="95">
                  <c:v>-6.4931171198288002E-3</c:v>
                </c:pt>
                <c:pt idx="96">
                  <c:v>1.4049846500827599E-2</c:v>
                </c:pt>
                <c:pt idx="97">
                  <c:v>5.2622113490571797E-2</c:v>
                </c:pt>
                <c:pt idx="98">
                  <c:v>1.17132155789494E-2</c:v>
                </c:pt>
                <c:pt idx="99">
                  <c:v>1.41282879633386E-2</c:v>
                </c:pt>
              </c:numCache>
            </c:numRef>
          </c:xVal>
          <c:yVal>
            <c:numRef>
              <c:f>'Opp RE'!$U$12:$U$111</c:f>
              <c:numCache>
                <c:formatCode>0.00%</c:formatCode>
                <c:ptCount val="100"/>
                <c:pt idx="2">
                  <c:v>1.26205346537756E-3</c:v>
                </c:pt>
                <c:pt idx="3">
                  <c:v>-1.20027923749135E-2</c:v>
                </c:pt>
                <c:pt idx="4">
                  <c:v>-2.4275187828269101E-3</c:v>
                </c:pt>
                <c:pt idx="5">
                  <c:v>9.5393293918845795E-3</c:v>
                </c:pt>
                <c:pt idx="6">
                  <c:v>2.8885798892919301E-3</c:v>
                </c:pt>
                <c:pt idx="7">
                  <c:v>-7.15182440923289E-3</c:v>
                </c:pt>
                <c:pt idx="8">
                  <c:v>-3.4553101512994999E-3</c:v>
                </c:pt>
                <c:pt idx="9">
                  <c:v>-2.08255071632075E-3</c:v>
                </c:pt>
                <c:pt idx="10">
                  <c:v>3.9951846574468097E-2</c:v>
                </c:pt>
                <c:pt idx="11">
                  <c:v>6.02160213401381E-2</c:v>
                </c:pt>
                <c:pt idx="12">
                  <c:v>5.2094871266620602E-2</c:v>
                </c:pt>
                <c:pt idx="13">
                  <c:v>2.8605299063809101E-2</c:v>
                </c:pt>
                <c:pt idx="14">
                  <c:v>2.38087291499673E-2</c:v>
                </c:pt>
                <c:pt idx="15">
                  <c:v>2.3296858238070799E-2</c:v>
                </c:pt>
                <c:pt idx="16">
                  <c:v>4.4838285427847404E-3</c:v>
                </c:pt>
                <c:pt idx="17">
                  <c:v>-1.9099420560369701E-2</c:v>
                </c:pt>
                <c:pt idx="18">
                  <c:v>-4.3303508262640303E-2</c:v>
                </c:pt>
                <c:pt idx="19">
                  <c:v>2.8754227580442701E-2</c:v>
                </c:pt>
                <c:pt idx="20">
                  <c:v>1.3937049239935599E-2</c:v>
                </c:pt>
                <c:pt idx="21">
                  <c:v>1.5131709323717E-2</c:v>
                </c:pt>
                <c:pt idx="22">
                  <c:v>1.3789980101017099E-2</c:v>
                </c:pt>
                <c:pt idx="23">
                  <c:v>1.0027052875089299E-2</c:v>
                </c:pt>
                <c:pt idx="24">
                  <c:v>4.83853766300476E-3</c:v>
                </c:pt>
                <c:pt idx="25">
                  <c:v>-1.1374690394459299E-3</c:v>
                </c:pt>
                <c:pt idx="26">
                  <c:v>1.30293164812929E-2</c:v>
                </c:pt>
                <c:pt idx="27">
                  <c:v>1.1135729679185699E-2</c:v>
                </c:pt>
                <c:pt idx="28">
                  <c:v>1.7742683500000401E-2</c:v>
                </c:pt>
                <c:pt idx="29">
                  <c:v>1.2424535160217E-2</c:v>
                </c:pt>
                <c:pt idx="30">
                  <c:v>1.0713282617619301E-2</c:v>
                </c:pt>
                <c:pt idx="31">
                  <c:v>1.04730131136488E-2</c:v>
                </c:pt>
                <c:pt idx="32">
                  <c:v>4.55645336769726E-4</c:v>
                </c:pt>
                <c:pt idx="33">
                  <c:v>1.29945696777405E-2</c:v>
                </c:pt>
                <c:pt idx="34">
                  <c:v>1.8272886677292099E-2</c:v>
                </c:pt>
                <c:pt idx="35">
                  <c:v>2.9099577709340799E-2</c:v>
                </c:pt>
                <c:pt idx="36">
                  <c:v>6.2858159884969797E-3</c:v>
                </c:pt>
                <c:pt idx="37">
                  <c:v>1.5042927961186E-2</c:v>
                </c:pt>
                <c:pt idx="38">
                  <c:v>3.4291120526895098E-2</c:v>
                </c:pt>
                <c:pt idx="39">
                  <c:v>5.5806366412590798E-2</c:v>
                </c:pt>
                <c:pt idx="40">
                  <c:v>3.5212674411946303E-2</c:v>
                </c:pt>
                <c:pt idx="41">
                  <c:v>2.14175331773836E-2</c:v>
                </c:pt>
                <c:pt idx="42">
                  <c:v>2.6993679983419401E-2</c:v>
                </c:pt>
                <c:pt idx="43">
                  <c:v>4.9488361879182298E-2</c:v>
                </c:pt>
                <c:pt idx="44">
                  <c:v>3.1647171969806903E-2</c:v>
                </c:pt>
                <c:pt idx="45">
                  <c:v>3.8071127239531197E-2</c:v>
                </c:pt>
                <c:pt idx="46">
                  <c:v>2.9534881916383302E-2</c:v>
                </c:pt>
                <c:pt idx="47">
                  <c:v>4.36025355830333E-2</c:v>
                </c:pt>
                <c:pt idx="48">
                  <c:v>3.02649771840145E-2</c:v>
                </c:pt>
                <c:pt idx="49">
                  <c:v>1.8409959585041099E-2</c:v>
                </c:pt>
                <c:pt idx="50">
                  <c:v>2.1874456709216099E-2</c:v>
                </c:pt>
                <c:pt idx="51">
                  <c:v>3.1414563367420802E-2</c:v>
                </c:pt>
                <c:pt idx="52">
                  <c:v>-1.62655561672981E-3</c:v>
                </c:pt>
                <c:pt idx="53">
                  <c:v>4.5730061860718901E-2</c:v>
                </c:pt>
                <c:pt idx="54">
                  <c:v>3.9095797193232501E-2</c:v>
                </c:pt>
                <c:pt idx="55">
                  <c:v>8.2989981477018804E-2</c:v>
                </c:pt>
                <c:pt idx="56">
                  <c:v>4.5030120469469602E-2</c:v>
                </c:pt>
                <c:pt idx="57">
                  <c:v>3.3074595549556399E-2</c:v>
                </c:pt>
                <c:pt idx="58">
                  <c:v>9.1079350161658301E-3</c:v>
                </c:pt>
                <c:pt idx="59">
                  <c:v>-3.3512254822247602E-2</c:v>
                </c:pt>
                <c:pt idx="60">
                  <c:v>-2.6168704561425098E-2</c:v>
                </c:pt>
                <c:pt idx="61">
                  <c:v>-8.0291680962801204E-2</c:v>
                </c:pt>
                <c:pt idx="62">
                  <c:v>-9.8090872484153893E-2</c:v>
                </c:pt>
                <c:pt idx="63">
                  <c:v>-0.20640936816104899</c:v>
                </c:pt>
                <c:pt idx="64">
                  <c:v>-9.0749872571422904E-2</c:v>
                </c:pt>
                <c:pt idx="65">
                  <c:v>-2.1851645232108498E-2</c:v>
                </c:pt>
                <c:pt idx="66">
                  <c:v>-4.8849880498101003E-3</c:v>
                </c:pt>
                <c:pt idx="67">
                  <c:v>1.6842537726872501E-2</c:v>
                </c:pt>
                <c:pt idx="68">
                  <c:v>2.1818176988539599E-2</c:v>
                </c:pt>
                <c:pt idx="69">
                  <c:v>7.2559528102399906E-2</c:v>
                </c:pt>
                <c:pt idx="70">
                  <c:v>7.1107950043224302E-2</c:v>
                </c:pt>
                <c:pt idx="71">
                  <c:v>0.15584452804655599</c:v>
                </c:pt>
                <c:pt idx="72">
                  <c:v>6.2860642428529706E-2</c:v>
                </c:pt>
                <c:pt idx="73">
                  <c:v>6.8009197521764597E-2</c:v>
                </c:pt>
                <c:pt idx="74">
                  <c:v>2.6309308518538799E-2</c:v>
                </c:pt>
                <c:pt idx="75">
                  <c:v>0.130017934623644</c:v>
                </c:pt>
                <c:pt idx="76">
                  <c:v>6.7449252297101303E-2</c:v>
                </c:pt>
                <c:pt idx="77">
                  <c:v>5.38075383866548E-2</c:v>
                </c:pt>
                <c:pt idx="78">
                  <c:v>3.9508152869137399E-2</c:v>
                </c:pt>
                <c:pt idx="79">
                  <c:v>0.135491445372666</c:v>
                </c:pt>
                <c:pt idx="80">
                  <c:v>2.9214639372782701E-2</c:v>
                </c:pt>
                <c:pt idx="81">
                  <c:v>2.9301865812076801E-2</c:v>
                </c:pt>
                <c:pt idx="82">
                  <c:v>2.53085758133249E-2</c:v>
                </c:pt>
                <c:pt idx="83">
                  <c:v>4.9708601002582301E-2</c:v>
                </c:pt>
                <c:pt idx="84">
                  <c:v>2.0231178603488099E-2</c:v>
                </c:pt>
                <c:pt idx="85">
                  <c:v>7.6972710376842701E-3</c:v>
                </c:pt>
                <c:pt idx="86">
                  <c:v>1.3258710816197301E-2</c:v>
                </c:pt>
                <c:pt idx="87">
                  <c:v>-3.1903410920339601E-3</c:v>
                </c:pt>
                <c:pt idx="88">
                  <c:v>-1.32066014897504E-3</c:v>
                </c:pt>
                <c:pt idx="89">
                  <c:v>-1.5374839800778E-3</c:v>
                </c:pt>
                <c:pt idx="90">
                  <c:v>3.6966167394300899E-3</c:v>
                </c:pt>
                <c:pt idx="91">
                  <c:v>-9.93732345985128E-3</c:v>
                </c:pt>
                <c:pt idx="92">
                  <c:v>-4.6861024497420198E-3</c:v>
                </c:pt>
                <c:pt idx="93">
                  <c:v>-6.4931171198288002E-3</c:v>
                </c:pt>
                <c:pt idx="94">
                  <c:v>1.4049846500827599E-2</c:v>
                </c:pt>
                <c:pt idx="95">
                  <c:v>5.2622113490571797E-2</c:v>
                </c:pt>
                <c:pt idx="96">
                  <c:v>1.17132155789494E-2</c:v>
                </c:pt>
                <c:pt idx="97">
                  <c:v>1.41282879633386E-2</c:v>
                </c:pt>
                <c:pt idx="98">
                  <c:v>5.1528966253420799E-3</c:v>
                </c:pt>
                <c:pt idx="99">
                  <c:v>1.63071381056808E-2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D7-4BFF-A9C0-DF50DC77D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'US Core+ RE'!$T$12:$T$111</c:f>
              <c:numCache>
                <c:formatCode>0.00%</c:formatCode>
                <c:ptCount val="100"/>
                <c:pt idx="2">
                  <c:v>-8.0004872566658298E-3</c:v>
                </c:pt>
                <c:pt idx="3">
                  <c:v>-1.5031041238389128E-2</c:v>
                </c:pt>
                <c:pt idx="4">
                  <c:v>-3.0174089827744013E-2</c:v>
                </c:pt>
                <c:pt idx="5">
                  <c:v>-5.7136456062944103E-2</c:v>
                </c:pt>
                <c:pt idx="6">
                  <c:v>-2.6382320682729749E-2</c:v>
                </c:pt>
                <c:pt idx="7">
                  <c:v>-1.9794570811971276E-2</c:v>
                </c:pt>
                <c:pt idx="8">
                  <c:v>-4.239050192116927E-2</c:v>
                </c:pt>
                <c:pt idx="9">
                  <c:v>-5.3431767183824329E-2</c:v>
                </c:pt>
                <c:pt idx="10">
                  <c:v>1.5444027872023119E-3</c:v>
                </c:pt>
                <c:pt idx="11">
                  <c:v>3.7034494591249204E-2</c:v>
                </c:pt>
                <c:pt idx="12">
                  <c:v>6.5452687652700778E-2</c:v>
                </c:pt>
                <c:pt idx="13">
                  <c:v>6.3437699003516299E-2</c:v>
                </c:pt>
                <c:pt idx="14">
                  <c:v>5.8132690551027898E-2</c:v>
                </c:pt>
                <c:pt idx="15">
                  <c:v>3.3419060448481801E-2</c:v>
                </c:pt>
                <c:pt idx="16">
                  <c:v>1.2155150892819228E-2</c:v>
                </c:pt>
                <c:pt idx="17">
                  <c:v>9.413177413019707E-3</c:v>
                </c:pt>
                <c:pt idx="18">
                  <c:v>3.473721233316192E-4</c:v>
                </c:pt>
                <c:pt idx="19">
                  <c:v>-2.1710775703857061E-2</c:v>
                </c:pt>
                <c:pt idx="20">
                  <c:v>-6.4855683457421352E-3</c:v>
                </c:pt>
                <c:pt idx="21">
                  <c:v>1.3886544033071147E-2</c:v>
                </c:pt>
                <c:pt idx="22">
                  <c:v>1.057095003232706E-2</c:v>
                </c:pt>
                <c:pt idx="23">
                  <c:v>5.6694703767324432E-3</c:v>
                </c:pt>
                <c:pt idx="24">
                  <c:v>8.8157401706949606E-3</c:v>
                </c:pt>
                <c:pt idx="25">
                  <c:v>7.7185239120554144E-3</c:v>
                </c:pt>
                <c:pt idx="26">
                  <c:v>1.6078792636954498E-2</c:v>
                </c:pt>
                <c:pt idx="27">
                  <c:v>1.5439874367588926E-2</c:v>
                </c:pt>
                <c:pt idx="28">
                  <c:v>1.7928435460575379E-2</c:v>
                </c:pt>
                <c:pt idx="29">
                  <c:v>1.8043742343613705E-2</c:v>
                </c:pt>
                <c:pt idx="30">
                  <c:v>1.2948600020915952E-2</c:v>
                </c:pt>
                <c:pt idx="31">
                  <c:v>1.2108392970852267E-2</c:v>
                </c:pt>
                <c:pt idx="32">
                  <c:v>1.0163291213222717E-2</c:v>
                </c:pt>
                <c:pt idx="33">
                  <c:v>1.5915175933555726E-2</c:v>
                </c:pt>
                <c:pt idx="34">
                  <c:v>1.4433729928468782E-2</c:v>
                </c:pt>
                <c:pt idx="35">
                  <c:v>1.5544701566367027E-2</c:v>
                </c:pt>
                <c:pt idx="36">
                  <c:v>1.7359671178251664E-2</c:v>
                </c:pt>
                <c:pt idx="37">
                  <c:v>2.9055356642025288E-2</c:v>
                </c:pt>
                <c:pt idx="38">
                  <c:v>3.2529694561205344E-2</c:v>
                </c:pt>
                <c:pt idx="39">
                  <c:v>3.9521158846921478E-2</c:v>
                </c:pt>
                <c:pt idx="40">
                  <c:v>2.8672587734170588E-2</c:v>
                </c:pt>
                <c:pt idx="41">
                  <c:v>2.3118641530826201E-2</c:v>
                </c:pt>
                <c:pt idx="42">
                  <c:v>2.2932937277008993E-2</c:v>
                </c:pt>
                <c:pt idx="43">
                  <c:v>2.1212922538340083E-2</c:v>
                </c:pt>
                <c:pt idx="44">
                  <c:v>1.9105069776618317E-2</c:v>
                </c:pt>
                <c:pt idx="45">
                  <c:v>3.0875424837666685E-2</c:v>
                </c:pt>
                <c:pt idx="46">
                  <c:v>2.7578938597650714E-2</c:v>
                </c:pt>
                <c:pt idx="47">
                  <c:v>3.3109105325416346E-2</c:v>
                </c:pt>
                <c:pt idx="48">
                  <c:v>3.0944360023411138E-2</c:v>
                </c:pt>
                <c:pt idx="49">
                  <c:v>1.776886056744021E-2</c:v>
                </c:pt>
                <c:pt idx="50">
                  <c:v>1.9910853209939326E-2</c:v>
                </c:pt>
                <c:pt idx="51">
                  <c:v>2.0430705454644031E-2</c:v>
                </c:pt>
                <c:pt idx="52">
                  <c:v>3.5214941048736591E-2</c:v>
                </c:pt>
                <c:pt idx="53">
                  <c:v>2.522795922847143E-2</c:v>
                </c:pt>
                <c:pt idx="54">
                  <c:v>3.7900688556515259E-2</c:v>
                </c:pt>
                <c:pt idx="55">
                  <c:v>4.4880047039082147E-2</c:v>
                </c:pt>
                <c:pt idx="56">
                  <c:v>3.9006805789120171E-2</c:v>
                </c:pt>
                <c:pt idx="57">
                  <c:v>5.3176249940729454E-2</c:v>
                </c:pt>
                <c:pt idx="58">
                  <c:v>5.7687701353252491E-2</c:v>
                </c:pt>
                <c:pt idx="59">
                  <c:v>5.0883457067269412E-2</c:v>
                </c:pt>
                <c:pt idx="60">
                  <c:v>-2.2305812237136798E-2</c:v>
                </c:pt>
                <c:pt idx="61">
                  <c:v>-7.7352153630585799E-2</c:v>
                </c:pt>
                <c:pt idx="62">
                  <c:v>-0.12552838988136447</c:v>
                </c:pt>
                <c:pt idx="63">
                  <c:v>-0.15953556973061975</c:v>
                </c:pt>
                <c:pt idx="64">
                  <c:v>-0.24141206918537444</c:v>
                </c:pt>
                <c:pt idx="65">
                  <c:v>-0.1721765602684813</c:v>
                </c:pt>
                <c:pt idx="66">
                  <c:v>-2.056247908943535E-2</c:v>
                </c:pt>
                <c:pt idx="67">
                  <c:v>-3.7211515061880982E-3</c:v>
                </c:pt>
                <c:pt idx="68">
                  <c:v>-1.7581578527953268E-2</c:v>
                </c:pt>
                <c:pt idx="69">
                  <c:v>8.367648884216549E-3</c:v>
                </c:pt>
                <c:pt idx="70">
                  <c:v>2.0483782582206417E-2</c:v>
                </c:pt>
                <c:pt idx="71">
                  <c:v>6.1280409151374317E-2</c:v>
                </c:pt>
                <c:pt idx="72">
                  <c:v>3.1045659840079568E-2</c:v>
                </c:pt>
                <c:pt idx="73">
                  <c:v>2.8844218418830087E-2</c:v>
                </c:pt>
                <c:pt idx="74">
                  <c:v>2.3729885188345276E-2</c:v>
                </c:pt>
                <c:pt idx="75">
                  <c:v>4.8720280468554644E-2</c:v>
                </c:pt>
                <c:pt idx="76">
                  <c:v>2.4005873733561677E-2</c:v>
                </c:pt>
                <c:pt idx="77">
                  <c:v>4.4950045982883671E-2</c:v>
                </c:pt>
                <c:pt idx="78">
                  <c:v>3.8497513937624607E-2</c:v>
                </c:pt>
                <c:pt idx="79">
                  <c:v>4.3375456950947071E-2</c:v>
                </c:pt>
                <c:pt idx="80">
                  <c:v>5.2416319296092882E-2</c:v>
                </c:pt>
                <c:pt idx="81">
                  <c:v>2.4780649166294372E-2</c:v>
                </c:pt>
                <c:pt idx="82">
                  <c:v>2.6122126071781389E-2</c:v>
                </c:pt>
                <c:pt idx="83">
                  <c:v>3.1364852658379225E-2</c:v>
                </c:pt>
                <c:pt idx="84">
                  <c:v>1.4912040864694992E-2</c:v>
                </c:pt>
                <c:pt idx="85">
                  <c:v>1.1576185029657068E-2</c:v>
                </c:pt>
                <c:pt idx="86">
                  <c:v>1.1328559192968629E-2</c:v>
                </c:pt>
                <c:pt idx="87">
                  <c:v>3.4048245942122132E-3</c:v>
                </c:pt>
                <c:pt idx="88">
                  <c:v>8.3362860995409536E-3</c:v>
                </c:pt>
                <c:pt idx="89">
                  <c:v>-3.6801798584244925E-3</c:v>
                </c:pt>
                <c:pt idx="90">
                  <c:v>-2.0617675767067478E-3</c:v>
                </c:pt>
                <c:pt idx="91">
                  <c:v>4.4750641142053084E-3</c:v>
                </c:pt>
                <c:pt idx="92">
                  <c:v>4.5186248692059795E-5</c:v>
                </c:pt>
                <c:pt idx="93">
                  <c:v>-8.1429337155594864E-3</c:v>
                </c:pt>
                <c:pt idx="94">
                  <c:v>-1.498898141291894E-3</c:v>
                </c:pt>
                <c:pt idx="95">
                  <c:v>1.2448259575102186E-2</c:v>
                </c:pt>
                <c:pt idx="96">
                  <c:v>1.1282785797265745E-2</c:v>
                </c:pt>
                <c:pt idx="97">
                  <c:v>1.4213357092728888E-2</c:v>
                </c:pt>
                <c:pt idx="98">
                  <c:v>5.0235814271982343E-5</c:v>
                </c:pt>
                <c:pt idx="99">
                  <c:v>1.8688907910451597E-2</c:v>
                </c:pt>
              </c:numCache>
            </c:numRef>
          </c:xVal>
          <c:yVal>
            <c:numRef>
              <c:f>'US Core+ RE'!$U$12:$U$111</c:f>
              <c:numCache>
                <c:formatCode>0.00%</c:formatCode>
                <c:ptCount val="100"/>
                <c:pt idx="2">
                  <c:v>-3.0174089827744013E-2</c:v>
                </c:pt>
                <c:pt idx="3">
                  <c:v>-5.7136456062944103E-2</c:v>
                </c:pt>
                <c:pt idx="4">
                  <c:v>-2.6382320682729749E-2</c:v>
                </c:pt>
                <c:pt idx="5">
                  <c:v>-1.9794570811971276E-2</c:v>
                </c:pt>
                <c:pt idx="6">
                  <c:v>-4.239050192116927E-2</c:v>
                </c:pt>
                <c:pt idx="7">
                  <c:v>-5.3431767183824329E-2</c:v>
                </c:pt>
                <c:pt idx="8">
                  <c:v>1.5444027872023119E-3</c:v>
                </c:pt>
                <c:pt idx="9">
                  <c:v>3.7034494591249204E-2</c:v>
                </c:pt>
                <c:pt idx="10">
                  <c:v>6.5452687652700778E-2</c:v>
                </c:pt>
                <c:pt idx="11">
                  <c:v>6.3437699003516299E-2</c:v>
                </c:pt>
                <c:pt idx="12">
                  <c:v>5.8132690551027898E-2</c:v>
                </c:pt>
                <c:pt idx="13">
                  <c:v>3.3419060448481801E-2</c:v>
                </c:pt>
                <c:pt idx="14">
                  <c:v>1.2155150892819228E-2</c:v>
                </c:pt>
                <c:pt idx="15">
                  <c:v>9.413177413019707E-3</c:v>
                </c:pt>
                <c:pt idx="16">
                  <c:v>3.473721233316192E-4</c:v>
                </c:pt>
                <c:pt idx="17">
                  <c:v>-2.1710775703857061E-2</c:v>
                </c:pt>
                <c:pt idx="18">
                  <c:v>-6.4855683457421352E-3</c:v>
                </c:pt>
                <c:pt idx="19">
                  <c:v>1.3886544033071147E-2</c:v>
                </c:pt>
                <c:pt idx="20">
                  <c:v>1.057095003232706E-2</c:v>
                </c:pt>
                <c:pt idx="21">
                  <c:v>5.6694703767324432E-3</c:v>
                </c:pt>
                <c:pt idx="22">
                  <c:v>8.8157401706949606E-3</c:v>
                </c:pt>
                <c:pt idx="23">
                  <c:v>7.7185239120554144E-3</c:v>
                </c:pt>
                <c:pt idx="24">
                  <c:v>1.6078792636954498E-2</c:v>
                </c:pt>
                <c:pt idx="25">
                  <c:v>1.5439874367588926E-2</c:v>
                </c:pt>
                <c:pt idx="26">
                  <c:v>1.7928435460575379E-2</c:v>
                </c:pt>
                <c:pt idx="27">
                  <c:v>1.8043742343613705E-2</c:v>
                </c:pt>
                <c:pt idx="28">
                  <c:v>1.2948600020915952E-2</c:v>
                </c:pt>
                <c:pt idx="29">
                  <c:v>1.2108392970852267E-2</c:v>
                </c:pt>
                <c:pt idx="30">
                  <c:v>1.0163291213222717E-2</c:v>
                </c:pt>
                <c:pt idx="31">
                  <c:v>1.5915175933555726E-2</c:v>
                </c:pt>
                <c:pt idx="32">
                  <c:v>1.4433729928468782E-2</c:v>
                </c:pt>
                <c:pt idx="33">
                  <c:v>1.5544701566367027E-2</c:v>
                </c:pt>
                <c:pt idx="34">
                  <c:v>1.7359671178251664E-2</c:v>
                </c:pt>
                <c:pt idx="35">
                  <c:v>2.9055356642025288E-2</c:v>
                </c:pt>
                <c:pt idx="36">
                  <c:v>3.2529694561205344E-2</c:v>
                </c:pt>
                <c:pt idx="37">
                  <c:v>3.9521158846921478E-2</c:v>
                </c:pt>
                <c:pt idx="38">
                  <c:v>2.8672587734170588E-2</c:v>
                </c:pt>
                <c:pt idx="39">
                  <c:v>2.3118641530826201E-2</c:v>
                </c:pt>
                <c:pt idx="40">
                  <c:v>2.2932937277008993E-2</c:v>
                </c:pt>
                <c:pt idx="41">
                  <c:v>2.1212922538340083E-2</c:v>
                </c:pt>
                <c:pt idx="42">
                  <c:v>1.9105069776618317E-2</c:v>
                </c:pt>
                <c:pt idx="43">
                  <c:v>3.0875424837666685E-2</c:v>
                </c:pt>
                <c:pt idx="44">
                  <c:v>2.7578938597650714E-2</c:v>
                </c:pt>
                <c:pt idx="45">
                  <c:v>3.3109105325416346E-2</c:v>
                </c:pt>
                <c:pt idx="46">
                  <c:v>3.0944360023411138E-2</c:v>
                </c:pt>
                <c:pt idx="47">
                  <c:v>1.776886056744021E-2</c:v>
                </c:pt>
                <c:pt idx="48">
                  <c:v>1.9910853209939326E-2</c:v>
                </c:pt>
                <c:pt idx="49">
                  <c:v>2.0430705454644031E-2</c:v>
                </c:pt>
                <c:pt idx="50">
                  <c:v>3.5214941048736591E-2</c:v>
                </c:pt>
                <c:pt idx="51">
                  <c:v>2.522795922847143E-2</c:v>
                </c:pt>
                <c:pt idx="52">
                  <c:v>3.7900688556515259E-2</c:v>
                </c:pt>
                <c:pt idx="53">
                  <c:v>4.4880047039082147E-2</c:v>
                </c:pt>
                <c:pt idx="54">
                  <c:v>3.9006805789120171E-2</c:v>
                </c:pt>
                <c:pt idx="55">
                  <c:v>5.3176249940729454E-2</c:v>
                </c:pt>
                <c:pt idx="56">
                  <c:v>5.7687701353252491E-2</c:v>
                </c:pt>
                <c:pt idx="57">
                  <c:v>5.0883457067269412E-2</c:v>
                </c:pt>
                <c:pt idx="58">
                  <c:v>-2.2305812237136798E-2</c:v>
                </c:pt>
                <c:pt idx="59">
                  <c:v>-7.7352153630585799E-2</c:v>
                </c:pt>
                <c:pt idx="60">
                  <c:v>-0.12552838988136447</c:v>
                </c:pt>
                <c:pt idx="61">
                  <c:v>-0.15953556973061975</c:v>
                </c:pt>
                <c:pt idx="62">
                  <c:v>-0.24141206918537444</c:v>
                </c:pt>
                <c:pt idx="63">
                  <c:v>-0.1721765602684813</c:v>
                </c:pt>
                <c:pt idx="64">
                  <c:v>-2.056247908943535E-2</c:v>
                </c:pt>
                <c:pt idx="65">
                  <c:v>-3.7211515061880982E-3</c:v>
                </c:pt>
                <c:pt idx="66">
                  <c:v>-1.7581578527953268E-2</c:v>
                </c:pt>
                <c:pt idx="67">
                  <c:v>8.367648884216549E-3</c:v>
                </c:pt>
                <c:pt idx="68">
                  <c:v>2.0483782582206417E-2</c:v>
                </c:pt>
                <c:pt idx="69">
                  <c:v>6.1280409151374317E-2</c:v>
                </c:pt>
                <c:pt idx="70">
                  <c:v>3.1045659840079568E-2</c:v>
                </c:pt>
                <c:pt idx="71">
                  <c:v>2.8844218418830087E-2</c:v>
                </c:pt>
                <c:pt idx="72">
                  <c:v>2.3729885188345276E-2</c:v>
                </c:pt>
                <c:pt idx="73">
                  <c:v>4.8720280468554644E-2</c:v>
                </c:pt>
                <c:pt idx="74">
                  <c:v>2.4005873733561677E-2</c:v>
                </c:pt>
                <c:pt idx="75">
                  <c:v>4.4950045982883671E-2</c:v>
                </c:pt>
                <c:pt idx="76">
                  <c:v>3.8497513937624607E-2</c:v>
                </c:pt>
                <c:pt idx="77">
                  <c:v>4.3375456950947071E-2</c:v>
                </c:pt>
                <c:pt idx="78">
                  <c:v>5.2416319296092882E-2</c:v>
                </c:pt>
                <c:pt idx="79">
                  <c:v>2.4780649166294372E-2</c:v>
                </c:pt>
                <c:pt idx="80">
                  <c:v>2.6122126071781389E-2</c:v>
                </c:pt>
                <c:pt idx="81">
                  <c:v>3.1364852658379225E-2</c:v>
                </c:pt>
                <c:pt idx="82">
                  <c:v>1.4912040864694992E-2</c:v>
                </c:pt>
                <c:pt idx="83">
                  <c:v>1.1576185029657068E-2</c:v>
                </c:pt>
                <c:pt idx="84">
                  <c:v>1.1328559192968629E-2</c:v>
                </c:pt>
                <c:pt idx="85">
                  <c:v>3.4048245942122132E-3</c:v>
                </c:pt>
                <c:pt idx="86">
                  <c:v>8.3362860995409536E-3</c:v>
                </c:pt>
                <c:pt idx="87">
                  <c:v>-3.6801798584244925E-3</c:v>
                </c:pt>
                <c:pt idx="88">
                  <c:v>-2.0617675767067478E-3</c:v>
                </c:pt>
                <c:pt idx="89">
                  <c:v>4.4750641142053084E-3</c:v>
                </c:pt>
                <c:pt idx="90">
                  <c:v>4.5186248692059795E-5</c:v>
                </c:pt>
                <c:pt idx="91">
                  <c:v>-8.1429337155594864E-3</c:v>
                </c:pt>
                <c:pt idx="92">
                  <c:v>-1.498898141291894E-3</c:v>
                </c:pt>
                <c:pt idx="93">
                  <c:v>1.2448259575102186E-2</c:v>
                </c:pt>
                <c:pt idx="94">
                  <c:v>1.1282785797265745E-2</c:v>
                </c:pt>
                <c:pt idx="95">
                  <c:v>1.4213357092728888E-2</c:v>
                </c:pt>
                <c:pt idx="96">
                  <c:v>5.0235814271982343E-5</c:v>
                </c:pt>
                <c:pt idx="97">
                  <c:v>1.8688907910451597E-2</c:v>
                </c:pt>
                <c:pt idx="98">
                  <c:v>1.1275344754009476E-2</c:v>
                </c:pt>
                <c:pt idx="99">
                  <c:v>1.5307880764405887E-2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B2-439F-98A0-26E7113DB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REITs!$T$12:$T$111</c:f>
              <c:numCache>
                <c:formatCode>0.00%</c:formatCode>
                <c:ptCount val="100"/>
                <c:pt idx="2">
                  <c:v>0.16334399999999999</c:v>
                </c:pt>
                <c:pt idx="3">
                  <c:v>-2.1485895564053781E-2</c:v>
                </c:pt>
                <c:pt idx="4">
                  <c:v>-1.0487182140171414E-2</c:v>
                </c:pt>
                <c:pt idx="5">
                  <c:v>0.15588935740204235</c:v>
                </c:pt>
                <c:pt idx="6">
                  <c:v>-5.593598869532046E-2</c:v>
                </c:pt>
                <c:pt idx="7">
                  <c:v>5.4285399952702651E-3</c:v>
                </c:pt>
                <c:pt idx="8">
                  <c:v>1.035882483165329E-2</c:v>
                </c:pt>
                <c:pt idx="9">
                  <c:v>7.1068989796568394E-2</c:v>
                </c:pt>
                <c:pt idx="10">
                  <c:v>-0.11386759991156836</c:v>
                </c:pt>
                <c:pt idx="11">
                  <c:v>-0.17215094196659397</c:v>
                </c:pt>
                <c:pt idx="12">
                  <c:v>-3.7896182822077407E-2</c:v>
                </c:pt>
                <c:pt idx="13">
                  <c:v>0.10368648631505484</c:v>
                </c:pt>
                <c:pt idx="14">
                  <c:v>-7.2640068859756001E-3</c:v>
                </c:pt>
                <c:pt idx="15">
                  <c:v>9.4214181158307042E-2</c:v>
                </c:pt>
                <c:pt idx="16">
                  <c:v>6.1093809069353799E-2</c:v>
                </c:pt>
                <c:pt idx="17">
                  <c:v>0.13486387268386335</c:v>
                </c:pt>
                <c:pt idx="18">
                  <c:v>2.3257769364599445E-2</c:v>
                </c:pt>
                <c:pt idx="19">
                  <c:v>0.10329967467071222</c:v>
                </c:pt>
                <c:pt idx="20">
                  <c:v>-0.28335230496771258</c:v>
                </c:pt>
                <c:pt idx="21">
                  <c:v>1.9641684623914468E-2</c:v>
                </c:pt>
                <c:pt idx="22">
                  <c:v>4.8668306247489745E-2</c:v>
                </c:pt>
                <c:pt idx="23">
                  <c:v>2.0218129565960918E-3</c:v>
                </c:pt>
                <c:pt idx="24">
                  <c:v>0.14858046456737384</c:v>
                </c:pt>
                <c:pt idx="25">
                  <c:v>-5.4563744387735369E-2</c:v>
                </c:pt>
                <c:pt idx="26">
                  <c:v>-1.5403384016989818E-3</c:v>
                </c:pt>
                <c:pt idx="27">
                  <c:v>5.450911016524751E-2</c:v>
                </c:pt>
                <c:pt idx="28">
                  <c:v>-4.3045711170666578E-2</c:v>
                </c:pt>
                <c:pt idx="29">
                  <c:v>3.8305298312646174E-2</c:v>
                </c:pt>
                <c:pt idx="30">
                  <c:v>1.8395797453356844E-2</c:v>
                </c:pt>
                <c:pt idx="31">
                  <c:v>3.0055061380590553E-2</c:v>
                </c:pt>
                <c:pt idx="32">
                  <c:v>2.2965954551182888E-2</c:v>
                </c:pt>
                <c:pt idx="33">
                  <c:v>-5.3900000000000003E-2</c:v>
                </c:pt>
                <c:pt idx="34">
                  <c:v>1.46E-2</c:v>
                </c:pt>
                <c:pt idx="35">
                  <c:v>3.7400000000000003E-2</c:v>
                </c:pt>
                <c:pt idx="36">
                  <c:v>5.4300000000000001E-2</c:v>
                </c:pt>
                <c:pt idx="37">
                  <c:v>4.3999999999999997E-2</c:v>
                </c:pt>
                <c:pt idx="38">
                  <c:v>-1.4200000000000001E-2</c:v>
                </c:pt>
                <c:pt idx="39">
                  <c:v>-6.6699999999999995E-2</c:v>
                </c:pt>
                <c:pt idx="40">
                  <c:v>4.1695644153185302E-2</c:v>
                </c:pt>
                <c:pt idx="41">
                  <c:v>8.073162135320211E-2</c:v>
                </c:pt>
                <c:pt idx="42">
                  <c:v>-4.4331352835809579E-2</c:v>
                </c:pt>
                <c:pt idx="43">
                  <c:v>7.8758976129668978E-2</c:v>
                </c:pt>
                <c:pt idx="44">
                  <c:v>4.0144136556935495E-2</c:v>
                </c:pt>
                <c:pt idx="45">
                  <c:v>-4.8931680568231606E-3</c:v>
                </c:pt>
                <c:pt idx="46">
                  <c:v>2.4399318611996623E-2</c:v>
                </c:pt>
                <c:pt idx="47">
                  <c:v>-3.62998733564458E-2</c:v>
                </c:pt>
                <c:pt idx="48">
                  <c:v>6.2609708034623512E-2</c:v>
                </c:pt>
                <c:pt idx="49">
                  <c:v>5.7670643484952766E-2</c:v>
                </c:pt>
                <c:pt idx="50">
                  <c:v>5.5058288066683669E-2</c:v>
                </c:pt>
                <c:pt idx="51">
                  <c:v>2.1177567780475526E-2</c:v>
                </c:pt>
                <c:pt idx="52">
                  <c:v>0.12897202465619673</c:v>
                </c:pt>
                <c:pt idx="53">
                  <c:v>7.3630029133481045E-2</c:v>
                </c:pt>
                <c:pt idx="54">
                  <c:v>-0.17301166128902212</c:v>
                </c:pt>
                <c:pt idx="55">
                  <c:v>2.9420900501102798E-2</c:v>
                </c:pt>
                <c:pt idx="56">
                  <c:v>3.0433286526888592E-2</c:v>
                </c:pt>
                <c:pt idx="57">
                  <c:v>6.1512720471117666E-2</c:v>
                </c:pt>
                <c:pt idx="58">
                  <c:v>0.18440762779388753</c:v>
                </c:pt>
                <c:pt idx="59">
                  <c:v>-7.8864089278597005E-2</c:v>
                </c:pt>
                <c:pt idx="60">
                  <c:v>3.9655244058214745E-2</c:v>
                </c:pt>
                <c:pt idx="61">
                  <c:v>4.3896161230801978E-2</c:v>
                </c:pt>
                <c:pt idx="62">
                  <c:v>0.25081292993000015</c:v>
                </c:pt>
                <c:pt idx="63">
                  <c:v>0.35905222238632017</c:v>
                </c:pt>
                <c:pt idx="64">
                  <c:v>-0.22094244759479531</c:v>
                </c:pt>
                <c:pt idx="65">
                  <c:v>-0.32378532071175825</c:v>
                </c:pt>
                <c:pt idx="66">
                  <c:v>-0.1041057853830093</c:v>
                </c:pt>
                <c:pt idx="67">
                  <c:v>-8.5597679413785932E-2</c:v>
                </c:pt>
                <c:pt idx="68">
                  <c:v>-5.6292906519108898E-2</c:v>
                </c:pt>
                <c:pt idx="69">
                  <c:v>-0.10240691565480775</c:v>
                </c:pt>
                <c:pt idx="70">
                  <c:v>3.6556789977124859E-2</c:v>
                </c:pt>
                <c:pt idx="71">
                  <c:v>-5.8397215591999951E-2</c:v>
                </c:pt>
                <c:pt idx="72">
                  <c:v>6.2226221563270512E-2</c:v>
                </c:pt>
                <c:pt idx="73">
                  <c:v>0.14040027806641797</c:v>
                </c:pt>
                <c:pt idx="74">
                  <c:v>9.9186132972351793E-2</c:v>
                </c:pt>
                <c:pt idx="75">
                  <c:v>-3.6944745333759021E-3</c:v>
                </c:pt>
                <c:pt idx="76">
                  <c:v>0.13984810209764009</c:v>
                </c:pt>
                <c:pt idx="77">
                  <c:v>4.6530580556744194E-2</c:v>
                </c:pt>
                <c:pt idx="78">
                  <c:v>6.0767588448942034E-2</c:v>
                </c:pt>
                <c:pt idx="79">
                  <c:v>9.2865698862992119E-2</c:v>
                </c:pt>
                <c:pt idx="80">
                  <c:v>-4.9206312847012046E-2</c:v>
                </c:pt>
                <c:pt idx="81">
                  <c:v>0.17869756965052397</c:v>
                </c:pt>
                <c:pt idx="82">
                  <c:v>7.5741767764829993E-2</c:v>
                </c:pt>
                <c:pt idx="83">
                  <c:v>-4.1268274729559962E-2</c:v>
                </c:pt>
                <c:pt idx="84">
                  <c:v>0.13491262965186412</c:v>
                </c:pt>
                <c:pt idx="85">
                  <c:v>0.11852567238737599</c:v>
                </c:pt>
                <c:pt idx="86">
                  <c:v>0.11853851747990007</c:v>
                </c:pt>
                <c:pt idx="87">
                  <c:v>0.14436422840376006</c:v>
                </c:pt>
                <c:pt idx="88">
                  <c:v>-1.7311085617978006E-2</c:v>
                </c:pt>
                <c:pt idx="89">
                  <c:v>2.9041884791311867E-2</c:v>
                </c:pt>
                <c:pt idx="90">
                  <c:v>-0.10074065342240801</c:v>
                </c:pt>
                <c:pt idx="91">
                  <c:v>5.4389592021103939E-2</c:v>
                </c:pt>
                <c:pt idx="92">
                  <c:v>5.3767745597995908E-2</c:v>
                </c:pt>
                <c:pt idx="93">
                  <c:v>5.9736910174978952E-2</c:v>
                </c:pt>
                <c:pt idx="94">
                  <c:v>-9.8298028838617935E-2</c:v>
                </c:pt>
                <c:pt idx="95">
                  <c:v>6.0143622137599939E-2</c:v>
                </c:pt>
                <c:pt idx="96">
                  <c:v>-5.0452771759749937E-2</c:v>
                </c:pt>
                <c:pt idx="97">
                  <c:v>4.8201135276799922E-2</c:v>
                </c:pt>
                <c:pt idx="98">
                  <c:v>7.4878236197936099E-2</c:v>
                </c:pt>
                <c:pt idx="99">
                  <c:v>3.6089513189440092E-2</c:v>
                </c:pt>
              </c:numCache>
            </c:numRef>
          </c:xVal>
          <c:yVal>
            <c:numRef>
              <c:f>REITs!$U$12:$U$111</c:f>
              <c:numCache>
                <c:formatCode>0.00%</c:formatCode>
                <c:ptCount val="100"/>
                <c:pt idx="2">
                  <c:v>-1.0487182140171414E-2</c:v>
                </c:pt>
                <c:pt idx="3">
                  <c:v>0.15588935740204235</c:v>
                </c:pt>
                <c:pt idx="4">
                  <c:v>-5.593598869532046E-2</c:v>
                </c:pt>
                <c:pt idx="5">
                  <c:v>5.4285399952702651E-3</c:v>
                </c:pt>
                <c:pt idx="6">
                  <c:v>1.035882483165329E-2</c:v>
                </c:pt>
                <c:pt idx="7">
                  <c:v>7.1068989796568394E-2</c:v>
                </c:pt>
                <c:pt idx="8">
                  <c:v>-0.11386759991156836</c:v>
                </c:pt>
                <c:pt idx="9">
                  <c:v>-0.17215094196659397</c:v>
                </c:pt>
                <c:pt idx="10">
                  <c:v>-3.7896182822077407E-2</c:v>
                </c:pt>
                <c:pt idx="11">
                  <c:v>0.10368648631505484</c:v>
                </c:pt>
                <c:pt idx="12">
                  <c:v>-7.2640068859756001E-3</c:v>
                </c:pt>
                <c:pt idx="13">
                  <c:v>9.4214181158307042E-2</c:v>
                </c:pt>
                <c:pt idx="14">
                  <c:v>6.1093809069353799E-2</c:v>
                </c:pt>
                <c:pt idx="15">
                  <c:v>0.13486387268386335</c:v>
                </c:pt>
                <c:pt idx="16">
                  <c:v>2.3257769364599445E-2</c:v>
                </c:pt>
                <c:pt idx="17">
                  <c:v>0.10329967467071222</c:v>
                </c:pt>
                <c:pt idx="18">
                  <c:v>-0.28335230496771258</c:v>
                </c:pt>
                <c:pt idx="19">
                  <c:v>1.9641684623914468E-2</c:v>
                </c:pt>
                <c:pt idx="20">
                  <c:v>4.8668306247489745E-2</c:v>
                </c:pt>
                <c:pt idx="21">
                  <c:v>2.0218129565960918E-3</c:v>
                </c:pt>
                <c:pt idx="22">
                  <c:v>0.14858046456737384</c:v>
                </c:pt>
                <c:pt idx="23">
                  <c:v>-5.4563744387735369E-2</c:v>
                </c:pt>
                <c:pt idx="24">
                  <c:v>-1.5403384016989818E-3</c:v>
                </c:pt>
                <c:pt idx="25">
                  <c:v>5.450911016524751E-2</c:v>
                </c:pt>
                <c:pt idx="26">
                  <c:v>-4.3045711170666578E-2</c:v>
                </c:pt>
                <c:pt idx="27">
                  <c:v>3.8305298312646174E-2</c:v>
                </c:pt>
                <c:pt idx="28">
                  <c:v>1.8395797453356844E-2</c:v>
                </c:pt>
                <c:pt idx="29">
                  <c:v>3.0055061380590553E-2</c:v>
                </c:pt>
                <c:pt idx="30">
                  <c:v>2.2965954551182888E-2</c:v>
                </c:pt>
                <c:pt idx="31">
                  <c:v>-5.3900000000000003E-2</c:v>
                </c:pt>
                <c:pt idx="32">
                  <c:v>1.46E-2</c:v>
                </c:pt>
                <c:pt idx="33">
                  <c:v>3.7400000000000003E-2</c:v>
                </c:pt>
                <c:pt idx="34">
                  <c:v>5.4300000000000001E-2</c:v>
                </c:pt>
                <c:pt idx="35">
                  <c:v>4.3999999999999997E-2</c:v>
                </c:pt>
                <c:pt idx="36">
                  <c:v>-1.4200000000000001E-2</c:v>
                </c:pt>
                <c:pt idx="37">
                  <c:v>-6.6699999999999995E-2</c:v>
                </c:pt>
                <c:pt idx="38">
                  <c:v>4.1695644153185302E-2</c:v>
                </c:pt>
                <c:pt idx="39">
                  <c:v>8.073162135320211E-2</c:v>
                </c:pt>
                <c:pt idx="40">
                  <c:v>-4.4331352835809579E-2</c:v>
                </c:pt>
                <c:pt idx="41">
                  <c:v>7.8758976129668978E-2</c:v>
                </c:pt>
                <c:pt idx="42">
                  <c:v>4.0144136556935495E-2</c:v>
                </c:pt>
                <c:pt idx="43">
                  <c:v>-4.8931680568231606E-3</c:v>
                </c:pt>
                <c:pt idx="44">
                  <c:v>2.4399318611996623E-2</c:v>
                </c:pt>
                <c:pt idx="45">
                  <c:v>-3.62998733564458E-2</c:v>
                </c:pt>
                <c:pt idx="46">
                  <c:v>6.2609708034623512E-2</c:v>
                </c:pt>
                <c:pt idx="47">
                  <c:v>5.7670643484952766E-2</c:v>
                </c:pt>
                <c:pt idx="48">
                  <c:v>5.5058288066683669E-2</c:v>
                </c:pt>
                <c:pt idx="49">
                  <c:v>2.1177567780475526E-2</c:v>
                </c:pt>
                <c:pt idx="50">
                  <c:v>0.12897202465619673</c:v>
                </c:pt>
                <c:pt idx="51">
                  <c:v>7.3630029133481045E-2</c:v>
                </c:pt>
                <c:pt idx="52">
                  <c:v>-0.17301166128902212</c:v>
                </c:pt>
                <c:pt idx="53">
                  <c:v>2.9420900501102798E-2</c:v>
                </c:pt>
                <c:pt idx="54">
                  <c:v>3.0433286526888592E-2</c:v>
                </c:pt>
                <c:pt idx="55">
                  <c:v>6.1512720471117666E-2</c:v>
                </c:pt>
                <c:pt idx="56">
                  <c:v>0.18440762779388753</c:v>
                </c:pt>
                <c:pt idx="57">
                  <c:v>-7.8864089278597005E-2</c:v>
                </c:pt>
                <c:pt idx="58">
                  <c:v>3.9655244058214745E-2</c:v>
                </c:pt>
                <c:pt idx="59">
                  <c:v>4.3896161230801978E-2</c:v>
                </c:pt>
                <c:pt idx="60">
                  <c:v>0.25081292993000015</c:v>
                </c:pt>
                <c:pt idx="61">
                  <c:v>0.35905222238632017</c:v>
                </c:pt>
                <c:pt idx="62">
                  <c:v>-0.22094244759479531</c:v>
                </c:pt>
                <c:pt idx="63">
                  <c:v>-0.32378532071175825</c:v>
                </c:pt>
                <c:pt idx="64">
                  <c:v>-0.1041057853830093</c:v>
                </c:pt>
                <c:pt idx="65">
                  <c:v>-8.5597679413785932E-2</c:v>
                </c:pt>
                <c:pt idx="66">
                  <c:v>-5.6292906519108898E-2</c:v>
                </c:pt>
                <c:pt idx="67">
                  <c:v>-0.10240691565480775</c:v>
                </c:pt>
                <c:pt idx="68">
                  <c:v>3.6556789977124859E-2</c:v>
                </c:pt>
                <c:pt idx="69">
                  <c:v>-5.8397215591999951E-2</c:v>
                </c:pt>
                <c:pt idx="70">
                  <c:v>6.2226221563270512E-2</c:v>
                </c:pt>
                <c:pt idx="71">
                  <c:v>0.14040027806641797</c:v>
                </c:pt>
                <c:pt idx="72">
                  <c:v>9.9186132972351793E-2</c:v>
                </c:pt>
                <c:pt idx="73">
                  <c:v>-3.6944745333759021E-3</c:v>
                </c:pt>
                <c:pt idx="74">
                  <c:v>0.13984810209764009</c:v>
                </c:pt>
                <c:pt idx="75">
                  <c:v>4.6530580556744194E-2</c:v>
                </c:pt>
                <c:pt idx="76">
                  <c:v>6.0767588448942034E-2</c:v>
                </c:pt>
                <c:pt idx="77">
                  <c:v>9.2865698862992119E-2</c:v>
                </c:pt>
                <c:pt idx="78">
                  <c:v>-4.9206312847012046E-2</c:v>
                </c:pt>
                <c:pt idx="79">
                  <c:v>0.17869756965052397</c:v>
                </c:pt>
                <c:pt idx="80">
                  <c:v>7.5741767764829993E-2</c:v>
                </c:pt>
                <c:pt idx="81">
                  <c:v>-4.1268274729559962E-2</c:v>
                </c:pt>
                <c:pt idx="82">
                  <c:v>0.13491262965186412</c:v>
                </c:pt>
                <c:pt idx="83">
                  <c:v>0.11852567238737599</c:v>
                </c:pt>
                <c:pt idx="84">
                  <c:v>0.11853851747990007</c:v>
                </c:pt>
                <c:pt idx="85">
                  <c:v>0.14436422840376006</c:v>
                </c:pt>
                <c:pt idx="86">
                  <c:v>-1.7311085617978006E-2</c:v>
                </c:pt>
                <c:pt idx="87">
                  <c:v>2.9041884791311867E-2</c:v>
                </c:pt>
                <c:pt idx="88">
                  <c:v>-0.10074065342240801</c:v>
                </c:pt>
                <c:pt idx="89">
                  <c:v>5.4389592021103939E-2</c:v>
                </c:pt>
                <c:pt idx="90">
                  <c:v>5.3767745597995908E-2</c:v>
                </c:pt>
                <c:pt idx="91">
                  <c:v>5.9736910174978952E-2</c:v>
                </c:pt>
                <c:pt idx="92">
                  <c:v>-9.8298028838617935E-2</c:v>
                </c:pt>
                <c:pt idx="93">
                  <c:v>6.0143622137599939E-2</c:v>
                </c:pt>
                <c:pt idx="94">
                  <c:v>-5.0452771759749937E-2</c:v>
                </c:pt>
                <c:pt idx="95">
                  <c:v>4.8201135276799922E-2</c:v>
                </c:pt>
                <c:pt idx="96">
                  <c:v>7.4878236197936099E-2</c:v>
                </c:pt>
                <c:pt idx="97">
                  <c:v>3.6089513189440092E-2</c:v>
                </c:pt>
                <c:pt idx="98">
                  <c:v>-2.4805108091559891E-2</c:v>
                </c:pt>
                <c:pt idx="99">
                  <c:v>6.2227752631759836E-2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70-4C25-B6C8-07E0779DF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Timberland!$T$12:$T$111</c:f>
              <c:numCache>
                <c:formatCode>0.00%</c:formatCode>
                <c:ptCount val="100"/>
                <c:pt idx="2">
                  <c:v>1.0940956999999999E-2</c:v>
                </c:pt>
                <c:pt idx="3">
                  <c:v>1.2167108999999954E-2</c:v>
                </c:pt>
                <c:pt idx="4">
                  <c:v>1.5950240000000004E-2</c:v>
                </c:pt>
                <c:pt idx="5">
                  <c:v>3.6650630000000017E-2</c:v>
                </c:pt>
                <c:pt idx="6">
                  <c:v>7.2509480000000348E-3</c:v>
                </c:pt>
                <c:pt idx="7">
                  <c:v>1.0809957E-2</c:v>
                </c:pt>
                <c:pt idx="8">
                  <c:v>1.0994477999999974E-2</c:v>
                </c:pt>
                <c:pt idx="9">
                  <c:v>4.1809025000000055E-2</c:v>
                </c:pt>
                <c:pt idx="10">
                  <c:v>1.6604693999999975E-2</c:v>
                </c:pt>
                <c:pt idx="11">
                  <c:v>1.0470693E-2</c:v>
                </c:pt>
                <c:pt idx="12">
                  <c:v>2.3876591000000058E-2</c:v>
                </c:pt>
                <c:pt idx="13">
                  <c:v>3.7398471000000003E-2</c:v>
                </c:pt>
                <c:pt idx="14">
                  <c:v>9.8099069999999511E-3</c:v>
                </c:pt>
                <c:pt idx="15">
                  <c:v>9.062657E-3</c:v>
                </c:pt>
                <c:pt idx="16">
                  <c:v>-1.228376E-3</c:v>
                </c:pt>
                <c:pt idx="17">
                  <c:v>-1.8013319999999888E-3</c:v>
                </c:pt>
                <c:pt idx="18">
                  <c:v>-5.4301719999999554E-3</c:v>
                </c:pt>
                <c:pt idx="19">
                  <c:v>-3.8816799999999985E-3</c:v>
                </c:pt>
                <c:pt idx="20">
                  <c:v>-5.5909729999999991E-3</c:v>
                </c:pt>
                <c:pt idx="21">
                  <c:v>-6.8181109999999601E-3</c:v>
                </c:pt>
                <c:pt idx="22">
                  <c:v>-4.8708279999999998E-3</c:v>
                </c:pt>
                <c:pt idx="23">
                  <c:v>4.0408679999999197E-3</c:v>
                </c:pt>
                <c:pt idx="24">
                  <c:v>-5.9443300000000003E-3</c:v>
                </c:pt>
                <c:pt idx="25">
                  <c:v>2.013516000000104E-3</c:v>
                </c:pt>
                <c:pt idx="26">
                  <c:v>2.0699760000000289E-3</c:v>
                </c:pt>
                <c:pt idx="27">
                  <c:v>-2.6952030000000349E-3</c:v>
                </c:pt>
                <c:pt idx="28">
                  <c:v>4.9001800000003648E-4</c:v>
                </c:pt>
                <c:pt idx="29">
                  <c:v>7.8314500000000002E-3</c:v>
                </c:pt>
                <c:pt idx="30">
                  <c:v>-1.4531349999999943E-3</c:v>
                </c:pt>
                <c:pt idx="31">
                  <c:v>7.6906200000004254E-4</c:v>
                </c:pt>
                <c:pt idx="32">
                  <c:v>1.296031E-3</c:v>
                </c:pt>
                <c:pt idx="33">
                  <c:v>5.0271950000000398E-3</c:v>
                </c:pt>
                <c:pt idx="34">
                  <c:v>-1.451080000000049E-4</c:v>
                </c:pt>
                <c:pt idx="35">
                  <c:v>4.2296399999999235E-3</c:v>
                </c:pt>
                <c:pt idx="36">
                  <c:v>-8.3984000000000003E-3</c:v>
                </c:pt>
                <c:pt idx="37">
                  <c:v>1.286047899999998E-2</c:v>
                </c:pt>
                <c:pt idx="38">
                  <c:v>5.5962600000003526E-4</c:v>
                </c:pt>
                <c:pt idx="39">
                  <c:v>-5.0000000000000001E-4</c:v>
                </c:pt>
                <c:pt idx="40">
                  <c:v>9.5056200000001E-3</c:v>
                </c:pt>
                <c:pt idx="41">
                  <c:v>5.277399E-2</c:v>
                </c:pt>
                <c:pt idx="42">
                  <c:v>7.350975E-3</c:v>
                </c:pt>
                <c:pt idx="43">
                  <c:v>4.147511999999999E-3</c:v>
                </c:pt>
                <c:pt idx="44">
                  <c:v>9.0899199999999996E-3</c:v>
                </c:pt>
                <c:pt idx="45">
                  <c:v>5.3280128999999996E-2</c:v>
                </c:pt>
                <c:pt idx="46">
                  <c:v>4.4780970000000003E-3</c:v>
                </c:pt>
                <c:pt idx="47">
                  <c:v>2.1193749999999997E-3</c:v>
                </c:pt>
                <c:pt idx="48">
                  <c:v>6.8202469999999998E-3</c:v>
                </c:pt>
                <c:pt idx="49">
                  <c:v>5.32531828E-2</c:v>
                </c:pt>
                <c:pt idx="50">
                  <c:v>2.2635274000000006E-3</c:v>
                </c:pt>
                <c:pt idx="51">
                  <c:v>2.8691640000000004E-4</c:v>
                </c:pt>
                <c:pt idx="52">
                  <c:v>-5.9606928999999999E-3</c:v>
                </c:pt>
                <c:pt idx="53">
                  <c:v>-5.2246410000000073E-4</c:v>
                </c:pt>
                <c:pt idx="54">
                  <c:v>-1.01044507E-2</c:v>
                </c:pt>
                <c:pt idx="55">
                  <c:v>-1.0561953999999006E-3</c:v>
                </c:pt>
                <c:pt idx="56">
                  <c:v>4.5027419999999971E-4</c:v>
                </c:pt>
                <c:pt idx="57">
                  <c:v>-1.3409610599999998E-2</c:v>
                </c:pt>
                <c:pt idx="58">
                  <c:v>-7.3718621999999999E-3</c:v>
                </c:pt>
                <c:pt idx="59">
                  <c:v>2.8687402000000008E-3</c:v>
                </c:pt>
                <c:pt idx="60">
                  <c:v>-8.4132407000000013E-3</c:v>
                </c:pt>
                <c:pt idx="61">
                  <c:v>-4.9532771099999998E-2</c:v>
                </c:pt>
                <c:pt idx="62">
                  <c:v>-1.0744551999999998E-3</c:v>
                </c:pt>
                <c:pt idx="63">
                  <c:v>-1.5079589599999998E-2</c:v>
                </c:pt>
                <c:pt idx="64">
                  <c:v>3.4023345000000001E-3</c:v>
                </c:pt>
                <c:pt idx="65">
                  <c:v>2.24656354E-2</c:v>
                </c:pt>
                <c:pt idx="66">
                  <c:v>4.5606610999999993E-3</c:v>
                </c:pt>
                <c:pt idx="67">
                  <c:v>5.4819711999999996E-3</c:v>
                </c:pt>
                <c:pt idx="68">
                  <c:v>3.9403439000000005E-2</c:v>
                </c:pt>
                <c:pt idx="69">
                  <c:v>8.7083769700000008E-2</c:v>
                </c:pt>
                <c:pt idx="70">
                  <c:v>3.1499671799999997E-2</c:v>
                </c:pt>
                <c:pt idx="71">
                  <c:v>1.5196644800000001E-2</c:v>
                </c:pt>
                <c:pt idx="72">
                  <c:v>9.7832402999999974E-3</c:v>
                </c:pt>
                <c:pt idx="73">
                  <c:v>5.4985482600000003E-2</c:v>
                </c:pt>
                <c:pt idx="74">
                  <c:v>-2.6759527999999991E-3</c:v>
                </c:pt>
                <c:pt idx="75">
                  <c:v>2.2603671400000001E-2</c:v>
                </c:pt>
                <c:pt idx="76">
                  <c:v>1.1478519700000002E-2</c:v>
                </c:pt>
                <c:pt idx="77">
                  <c:v>0.1048382855</c:v>
                </c:pt>
                <c:pt idx="78">
                  <c:v>-2.9496818000000011E-3</c:v>
                </c:pt>
                <c:pt idx="79">
                  <c:v>2.1410097200000002E-2</c:v>
                </c:pt>
                <c:pt idx="80">
                  <c:v>6.3298138000000004E-3</c:v>
                </c:pt>
                <c:pt idx="81">
                  <c:v>4.7490846200000006E-2</c:v>
                </c:pt>
                <c:pt idx="82">
                  <c:v>4.562303299999999E-3</c:v>
                </c:pt>
                <c:pt idx="83">
                  <c:v>-3.4457761000000007E-3</c:v>
                </c:pt>
                <c:pt idx="84">
                  <c:v>1.0302505299999997E-2</c:v>
                </c:pt>
                <c:pt idx="85">
                  <c:v>2.7139198399999995E-2</c:v>
                </c:pt>
                <c:pt idx="86">
                  <c:v>4.3629814999999982E-3</c:v>
                </c:pt>
                <c:pt idx="87">
                  <c:v>7.4094211000000024E-3</c:v>
                </c:pt>
                <c:pt idx="88">
                  <c:v>-5.2795020000000019E-4</c:v>
                </c:pt>
                <c:pt idx="89">
                  <c:v>-3.2682631999999996E-3</c:v>
                </c:pt>
                <c:pt idx="90">
                  <c:v>-6.5851436999999997E-3</c:v>
                </c:pt>
                <c:pt idx="91">
                  <c:v>-8.9084594000000007E-3</c:v>
                </c:pt>
                <c:pt idx="92">
                  <c:v>-2.1287001999999999E-3</c:v>
                </c:pt>
                <c:pt idx="93">
                  <c:v>-7.4101521099999998E-2</c:v>
                </c:pt>
                <c:pt idx="94">
                  <c:v>3.4082999999999856E-4</c:v>
                </c:pt>
                <c:pt idx="95">
                  <c:v>-6.3718076000000004E-3</c:v>
                </c:pt>
                <c:pt idx="96">
                  <c:v>-5.247881299999999E-3</c:v>
                </c:pt>
                <c:pt idx="97">
                  <c:v>-1.36621881E-2</c:v>
                </c:pt>
                <c:pt idx="98">
                  <c:v>1.3008329400000001E-2</c:v>
                </c:pt>
                <c:pt idx="99">
                  <c:v>-6.2331936000000017E-3</c:v>
                </c:pt>
              </c:numCache>
            </c:numRef>
          </c:xVal>
          <c:yVal>
            <c:numRef>
              <c:f>Timberland!$U$12:$U$111</c:f>
              <c:numCache>
                <c:formatCode>0.00%</c:formatCode>
                <c:ptCount val="100"/>
                <c:pt idx="2">
                  <c:v>1.5950240000000004E-2</c:v>
                </c:pt>
                <c:pt idx="3">
                  <c:v>3.6650630000000017E-2</c:v>
                </c:pt>
                <c:pt idx="4">
                  <c:v>7.2509480000000348E-3</c:v>
                </c:pt>
                <c:pt idx="5">
                  <c:v>1.0809957E-2</c:v>
                </c:pt>
                <c:pt idx="6">
                  <c:v>1.0994477999999974E-2</c:v>
                </c:pt>
                <c:pt idx="7">
                  <c:v>4.1809025000000055E-2</c:v>
                </c:pt>
                <c:pt idx="8">
                  <c:v>1.6604693999999975E-2</c:v>
                </c:pt>
                <c:pt idx="9">
                  <c:v>1.0470693E-2</c:v>
                </c:pt>
                <c:pt idx="10">
                  <c:v>2.3876591000000058E-2</c:v>
                </c:pt>
                <c:pt idx="11">
                  <c:v>3.7398471000000003E-2</c:v>
                </c:pt>
                <c:pt idx="12">
                  <c:v>9.8099069999999511E-3</c:v>
                </c:pt>
                <c:pt idx="13">
                  <c:v>9.062657E-3</c:v>
                </c:pt>
                <c:pt idx="14">
                  <c:v>-1.228376E-3</c:v>
                </c:pt>
                <c:pt idx="15">
                  <c:v>-1.8013319999999888E-3</c:v>
                </c:pt>
                <c:pt idx="16">
                  <c:v>-5.4301719999999554E-3</c:v>
                </c:pt>
                <c:pt idx="17">
                  <c:v>-3.8816799999999985E-3</c:v>
                </c:pt>
                <c:pt idx="18">
                  <c:v>-5.5909729999999991E-3</c:v>
                </c:pt>
                <c:pt idx="19">
                  <c:v>-6.8181109999999601E-3</c:v>
                </c:pt>
                <c:pt idx="20">
                  <c:v>-4.8708279999999998E-3</c:v>
                </c:pt>
                <c:pt idx="21">
                  <c:v>4.0408679999999197E-3</c:v>
                </c:pt>
                <c:pt idx="22">
                  <c:v>-5.9443300000000003E-3</c:v>
                </c:pt>
                <c:pt idx="23">
                  <c:v>2.013516000000104E-3</c:v>
                </c:pt>
                <c:pt idx="24">
                  <c:v>2.0699760000000289E-3</c:v>
                </c:pt>
                <c:pt idx="25">
                  <c:v>-2.6952030000000349E-3</c:v>
                </c:pt>
                <c:pt idx="26">
                  <c:v>4.9001800000003648E-4</c:v>
                </c:pt>
                <c:pt idx="27">
                  <c:v>7.8314500000000002E-3</c:v>
                </c:pt>
                <c:pt idx="28">
                  <c:v>-1.4531349999999943E-3</c:v>
                </c:pt>
                <c:pt idx="29">
                  <c:v>7.6906200000004254E-4</c:v>
                </c:pt>
                <c:pt idx="30">
                  <c:v>1.296031E-3</c:v>
                </c:pt>
                <c:pt idx="31">
                  <c:v>5.0271950000000398E-3</c:v>
                </c:pt>
                <c:pt idx="32">
                  <c:v>-1.451080000000049E-4</c:v>
                </c:pt>
                <c:pt idx="33">
                  <c:v>4.2296399999999235E-3</c:v>
                </c:pt>
                <c:pt idx="34">
                  <c:v>-8.3984000000000003E-3</c:v>
                </c:pt>
                <c:pt idx="35">
                  <c:v>1.286047899999998E-2</c:v>
                </c:pt>
                <c:pt idx="36">
                  <c:v>5.5962600000003526E-4</c:v>
                </c:pt>
                <c:pt idx="37">
                  <c:v>-5.0000000000000001E-4</c:v>
                </c:pt>
                <c:pt idx="38">
                  <c:v>9.5056200000001E-3</c:v>
                </c:pt>
                <c:pt idx="39">
                  <c:v>5.277399E-2</c:v>
                </c:pt>
                <c:pt idx="40">
                  <c:v>7.350975E-3</c:v>
                </c:pt>
                <c:pt idx="41">
                  <c:v>4.147511999999999E-3</c:v>
                </c:pt>
                <c:pt idx="42">
                  <c:v>9.0899199999999996E-3</c:v>
                </c:pt>
                <c:pt idx="43">
                  <c:v>5.3280128999999996E-2</c:v>
                </c:pt>
                <c:pt idx="44">
                  <c:v>4.4780970000000003E-3</c:v>
                </c:pt>
                <c:pt idx="45">
                  <c:v>2.1193749999999997E-3</c:v>
                </c:pt>
                <c:pt idx="46">
                  <c:v>6.8202469999999998E-3</c:v>
                </c:pt>
                <c:pt idx="47">
                  <c:v>5.32531828E-2</c:v>
                </c:pt>
                <c:pt idx="48">
                  <c:v>2.2635274000000006E-3</c:v>
                </c:pt>
                <c:pt idx="49">
                  <c:v>2.8691640000000004E-4</c:v>
                </c:pt>
                <c:pt idx="50">
                  <c:v>-5.9606928999999999E-3</c:v>
                </c:pt>
                <c:pt idx="51">
                  <c:v>-5.2246410000000073E-4</c:v>
                </c:pt>
                <c:pt idx="52">
                  <c:v>-1.01044507E-2</c:v>
                </c:pt>
                <c:pt idx="53">
                  <c:v>-1.0561953999999006E-3</c:v>
                </c:pt>
                <c:pt idx="54">
                  <c:v>4.5027419999999971E-4</c:v>
                </c:pt>
                <c:pt idx="55">
                  <c:v>-1.3409610599999998E-2</c:v>
                </c:pt>
                <c:pt idx="56">
                  <c:v>-7.3718621999999999E-3</c:v>
                </c:pt>
                <c:pt idx="57">
                  <c:v>2.8687402000000008E-3</c:v>
                </c:pt>
                <c:pt idx="58">
                  <c:v>-8.4132407000000013E-3</c:v>
                </c:pt>
                <c:pt idx="59">
                  <c:v>-4.9532771099999998E-2</c:v>
                </c:pt>
                <c:pt idx="60">
                  <c:v>-1.0744551999999998E-3</c:v>
                </c:pt>
                <c:pt idx="61">
                  <c:v>-1.5079589599999998E-2</c:v>
                </c:pt>
                <c:pt idx="62">
                  <c:v>3.4023345000000001E-3</c:v>
                </c:pt>
                <c:pt idx="63">
                  <c:v>2.24656354E-2</c:v>
                </c:pt>
                <c:pt idx="64">
                  <c:v>4.5606610999999993E-3</c:v>
                </c:pt>
                <c:pt idx="65">
                  <c:v>5.4819711999999996E-3</c:v>
                </c:pt>
                <c:pt idx="66">
                  <c:v>3.9403439000000005E-2</c:v>
                </c:pt>
                <c:pt idx="67">
                  <c:v>8.7083769700000008E-2</c:v>
                </c:pt>
                <c:pt idx="68">
                  <c:v>3.1499671799999997E-2</c:v>
                </c:pt>
                <c:pt idx="69">
                  <c:v>1.5196644800000001E-2</c:v>
                </c:pt>
                <c:pt idx="70">
                  <c:v>9.7832402999999974E-3</c:v>
                </c:pt>
                <c:pt idx="71">
                  <c:v>5.4985482600000003E-2</c:v>
                </c:pt>
                <c:pt idx="72">
                  <c:v>-2.6759527999999991E-3</c:v>
                </c:pt>
                <c:pt idx="73">
                  <c:v>2.2603671400000001E-2</c:v>
                </c:pt>
                <c:pt idx="74">
                  <c:v>1.1478519700000002E-2</c:v>
                </c:pt>
                <c:pt idx="75">
                  <c:v>0.1048382855</c:v>
                </c:pt>
                <c:pt idx="76">
                  <c:v>-2.9496818000000011E-3</c:v>
                </c:pt>
                <c:pt idx="77">
                  <c:v>2.1410097200000002E-2</c:v>
                </c:pt>
                <c:pt idx="78">
                  <c:v>6.3298138000000004E-3</c:v>
                </c:pt>
                <c:pt idx="79">
                  <c:v>4.7490846200000006E-2</c:v>
                </c:pt>
                <c:pt idx="80">
                  <c:v>4.562303299999999E-3</c:v>
                </c:pt>
                <c:pt idx="81">
                  <c:v>-3.4457761000000007E-3</c:v>
                </c:pt>
                <c:pt idx="82">
                  <c:v>1.0302505299999997E-2</c:v>
                </c:pt>
                <c:pt idx="83">
                  <c:v>2.7139198399999995E-2</c:v>
                </c:pt>
                <c:pt idx="84">
                  <c:v>4.3629814999999982E-3</c:v>
                </c:pt>
                <c:pt idx="85">
                  <c:v>7.4094211000000024E-3</c:v>
                </c:pt>
                <c:pt idx="86">
                  <c:v>-5.2795020000000019E-4</c:v>
                </c:pt>
                <c:pt idx="87">
                  <c:v>-3.2682631999999996E-3</c:v>
                </c:pt>
                <c:pt idx="88">
                  <c:v>-6.5851436999999997E-3</c:v>
                </c:pt>
                <c:pt idx="89">
                  <c:v>-8.9084594000000007E-3</c:v>
                </c:pt>
                <c:pt idx="90">
                  <c:v>-2.1287001999999999E-3</c:v>
                </c:pt>
                <c:pt idx="91">
                  <c:v>-7.4101521099999998E-2</c:v>
                </c:pt>
                <c:pt idx="92">
                  <c:v>3.4082999999999856E-4</c:v>
                </c:pt>
                <c:pt idx="93">
                  <c:v>-6.3718076000000004E-3</c:v>
                </c:pt>
                <c:pt idx="94">
                  <c:v>-5.247881299999999E-3</c:v>
                </c:pt>
                <c:pt idx="95">
                  <c:v>-1.36621881E-2</c:v>
                </c:pt>
                <c:pt idx="96">
                  <c:v>1.3008329400000001E-2</c:v>
                </c:pt>
                <c:pt idx="97">
                  <c:v>-6.2331936000000017E-3</c:v>
                </c:pt>
                <c:pt idx="98">
                  <c:v>4.8453157999999996E-3</c:v>
                </c:pt>
                <c:pt idx="99">
                  <c:v>5.6294440999999994E-2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A-42B1-B390-FA1B17945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'Row Crops'!$T$12:$T$111</c:f>
              <c:numCache>
                <c:formatCode>0.00%</c:formatCode>
                <c:ptCount val="100"/>
                <c:pt idx="2">
                  <c:v>3.7218085339E-4</c:v>
                </c:pt>
                <c:pt idx="3">
                  <c:v>7.1866702435801066E-3</c:v>
                </c:pt>
                <c:pt idx="4">
                  <c:v>1.507291839998004E-2</c:v>
                </c:pt>
                <c:pt idx="5">
                  <c:v>2.7779694631490104E-2</c:v>
                </c:pt>
                <c:pt idx="6">
                  <c:v>2.5021527232900187E-3</c:v>
                </c:pt>
                <c:pt idx="7">
                  <c:v>1.0211742273E-2</c:v>
                </c:pt>
                <c:pt idx="8">
                  <c:v>2.3521607678689938E-2</c:v>
                </c:pt>
                <c:pt idx="9">
                  <c:v>3.4080014404370029E-2</c:v>
                </c:pt>
                <c:pt idx="10">
                  <c:v>1.946321707137999E-2</c:v>
                </c:pt>
                <c:pt idx="11">
                  <c:v>1.301305227E-2</c:v>
                </c:pt>
                <c:pt idx="12">
                  <c:v>3.3810124339020087E-2</c:v>
                </c:pt>
                <c:pt idx="13">
                  <c:v>3.5969272444E-2</c:v>
                </c:pt>
                <c:pt idx="14">
                  <c:v>1.4843752494489992E-2</c:v>
                </c:pt>
                <c:pt idx="15">
                  <c:v>1.4156474852000001E-2</c:v>
                </c:pt>
                <c:pt idx="16">
                  <c:v>5.8509608336000003E-3</c:v>
                </c:pt>
                <c:pt idx="17">
                  <c:v>7.3223156176001059E-3</c:v>
                </c:pt>
                <c:pt idx="18">
                  <c:v>3.0116498212000575E-3</c:v>
                </c:pt>
                <c:pt idx="19">
                  <c:v>2.9797999999999999E-4</c:v>
                </c:pt>
                <c:pt idx="20">
                  <c:v>-2.7009098207190219E-3</c:v>
                </c:pt>
                <c:pt idx="21">
                  <c:v>5.8014268098200983E-3</c:v>
                </c:pt>
                <c:pt idx="22">
                  <c:v>1.4949667780000001E-3</c:v>
                </c:pt>
                <c:pt idx="23">
                  <c:v>-1.7542716935680103E-3</c:v>
                </c:pt>
                <c:pt idx="24">
                  <c:v>5.0415996935000004E-3</c:v>
                </c:pt>
                <c:pt idx="25">
                  <c:v>5.7440577116198988E-3</c:v>
                </c:pt>
                <c:pt idx="26">
                  <c:v>4.3169348858200784E-3</c:v>
                </c:pt>
                <c:pt idx="27">
                  <c:v>8.1695260161400718E-3</c:v>
                </c:pt>
                <c:pt idx="28">
                  <c:v>5.005050995340099E-3</c:v>
                </c:pt>
                <c:pt idx="29">
                  <c:v>2.6019233292000001E-3</c:v>
                </c:pt>
                <c:pt idx="30">
                  <c:v>1.0611222199008452E-4</c:v>
                </c:pt>
                <c:pt idx="31">
                  <c:v>8.0478275146800282E-3</c:v>
                </c:pt>
                <c:pt idx="32">
                  <c:v>2.076470753E-4</c:v>
                </c:pt>
                <c:pt idx="33">
                  <c:v>2.5925014945999969E-3</c:v>
                </c:pt>
                <c:pt idx="34">
                  <c:v>1.9346170170000401E-3</c:v>
                </c:pt>
                <c:pt idx="35">
                  <c:v>-5.5805630508398707E-4</c:v>
                </c:pt>
                <c:pt idx="36">
                  <c:v>6.9399520000000001E-3</c:v>
                </c:pt>
                <c:pt idx="37">
                  <c:v>2.82989620154006E-3</c:v>
                </c:pt>
                <c:pt idx="38">
                  <c:v>8.7674632644199092E-3</c:v>
                </c:pt>
                <c:pt idx="39">
                  <c:v>1.9665497267100699E-3</c:v>
                </c:pt>
                <c:pt idx="40">
                  <c:v>5.4908709999999979E-4</c:v>
                </c:pt>
                <c:pt idx="41">
                  <c:v>-3.9540902999999992E-3</c:v>
                </c:pt>
                <c:pt idx="42">
                  <c:v>6.8089448999999989E-3</c:v>
                </c:pt>
                <c:pt idx="43">
                  <c:v>6.4526492200000021E-3</c:v>
                </c:pt>
                <c:pt idx="44">
                  <c:v>1.5166868239999999E-2</c:v>
                </c:pt>
                <c:pt idx="45">
                  <c:v>4.4558703979999989E-2</c:v>
                </c:pt>
                <c:pt idx="46">
                  <c:v>8.4484822299999984E-3</c:v>
                </c:pt>
                <c:pt idx="47">
                  <c:v>6.8735827499999975E-3</c:v>
                </c:pt>
                <c:pt idx="48">
                  <c:v>5.8217185449999993E-2</c:v>
                </c:pt>
                <c:pt idx="49">
                  <c:v>6.3256422000000007E-2</c:v>
                </c:pt>
                <c:pt idx="50">
                  <c:v>1.0039231700000002E-2</c:v>
                </c:pt>
                <c:pt idx="51">
                  <c:v>9.1101776999999995E-3</c:v>
                </c:pt>
                <c:pt idx="52">
                  <c:v>3.9179681599999995E-2</c:v>
                </c:pt>
                <c:pt idx="53">
                  <c:v>5.7155407499999991E-2</c:v>
                </c:pt>
                <c:pt idx="54">
                  <c:v>1.2130662700000003E-2</c:v>
                </c:pt>
                <c:pt idx="55">
                  <c:v>7.5371455999999996E-3</c:v>
                </c:pt>
                <c:pt idx="56">
                  <c:v>2.4866142499999994E-2</c:v>
                </c:pt>
                <c:pt idx="57">
                  <c:v>3.2195326500000003E-2</c:v>
                </c:pt>
                <c:pt idx="58">
                  <c:v>7.4589369999999988E-4</c:v>
                </c:pt>
                <c:pt idx="59">
                  <c:v>-1.8948054999999991E-3</c:v>
                </c:pt>
                <c:pt idx="60">
                  <c:v>1.7289484499999997E-2</c:v>
                </c:pt>
                <c:pt idx="61">
                  <c:v>7.009141999999996E-4</c:v>
                </c:pt>
                <c:pt idx="62">
                  <c:v>4.1721897999999983E-3</c:v>
                </c:pt>
                <c:pt idx="63">
                  <c:v>3.5913444999999995E-3</c:v>
                </c:pt>
                <c:pt idx="64">
                  <c:v>1.4180065699999996E-2</c:v>
                </c:pt>
                <c:pt idx="65">
                  <c:v>2.7461631899999998E-2</c:v>
                </c:pt>
                <c:pt idx="66">
                  <c:v>1.58661524E-2</c:v>
                </c:pt>
                <c:pt idx="67">
                  <c:v>5.8125169099999999E-2</c:v>
                </c:pt>
                <c:pt idx="68">
                  <c:v>1.2244510800000004E-2</c:v>
                </c:pt>
                <c:pt idx="69">
                  <c:v>5.4302180300000003E-2</c:v>
                </c:pt>
                <c:pt idx="70">
                  <c:v>4.4217757300000007E-2</c:v>
                </c:pt>
                <c:pt idx="71">
                  <c:v>1.7771544E-2</c:v>
                </c:pt>
                <c:pt idx="72">
                  <c:v>1.0395289399999999E-2</c:v>
                </c:pt>
                <c:pt idx="73">
                  <c:v>4.8343162600000003E-2</c:v>
                </c:pt>
                <c:pt idx="74">
                  <c:v>6.6071734999999989E-3</c:v>
                </c:pt>
                <c:pt idx="75">
                  <c:v>8.9714193000000001E-3</c:v>
                </c:pt>
                <c:pt idx="76">
                  <c:v>2.3183499100000005E-2</c:v>
                </c:pt>
                <c:pt idx="77">
                  <c:v>0.10803747499999999</c:v>
                </c:pt>
                <c:pt idx="78">
                  <c:v>9.5659660000000039E-3</c:v>
                </c:pt>
                <c:pt idx="79">
                  <c:v>4.3767978199999995E-2</c:v>
                </c:pt>
                <c:pt idx="80">
                  <c:v>1.4305401500000002E-2</c:v>
                </c:pt>
                <c:pt idx="81">
                  <c:v>8.4114834300000024E-2</c:v>
                </c:pt>
                <c:pt idx="82">
                  <c:v>-5.7202169999999788E-4</c:v>
                </c:pt>
                <c:pt idx="83">
                  <c:v>2.96544787E-2</c:v>
                </c:pt>
                <c:pt idx="84">
                  <c:v>3.148875100000002E-3</c:v>
                </c:pt>
                <c:pt idx="85">
                  <c:v>1.9159674799999998E-2</c:v>
                </c:pt>
                <c:pt idx="86">
                  <c:v>4.4655723000000015E-3</c:v>
                </c:pt>
                <c:pt idx="87">
                  <c:v>1.10218907E-2</c:v>
                </c:pt>
                <c:pt idx="88">
                  <c:v>-3.1529499999999842E-4</c:v>
                </c:pt>
                <c:pt idx="89">
                  <c:v>1.6111123800000002E-2</c:v>
                </c:pt>
                <c:pt idx="90">
                  <c:v>9.2348679999999968E-4</c:v>
                </c:pt>
                <c:pt idx="91">
                  <c:v>2.3886141999999982E-3</c:v>
                </c:pt>
                <c:pt idx="92">
                  <c:v>-6.3415459999999896E-4</c:v>
                </c:pt>
                <c:pt idx="93">
                  <c:v>4.7574990000000088E-4</c:v>
                </c:pt>
                <c:pt idx="94">
                  <c:v>-5.2139780000000011E-4</c:v>
                </c:pt>
                <c:pt idx="95">
                  <c:v>5.1658018000000014E-3</c:v>
                </c:pt>
                <c:pt idx="96">
                  <c:v>2.6197553000000002E-3</c:v>
                </c:pt>
                <c:pt idx="97">
                  <c:v>1.0681900999999999E-2</c:v>
                </c:pt>
                <c:pt idx="98">
                  <c:v>1.24666493E-2</c:v>
                </c:pt>
                <c:pt idx="99">
                  <c:v>5.5014873999999978E-3</c:v>
                </c:pt>
              </c:numCache>
            </c:numRef>
          </c:xVal>
          <c:yVal>
            <c:numRef>
              <c:f>'Row Crops'!$U$12:$U$111</c:f>
              <c:numCache>
                <c:formatCode>0.00%</c:formatCode>
                <c:ptCount val="100"/>
                <c:pt idx="2">
                  <c:v>1.507291839998004E-2</c:v>
                </c:pt>
                <c:pt idx="3">
                  <c:v>2.7779694631490104E-2</c:v>
                </c:pt>
                <c:pt idx="4">
                  <c:v>2.5021527232900187E-3</c:v>
                </c:pt>
                <c:pt idx="5">
                  <c:v>1.0211742273E-2</c:v>
                </c:pt>
                <c:pt idx="6">
                  <c:v>2.3521607678689938E-2</c:v>
                </c:pt>
                <c:pt idx="7">
                  <c:v>3.4080014404370029E-2</c:v>
                </c:pt>
                <c:pt idx="8">
                  <c:v>1.946321707137999E-2</c:v>
                </c:pt>
                <c:pt idx="9">
                  <c:v>1.301305227E-2</c:v>
                </c:pt>
                <c:pt idx="10">
                  <c:v>3.3810124339020087E-2</c:v>
                </c:pt>
                <c:pt idx="11">
                  <c:v>3.5969272444E-2</c:v>
                </c:pt>
                <c:pt idx="12">
                  <c:v>1.4843752494489992E-2</c:v>
                </c:pt>
                <c:pt idx="13">
                  <c:v>1.4156474852000001E-2</c:v>
                </c:pt>
                <c:pt idx="14">
                  <c:v>5.8509608336000003E-3</c:v>
                </c:pt>
                <c:pt idx="15">
                  <c:v>7.3223156176001059E-3</c:v>
                </c:pt>
                <c:pt idx="16">
                  <c:v>3.0116498212000575E-3</c:v>
                </c:pt>
                <c:pt idx="17">
                  <c:v>2.9797999999999999E-4</c:v>
                </c:pt>
                <c:pt idx="18">
                  <c:v>-2.7009098207190219E-3</c:v>
                </c:pt>
                <c:pt idx="19">
                  <c:v>5.8014268098200983E-3</c:v>
                </c:pt>
                <c:pt idx="20">
                  <c:v>1.4949667780000001E-3</c:v>
                </c:pt>
                <c:pt idx="21">
                  <c:v>-1.7542716935680103E-3</c:v>
                </c:pt>
                <c:pt idx="22">
                  <c:v>5.0415996935000004E-3</c:v>
                </c:pt>
                <c:pt idx="23">
                  <c:v>5.7440577116198988E-3</c:v>
                </c:pt>
                <c:pt idx="24">
                  <c:v>4.3169348858200784E-3</c:v>
                </c:pt>
                <c:pt idx="25">
                  <c:v>8.1695260161400718E-3</c:v>
                </c:pt>
                <c:pt idx="26">
                  <c:v>5.005050995340099E-3</c:v>
                </c:pt>
                <c:pt idx="27">
                  <c:v>2.6019233292000001E-3</c:v>
                </c:pt>
                <c:pt idx="28">
                  <c:v>1.0611222199008452E-4</c:v>
                </c:pt>
                <c:pt idx="29">
                  <c:v>8.0478275146800282E-3</c:v>
                </c:pt>
                <c:pt idx="30">
                  <c:v>2.076470753E-4</c:v>
                </c:pt>
                <c:pt idx="31">
                  <c:v>2.5925014945999969E-3</c:v>
                </c:pt>
                <c:pt idx="32">
                  <c:v>1.9346170170000401E-3</c:v>
                </c:pt>
                <c:pt idx="33">
                  <c:v>-5.5805630508398707E-4</c:v>
                </c:pt>
                <c:pt idx="34">
                  <c:v>6.9399520000000001E-3</c:v>
                </c:pt>
                <c:pt idx="35">
                  <c:v>2.82989620154006E-3</c:v>
                </c:pt>
                <c:pt idx="36">
                  <c:v>8.7674632644199092E-3</c:v>
                </c:pt>
                <c:pt idx="37">
                  <c:v>1.9665497267100699E-3</c:v>
                </c:pt>
                <c:pt idx="38">
                  <c:v>5.4908709999999979E-4</c:v>
                </c:pt>
                <c:pt idx="39">
                  <c:v>-3.9540902999999992E-3</c:v>
                </c:pt>
                <c:pt idx="40">
                  <c:v>6.8089448999999989E-3</c:v>
                </c:pt>
                <c:pt idx="41">
                  <c:v>6.4526492200000021E-3</c:v>
                </c:pt>
                <c:pt idx="42">
                  <c:v>1.5166868239999999E-2</c:v>
                </c:pt>
                <c:pt idx="43">
                  <c:v>4.4558703979999989E-2</c:v>
                </c:pt>
                <c:pt idx="44">
                  <c:v>8.4484822299999984E-3</c:v>
                </c:pt>
                <c:pt idx="45">
                  <c:v>6.8735827499999975E-3</c:v>
                </c:pt>
                <c:pt idx="46">
                  <c:v>5.8217185449999993E-2</c:v>
                </c:pt>
                <c:pt idx="47">
                  <c:v>6.3256422000000007E-2</c:v>
                </c:pt>
                <c:pt idx="48">
                  <c:v>1.0039231700000002E-2</c:v>
                </c:pt>
                <c:pt idx="49">
                  <c:v>9.1101776999999995E-3</c:v>
                </c:pt>
                <c:pt idx="50">
                  <c:v>3.9179681599999995E-2</c:v>
                </c:pt>
                <c:pt idx="51">
                  <c:v>5.7155407499999991E-2</c:v>
                </c:pt>
                <c:pt idx="52">
                  <c:v>1.2130662700000003E-2</c:v>
                </c:pt>
                <c:pt idx="53">
                  <c:v>7.5371455999999996E-3</c:v>
                </c:pt>
                <c:pt idx="54">
                  <c:v>2.4866142499999994E-2</c:v>
                </c:pt>
                <c:pt idx="55">
                  <c:v>3.2195326500000003E-2</c:v>
                </c:pt>
                <c:pt idx="56">
                  <c:v>7.4589369999999988E-4</c:v>
                </c:pt>
                <c:pt idx="57">
                  <c:v>-1.8948054999999991E-3</c:v>
                </c:pt>
                <c:pt idx="58">
                  <c:v>1.7289484499999997E-2</c:v>
                </c:pt>
                <c:pt idx="59">
                  <c:v>7.009141999999996E-4</c:v>
                </c:pt>
                <c:pt idx="60">
                  <c:v>4.1721897999999983E-3</c:v>
                </c:pt>
                <c:pt idx="61">
                  <c:v>3.5913444999999995E-3</c:v>
                </c:pt>
                <c:pt idx="62">
                  <c:v>1.4180065699999996E-2</c:v>
                </c:pt>
                <c:pt idx="63">
                  <c:v>2.7461631899999998E-2</c:v>
                </c:pt>
                <c:pt idx="64">
                  <c:v>1.58661524E-2</c:v>
                </c:pt>
                <c:pt idx="65">
                  <c:v>5.8125169099999999E-2</c:v>
                </c:pt>
                <c:pt idx="66">
                  <c:v>1.2244510800000004E-2</c:v>
                </c:pt>
                <c:pt idx="67">
                  <c:v>5.4302180300000003E-2</c:v>
                </c:pt>
                <c:pt idx="68">
                  <c:v>4.4217757300000007E-2</c:v>
                </c:pt>
                <c:pt idx="69">
                  <c:v>1.7771544E-2</c:v>
                </c:pt>
                <c:pt idx="70">
                  <c:v>1.0395289399999999E-2</c:v>
                </c:pt>
                <c:pt idx="71">
                  <c:v>4.8343162600000003E-2</c:v>
                </c:pt>
                <c:pt idx="72">
                  <c:v>6.6071734999999989E-3</c:v>
                </c:pt>
                <c:pt idx="73">
                  <c:v>8.9714193000000001E-3</c:v>
                </c:pt>
                <c:pt idx="74">
                  <c:v>2.3183499100000005E-2</c:v>
                </c:pt>
                <c:pt idx="75">
                  <c:v>0.10803747499999999</c:v>
                </c:pt>
                <c:pt idx="76">
                  <c:v>9.5659660000000039E-3</c:v>
                </c:pt>
                <c:pt idx="77">
                  <c:v>4.3767978199999995E-2</c:v>
                </c:pt>
                <c:pt idx="78">
                  <c:v>1.4305401500000002E-2</c:v>
                </c:pt>
                <c:pt idx="79">
                  <c:v>8.4114834300000024E-2</c:v>
                </c:pt>
                <c:pt idx="80">
                  <c:v>-5.7202169999999788E-4</c:v>
                </c:pt>
                <c:pt idx="81">
                  <c:v>2.96544787E-2</c:v>
                </c:pt>
                <c:pt idx="82">
                  <c:v>3.148875100000002E-3</c:v>
                </c:pt>
                <c:pt idx="83">
                  <c:v>1.9159674799999998E-2</c:v>
                </c:pt>
                <c:pt idx="84">
                  <c:v>4.4655723000000015E-3</c:v>
                </c:pt>
                <c:pt idx="85">
                  <c:v>1.10218907E-2</c:v>
                </c:pt>
                <c:pt idx="86">
                  <c:v>-3.1529499999999842E-4</c:v>
                </c:pt>
                <c:pt idx="87">
                  <c:v>1.6111123800000002E-2</c:v>
                </c:pt>
                <c:pt idx="88">
                  <c:v>9.2348679999999968E-4</c:v>
                </c:pt>
                <c:pt idx="89">
                  <c:v>2.3886141999999982E-3</c:v>
                </c:pt>
                <c:pt idx="90">
                  <c:v>-6.3415459999999896E-4</c:v>
                </c:pt>
                <c:pt idx="91">
                  <c:v>4.7574990000000088E-4</c:v>
                </c:pt>
                <c:pt idx="92">
                  <c:v>-5.2139780000000011E-4</c:v>
                </c:pt>
                <c:pt idx="93">
                  <c:v>5.1658018000000014E-3</c:v>
                </c:pt>
                <c:pt idx="94">
                  <c:v>2.6197553000000002E-3</c:v>
                </c:pt>
                <c:pt idx="95">
                  <c:v>1.0681900999999999E-2</c:v>
                </c:pt>
                <c:pt idx="96">
                  <c:v>1.24666493E-2</c:v>
                </c:pt>
                <c:pt idx="97">
                  <c:v>5.5014873999999978E-3</c:v>
                </c:pt>
                <c:pt idx="98">
                  <c:v>1.6698766E-3</c:v>
                </c:pt>
                <c:pt idx="99">
                  <c:v>1.1217823900000002E-2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EC-4F37-AB0E-6896B3BD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'Perm Crops'!$T$12:$T$111</c:f>
              <c:numCache>
                <c:formatCode>0.00%</c:formatCode>
                <c:ptCount val="100"/>
                <c:pt idx="2">
                  <c:v>-2.2136978904000001E-2</c:v>
                </c:pt>
                <c:pt idx="3">
                  <c:v>-2.7013056614282993E-2</c:v>
                </c:pt>
                <c:pt idx="4">
                  <c:v>-1.2823643007460972E-2</c:v>
                </c:pt>
                <c:pt idx="5">
                  <c:v>-2.4790115916401012E-2</c:v>
                </c:pt>
                <c:pt idx="6">
                  <c:v>-2.3815033923048956E-2</c:v>
                </c:pt>
                <c:pt idx="7">
                  <c:v>-8.5264632913999994E-3</c:v>
                </c:pt>
                <c:pt idx="8">
                  <c:v>-2.4940003935609578E-3</c:v>
                </c:pt>
                <c:pt idx="9">
                  <c:v>3.714083271799673E-4</c:v>
                </c:pt>
                <c:pt idx="10">
                  <c:v>-4.0381532524502717E-4</c:v>
                </c:pt>
                <c:pt idx="11">
                  <c:v>1.6142924405E-3</c:v>
                </c:pt>
                <c:pt idx="12">
                  <c:v>-1.571595819160998E-3</c:v>
                </c:pt>
                <c:pt idx="13">
                  <c:v>8.9822492427999996E-4</c:v>
                </c:pt>
                <c:pt idx="14">
                  <c:v>-7.2701040801389505E-3</c:v>
                </c:pt>
                <c:pt idx="15">
                  <c:v>2.5153957871999999E-4</c:v>
                </c:pt>
                <c:pt idx="16">
                  <c:v>-7.1123110537999997E-3</c:v>
                </c:pt>
                <c:pt idx="17">
                  <c:v>-9.3953916812290483E-3</c:v>
                </c:pt>
                <c:pt idx="18">
                  <c:v>5.849193757900828E-4</c:v>
                </c:pt>
                <c:pt idx="19">
                  <c:v>1.1984E-4</c:v>
                </c:pt>
                <c:pt idx="20">
                  <c:v>-8.3750084950690029E-3</c:v>
                </c:pt>
                <c:pt idx="21">
                  <c:v>-7.0425750571380119E-3</c:v>
                </c:pt>
                <c:pt idx="22">
                  <c:v>-2.8646332781000002E-3</c:v>
                </c:pt>
                <c:pt idx="23">
                  <c:v>6.5055220095000532E-3</c:v>
                </c:pt>
                <c:pt idx="24">
                  <c:v>-4.2852001988000002E-3</c:v>
                </c:pt>
                <c:pt idx="25">
                  <c:v>8.0356101343499464E-3</c:v>
                </c:pt>
                <c:pt idx="26">
                  <c:v>-8.6154697248397305E-4</c:v>
                </c:pt>
                <c:pt idx="27">
                  <c:v>1.0430769597991052E-4</c:v>
                </c:pt>
                <c:pt idx="28">
                  <c:v>1.2187336512150093E-2</c:v>
                </c:pt>
                <c:pt idx="29">
                  <c:v>1.5252725272000001E-2</c:v>
                </c:pt>
                <c:pt idx="30">
                  <c:v>-7.4117426204399761E-3</c:v>
                </c:pt>
                <c:pt idx="31">
                  <c:v>1.3893380786319964E-2</c:v>
                </c:pt>
                <c:pt idx="32">
                  <c:v>-6.3006846505999996E-4</c:v>
                </c:pt>
                <c:pt idx="33">
                  <c:v>6.6568787486800396E-3</c:v>
                </c:pt>
                <c:pt idx="34">
                  <c:v>-6.20528290767097E-3</c:v>
                </c:pt>
                <c:pt idx="35">
                  <c:v>1.51946609067799E-2</c:v>
                </c:pt>
                <c:pt idx="36">
                  <c:v>1.1976816E-2</c:v>
                </c:pt>
                <c:pt idx="37">
                  <c:v>3.3106633825809903E-2</c:v>
                </c:pt>
                <c:pt idx="38">
                  <c:v>1.06394578960201E-2</c:v>
                </c:pt>
                <c:pt idx="39">
                  <c:v>9.5382846057701105E-3</c:v>
                </c:pt>
                <c:pt idx="40">
                  <c:v>2.94992071402E-2</c:v>
                </c:pt>
                <c:pt idx="41">
                  <c:v>4.2390094000000003E-2</c:v>
                </c:pt>
                <c:pt idx="42">
                  <c:v>2.1421566299999993E-3</c:v>
                </c:pt>
                <c:pt idx="43">
                  <c:v>1.061790512E-2</c:v>
                </c:pt>
                <c:pt idx="44">
                  <c:v>1.5577846900000001E-2</c:v>
                </c:pt>
                <c:pt idx="45">
                  <c:v>6.1926832600000009E-2</c:v>
                </c:pt>
                <c:pt idx="46">
                  <c:v>8.4644549100000022E-3</c:v>
                </c:pt>
                <c:pt idx="47">
                  <c:v>1.1104935439999998E-2</c:v>
                </c:pt>
                <c:pt idx="48">
                  <c:v>1.7194404680000001E-2</c:v>
                </c:pt>
                <c:pt idx="49">
                  <c:v>3.2469458900000012E-2</c:v>
                </c:pt>
                <c:pt idx="50">
                  <c:v>2.1610385000000003E-3</c:v>
                </c:pt>
                <c:pt idx="51">
                  <c:v>9.5245431999999991E-3</c:v>
                </c:pt>
                <c:pt idx="52">
                  <c:v>5.8037099999999984E-3</c:v>
                </c:pt>
                <c:pt idx="53">
                  <c:v>3.9835266200000011E-2</c:v>
                </c:pt>
                <c:pt idx="54">
                  <c:v>3.5567889999999977E-4</c:v>
                </c:pt>
                <c:pt idx="55">
                  <c:v>-1.7905070000011868E-4</c:v>
                </c:pt>
                <c:pt idx="56">
                  <c:v>-5.1165458000000004E-3</c:v>
                </c:pt>
                <c:pt idx="57">
                  <c:v>-1.1632306199999998E-2</c:v>
                </c:pt>
                <c:pt idx="58">
                  <c:v>-3.3819090000000007E-3</c:v>
                </c:pt>
                <c:pt idx="59">
                  <c:v>-4.3770788999999994E-3</c:v>
                </c:pt>
                <c:pt idx="60">
                  <c:v>-1.1756159400000001E-2</c:v>
                </c:pt>
                <c:pt idx="61">
                  <c:v>-1.1492402799999996E-2</c:v>
                </c:pt>
                <c:pt idx="62">
                  <c:v>7.757731000000009E-4</c:v>
                </c:pt>
                <c:pt idx="63">
                  <c:v>4.0009078E-3</c:v>
                </c:pt>
                <c:pt idx="64">
                  <c:v>-3.0630930999999994E-3</c:v>
                </c:pt>
                <c:pt idx="65">
                  <c:v>2.6040587399999995E-2</c:v>
                </c:pt>
                <c:pt idx="66">
                  <c:v>7.1680480999999994E-3</c:v>
                </c:pt>
                <c:pt idx="67">
                  <c:v>2.0707887700000004E-2</c:v>
                </c:pt>
                <c:pt idx="68">
                  <c:v>-8.3316292000000011E-3</c:v>
                </c:pt>
                <c:pt idx="69">
                  <c:v>-6.9609664000000043E-3</c:v>
                </c:pt>
                <c:pt idx="70">
                  <c:v>7.1562315999999992E-3</c:v>
                </c:pt>
                <c:pt idx="71">
                  <c:v>1.5415278000000003E-2</c:v>
                </c:pt>
                <c:pt idx="72">
                  <c:v>1.3327036999999998E-2</c:v>
                </c:pt>
                <c:pt idx="73">
                  <c:v>6.7651319099999996E-2</c:v>
                </c:pt>
                <c:pt idx="74">
                  <c:v>1.3559524000000002E-2</c:v>
                </c:pt>
                <c:pt idx="75">
                  <c:v>7.3835523999999982E-3</c:v>
                </c:pt>
                <c:pt idx="76">
                  <c:v>4.3482336900000002E-2</c:v>
                </c:pt>
                <c:pt idx="77">
                  <c:v>0.16067897550000002</c:v>
                </c:pt>
                <c:pt idx="78">
                  <c:v>2.7113704400000001E-2</c:v>
                </c:pt>
                <c:pt idx="79">
                  <c:v>2.8996409000000001E-2</c:v>
                </c:pt>
                <c:pt idx="80">
                  <c:v>1.7001040399999997E-2</c:v>
                </c:pt>
                <c:pt idx="81">
                  <c:v>6.6669317500000019E-2</c:v>
                </c:pt>
                <c:pt idx="82">
                  <c:v>2.4018477999999998E-3</c:v>
                </c:pt>
                <c:pt idx="83">
                  <c:v>6.5155364000000016E-3</c:v>
                </c:pt>
                <c:pt idx="84">
                  <c:v>1.46110049E-2</c:v>
                </c:pt>
                <c:pt idx="85">
                  <c:v>1.0244785399999998E-2</c:v>
                </c:pt>
                <c:pt idx="86">
                  <c:v>-4.1239598000000002E-3</c:v>
                </c:pt>
                <c:pt idx="87">
                  <c:v>3.6948727999999995E-3</c:v>
                </c:pt>
                <c:pt idx="88">
                  <c:v>-9.1430693000000007E-3</c:v>
                </c:pt>
                <c:pt idx="89">
                  <c:v>-1.9278887800000005E-2</c:v>
                </c:pt>
                <c:pt idx="90">
                  <c:v>-1.9623218000000007E-3</c:v>
                </c:pt>
                <c:pt idx="91">
                  <c:v>4.6243840000000005E-3</c:v>
                </c:pt>
                <c:pt idx="92">
                  <c:v>-1.0217397600000001E-2</c:v>
                </c:pt>
                <c:pt idx="93">
                  <c:v>-4.6753338300000002E-2</c:v>
                </c:pt>
                <c:pt idx="94">
                  <c:v>-2.0883482200000001E-2</c:v>
                </c:pt>
                <c:pt idx="95">
                  <c:v>-1.7909804000000003E-3</c:v>
                </c:pt>
                <c:pt idx="96">
                  <c:v>-6.0231429000000003E-3</c:v>
                </c:pt>
                <c:pt idx="97">
                  <c:v>-1.0504849500000003E-2</c:v>
                </c:pt>
                <c:pt idx="98">
                  <c:v>-3.7249776999999993E-3</c:v>
                </c:pt>
                <c:pt idx="99">
                  <c:v>-1.3636935000000006E-3</c:v>
                </c:pt>
              </c:numCache>
            </c:numRef>
          </c:xVal>
          <c:yVal>
            <c:numRef>
              <c:f>'Perm Crops'!$U$12:$U$111</c:f>
              <c:numCache>
                <c:formatCode>0.00%</c:formatCode>
                <c:ptCount val="100"/>
                <c:pt idx="2">
                  <c:v>-1.2823643007460972E-2</c:v>
                </c:pt>
                <c:pt idx="3">
                  <c:v>-2.4790115916401012E-2</c:v>
                </c:pt>
                <c:pt idx="4">
                  <c:v>-2.3815033923048956E-2</c:v>
                </c:pt>
                <c:pt idx="5">
                  <c:v>-8.5264632913999994E-3</c:v>
                </c:pt>
                <c:pt idx="6">
                  <c:v>-2.4940003935609578E-3</c:v>
                </c:pt>
                <c:pt idx="7">
                  <c:v>3.714083271799673E-4</c:v>
                </c:pt>
                <c:pt idx="8">
                  <c:v>-4.0381532524502717E-4</c:v>
                </c:pt>
                <c:pt idx="9">
                  <c:v>1.6142924405E-3</c:v>
                </c:pt>
                <c:pt idx="10">
                  <c:v>-1.571595819160998E-3</c:v>
                </c:pt>
                <c:pt idx="11">
                  <c:v>8.9822492427999996E-4</c:v>
                </c:pt>
                <c:pt idx="12">
                  <c:v>-7.2701040801389505E-3</c:v>
                </c:pt>
                <c:pt idx="13">
                  <c:v>2.5153957871999999E-4</c:v>
                </c:pt>
                <c:pt idx="14">
                  <c:v>-7.1123110537999997E-3</c:v>
                </c:pt>
                <c:pt idx="15">
                  <c:v>-9.3953916812290483E-3</c:v>
                </c:pt>
                <c:pt idx="16">
                  <c:v>5.849193757900828E-4</c:v>
                </c:pt>
                <c:pt idx="17">
                  <c:v>1.1984E-4</c:v>
                </c:pt>
                <c:pt idx="18">
                  <c:v>-8.3750084950690029E-3</c:v>
                </c:pt>
                <c:pt idx="19">
                  <c:v>-7.0425750571380119E-3</c:v>
                </c:pt>
                <c:pt idx="20">
                  <c:v>-2.8646332781000002E-3</c:v>
                </c:pt>
                <c:pt idx="21">
                  <c:v>6.5055220095000532E-3</c:v>
                </c:pt>
                <c:pt idx="22">
                  <c:v>-4.2852001988000002E-3</c:v>
                </c:pt>
                <c:pt idx="23">
                  <c:v>8.0356101343499464E-3</c:v>
                </c:pt>
                <c:pt idx="24">
                  <c:v>-8.6154697248397305E-4</c:v>
                </c:pt>
                <c:pt idx="25">
                  <c:v>1.0430769597991052E-4</c:v>
                </c:pt>
                <c:pt idx="26">
                  <c:v>1.2187336512150093E-2</c:v>
                </c:pt>
                <c:pt idx="27">
                  <c:v>1.5252725272000001E-2</c:v>
                </c:pt>
                <c:pt idx="28">
                  <c:v>-7.4117426204399761E-3</c:v>
                </c:pt>
                <c:pt idx="29">
                  <c:v>1.3893380786319964E-2</c:v>
                </c:pt>
                <c:pt idx="30">
                  <c:v>-6.3006846505999996E-4</c:v>
                </c:pt>
                <c:pt idx="31">
                  <c:v>6.6568787486800396E-3</c:v>
                </c:pt>
                <c:pt idx="32">
                  <c:v>-6.20528290767097E-3</c:v>
                </c:pt>
                <c:pt idx="33">
                  <c:v>1.51946609067799E-2</c:v>
                </c:pt>
                <c:pt idx="34">
                  <c:v>1.1976816E-2</c:v>
                </c:pt>
                <c:pt idx="35">
                  <c:v>3.3106633825809903E-2</c:v>
                </c:pt>
                <c:pt idx="36">
                  <c:v>1.06394578960201E-2</c:v>
                </c:pt>
                <c:pt idx="37">
                  <c:v>9.5382846057701105E-3</c:v>
                </c:pt>
                <c:pt idx="38">
                  <c:v>2.94992071402E-2</c:v>
                </c:pt>
                <c:pt idx="39">
                  <c:v>4.2390094000000003E-2</c:v>
                </c:pt>
                <c:pt idx="40">
                  <c:v>2.1421566299999993E-3</c:v>
                </c:pt>
                <c:pt idx="41">
                  <c:v>1.061790512E-2</c:v>
                </c:pt>
                <c:pt idx="42">
                  <c:v>1.5577846900000001E-2</c:v>
                </c:pt>
                <c:pt idx="43">
                  <c:v>6.1926832600000009E-2</c:v>
                </c:pt>
                <c:pt idx="44">
                  <c:v>8.4644549100000022E-3</c:v>
                </c:pt>
                <c:pt idx="45">
                  <c:v>1.1104935439999998E-2</c:v>
                </c:pt>
                <c:pt idx="46">
                  <c:v>1.7194404680000001E-2</c:v>
                </c:pt>
                <c:pt idx="47">
                  <c:v>3.2469458900000012E-2</c:v>
                </c:pt>
                <c:pt idx="48">
                  <c:v>2.1610385000000003E-3</c:v>
                </c:pt>
                <c:pt idx="49">
                  <c:v>9.5245431999999991E-3</c:v>
                </c:pt>
                <c:pt idx="50">
                  <c:v>5.8037099999999984E-3</c:v>
                </c:pt>
                <c:pt idx="51">
                  <c:v>3.9835266200000011E-2</c:v>
                </c:pt>
                <c:pt idx="52">
                  <c:v>3.5567889999999977E-4</c:v>
                </c:pt>
                <c:pt idx="53">
                  <c:v>-1.7905070000011868E-4</c:v>
                </c:pt>
                <c:pt idx="54">
                  <c:v>-5.1165458000000004E-3</c:v>
                </c:pt>
                <c:pt idx="55">
                  <c:v>-1.1632306199999998E-2</c:v>
                </c:pt>
                <c:pt idx="56">
                  <c:v>-3.3819090000000007E-3</c:v>
                </c:pt>
                <c:pt idx="57">
                  <c:v>-4.3770788999999994E-3</c:v>
                </c:pt>
                <c:pt idx="58">
                  <c:v>-1.1756159400000001E-2</c:v>
                </c:pt>
                <c:pt idx="59">
                  <c:v>-1.1492402799999996E-2</c:v>
                </c:pt>
                <c:pt idx="60">
                  <c:v>7.757731000000009E-4</c:v>
                </c:pt>
                <c:pt idx="61">
                  <c:v>4.0009078E-3</c:v>
                </c:pt>
                <c:pt idx="62">
                  <c:v>-3.0630930999999994E-3</c:v>
                </c:pt>
                <c:pt idx="63">
                  <c:v>2.6040587399999995E-2</c:v>
                </c:pt>
                <c:pt idx="64">
                  <c:v>7.1680480999999994E-3</c:v>
                </c:pt>
                <c:pt idx="65">
                  <c:v>2.0707887700000004E-2</c:v>
                </c:pt>
                <c:pt idx="66">
                  <c:v>-8.3316292000000011E-3</c:v>
                </c:pt>
                <c:pt idx="67">
                  <c:v>-6.9609664000000043E-3</c:v>
                </c:pt>
                <c:pt idx="68">
                  <c:v>7.1562315999999992E-3</c:v>
                </c:pt>
                <c:pt idx="69">
                  <c:v>1.5415278000000003E-2</c:v>
                </c:pt>
                <c:pt idx="70">
                  <c:v>1.3327036999999998E-2</c:v>
                </c:pt>
                <c:pt idx="71">
                  <c:v>6.7651319099999996E-2</c:v>
                </c:pt>
                <c:pt idx="72">
                  <c:v>1.3559524000000002E-2</c:v>
                </c:pt>
                <c:pt idx="73">
                  <c:v>7.3835523999999982E-3</c:v>
                </c:pt>
                <c:pt idx="74">
                  <c:v>4.3482336900000002E-2</c:v>
                </c:pt>
                <c:pt idx="75">
                  <c:v>0.16067897550000002</c:v>
                </c:pt>
                <c:pt idx="76">
                  <c:v>2.7113704400000001E-2</c:v>
                </c:pt>
                <c:pt idx="77">
                  <c:v>2.8996409000000001E-2</c:v>
                </c:pt>
                <c:pt idx="78">
                  <c:v>1.7001040399999997E-2</c:v>
                </c:pt>
                <c:pt idx="79">
                  <c:v>6.6669317500000019E-2</c:v>
                </c:pt>
                <c:pt idx="80">
                  <c:v>2.4018477999999998E-3</c:v>
                </c:pt>
                <c:pt idx="81">
                  <c:v>6.5155364000000016E-3</c:v>
                </c:pt>
                <c:pt idx="82">
                  <c:v>1.46110049E-2</c:v>
                </c:pt>
                <c:pt idx="83">
                  <c:v>1.0244785399999998E-2</c:v>
                </c:pt>
                <c:pt idx="84">
                  <c:v>-4.1239598000000002E-3</c:v>
                </c:pt>
                <c:pt idx="85">
                  <c:v>3.6948727999999995E-3</c:v>
                </c:pt>
                <c:pt idx="86">
                  <c:v>-9.1430693000000007E-3</c:v>
                </c:pt>
                <c:pt idx="87">
                  <c:v>-1.9278887800000005E-2</c:v>
                </c:pt>
                <c:pt idx="88">
                  <c:v>-1.9623218000000007E-3</c:v>
                </c:pt>
                <c:pt idx="89">
                  <c:v>4.6243840000000005E-3</c:v>
                </c:pt>
                <c:pt idx="90">
                  <c:v>-1.0217397600000001E-2</c:v>
                </c:pt>
                <c:pt idx="91">
                  <c:v>-4.6753338300000002E-2</c:v>
                </c:pt>
                <c:pt idx="92">
                  <c:v>-2.0883482200000001E-2</c:v>
                </c:pt>
                <c:pt idx="93">
                  <c:v>-1.7909804000000003E-3</c:v>
                </c:pt>
                <c:pt idx="94">
                  <c:v>-6.0231429000000003E-3</c:v>
                </c:pt>
                <c:pt idx="95">
                  <c:v>-1.0504849500000003E-2</c:v>
                </c:pt>
                <c:pt idx="96">
                  <c:v>-3.7249776999999993E-3</c:v>
                </c:pt>
                <c:pt idx="97">
                  <c:v>-1.3636935000000006E-3</c:v>
                </c:pt>
                <c:pt idx="98">
                  <c:v>-4.0629228999999999E-3</c:v>
                </c:pt>
                <c:pt idx="99">
                  <c:v>1.2731016499999998E-2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A-493A-9E2A-AF64DC919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Infra!$T$12:$T$111</c:f>
              <c:numCache>
                <c:formatCode>0.00%</c:formatCode>
                <c:ptCount val="100"/>
                <c:pt idx="2">
                  <c:v>3.5239923267326612E-2</c:v>
                </c:pt>
                <c:pt idx="3">
                  <c:v>1.1692544554455342E-2</c:v>
                </c:pt>
                <c:pt idx="4">
                  <c:v>3.8324863861385339E-3</c:v>
                </c:pt>
                <c:pt idx="5">
                  <c:v>3.323142945544566E-2</c:v>
                </c:pt>
                <c:pt idx="6">
                  <c:v>8.1427970297021091E-4</c:v>
                </c:pt>
                <c:pt idx="7">
                  <c:v>8.3742066831682394E-3</c:v>
                </c:pt>
                <c:pt idx="8">
                  <c:v>1.5446172029702776E-2</c:v>
                </c:pt>
                <c:pt idx="9">
                  <c:v>4.2801837871287107E-2</c:v>
                </c:pt>
                <c:pt idx="10">
                  <c:v>-3.61315222772296E-3</c:v>
                </c:pt>
                <c:pt idx="11">
                  <c:v>1.0547821782176392E-3</c:v>
                </c:pt>
                <c:pt idx="12">
                  <c:v>2.7342100247524481E-2</c:v>
                </c:pt>
                <c:pt idx="13">
                  <c:v>4.4860022277227518E-2</c:v>
                </c:pt>
                <c:pt idx="14">
                  <c:v>1.8568728960395742E-2</c:v>
                </c:pt>
                <c:pt idx="15">
                  <c:v>3.0229123762375965E-2</c:v>
                </c:pt>
                <c:pt idx="16">
                  <c:v>1.0611277227722704E-2</c:v>
                </c:pt>
                <c:pt idx="17">
                  <c:v>5.3060957920791907E-2</c:v>
                </c:pt>
                <c:pt idx="18">
                  <c:v>3.0662425742574273E-2</c:v>
                </c:pt>
                <c:pt idx="19">
                  <c:v>2.1920856435643454E-2</c:v>
                </c:pt>
                <c:pt idx="20">
                  <c:v>-5.4732847772277271E-2</c:v>
                </c:pt>
                <c:pt idx="21">
                  <c:v>1.4882680693069084E-2</c:v>
                </c:pt>
                <c:pt idx="22">
                  <c:v>-6.4463613861376334E-4</c:v>
                </c:pt>
                <c:pt idx="23">
                  <c:v>1.3383018564356419E-2</c:v>
                </c:pt>
                <c:pt idx="24">
                  <c:v>2.6138594059406106E-2</c:v>
                </c:pt>
                <c:pt idx="25">
                  <c:v>1.0462205445544548E-2</c:v>
                </c:pt>
                <c:pt idx="26">
                  <c:v>1.8381892326732707E-2</c:v>
                </c:pt>
                <c:pt idx="27">
                  <c:v>5.226804455445544E-3</c:v>
                </c:pt>
                <c:pt idx="28">
                  <c:v>2.3569590346534719E-2</c:v>
                </c:pt>
                <c:pt idx="29">
                  <c:v>3.7270280940593814E-2</c:v>
                </c:pt>
                <c:pt idx="30">
                  <c:v>3.1221941831683031E-2</c:v>
                </c:pt>
                <c:pt idx="31">
                  <c:v>2.6845194306930553E-2</c:v>
                </c:pt>
                <c:pt idx="32">
                  <c:v>3.7470037128712885E-2</c:v>
                </c:pt>
                <c:pt idx="33">
                  <c:v>-1.1862636138614269E-3</c:v>
                </c:pt>
                <c:pt idx="34">
                  <c:v>1.4432483910890914E-2</c:v>
                </c:pt>
                <c:pt idx="35">
                  <c:v>1.568170544554448E-2</c:v>
                </c:pt>
                <c:pt idx="36">
                  <c:v>2.0285042079207782E-2</c:v>
                </c:pt>
                <c:pt idx="37">
                  <c:v>1.0072631188118519E-2</c:v>
                </c:pt>
                <c:pt idx="38">
                  <c:v>7.9539727722766074E-4</c:v>
                </c:pt>
                <c:pt idx="39">
                  <c:v>3.8604970297029473E-2</c:v>
                </c:pt>
                <c:pt idx="40">
                  <c:v>-1.0459522277227795E-2</c:v>
                </c:pt>
                <c:pt idx="41">
                  <c:v>7.0812574257423933E-3</c:v>
                </c:pt>
                <c:pt idx="42">
                  <c:v>-7.3349777227723623E-3</c:v>
                </c:pt>
                <c:pt idx="43">
                  <c:v>3.367963861386114E-2</c:v>
                </c:pt>
                <c:pt idx="44">
                  <c:v>2.1175497524752229E-2</c:v>
                </c:pt>
                <c:pt idx="45">
                  <c:v>3.6653123762376172E-2</c:v>
                </c:pt>
                <c:pt idx="46">
                  <c:v>2.3220762376237492E-2</c:v>
                </c:pt>
                <c:pt idx="47">
                  <c:v>7.817672029702738E-3</c:v>
                </c:pt>
                <c:pt idx="48">
                  <c:v>-2.7922636138615342E-3</c:v>
                </c:pt>
                <c:pt idx="49">
                  <c:v>1.6847446782178199E-2</c:v>
                </c:pt>
                <c:pt idx="50">
                  <c:v>2.0975741336633602E-2</c:v>
                </c:pt>
                <c:pt idx="51">
                  <c:v>-8.4351274752475502E-3</c:v>
                </c:pt>
                <c:pt idx="52">
                  <c:v>3.2798127475247352E-2</c:v>
                </c:pt>
                <c:pt idx="53">
                  <c:v>1.0703701732672988E-2</c:v>
                </c:pt>
                <c:pt idx="54">
                  <c:v>-4.8680533415841665E-2</c:v>
                </c:pt>
                <c:pt idx="55">
                  <c:v>2.4543525990098791E-2</c:v>
                </c:pt>
                <c:pt idx="56">
                  <c:v>3.5468499999999903E-2</c:v>
                </c:pt>
                <c:pt idx="57">
                  <c:v>2.1784704207920447E-2</c:v>
                </c:pt>
                <c:pt idx="58">
                  <c:v>4.5964147277227863E-2</c:v>
                </c:pt>
                <c:pt idx="59">
                  <c:v>3.7529814356433988E-3</c:v>
                </c:pt>
                <c:pt idx="60">
                  <c:v>-4.42609034653485E-3</c:v>
                </c:pt>
                <c:pt idx="61">
                  <c:v>1.3616564356435434E-2</c:v>
                </c:pt>
                <c:pt idx="62">
                  <c:v>5.5328985148515031E-3</c:v>
                </c:pt>
                <c:pt idx="63">
                  <c:v>2.2512174504950577E-2</c:v>
                </c:pt>
                <c:pt idx="64">
                  <c:v>-4.6086684405940659E-2</c:v>
                </c:pt>
                <c:pt idx="65">
                  <c:v>-0.1180247512376239</c:v>
                </c:pt>
                <c:pt idx="66">
                  <c:v>-0.10293968069306936</c:v>
                </c:pt>
                <c:pt idx="67">
                  <c:v>2.5089128712871167E-2</c:v>
                </c:pt>
                <c:pt idx="68">
                  <c:v>-2.503064356435547E-3</c:v>
                </c:pt>
                <c:pt idx="69">
                  <c:v>5.2519330445544465E-2</c:v>
                </c:pt>
                <c:pt idx="70">
                  <c:v>1.1377506188118947E-2</c:v>
                </c:pt>
                <c:pt idx="71">
                  <c:v>2.3998917079207871E-2</c:v>
                </c:pt>
                <c:pt idx="72">
                  <c:v>5.7508266089108862E-2</c:v>
                </c:pt>
                <c:pt idx="73">
                  <c:v>0.13817299504950475</c:v>
                </c:pt>
                <c:pt idx="74">
                  <c:v>1.4181049504950582E-2</c:v>
                </c:pt>
                <c:pt idx="75">
                  <c:v>7.6775445544552401E-3</c:v>
                </c:pt>
                <c:pt idx="76">
                  <c:v>9.0239460396039473E-2</c:v>
                </c:pt>
                <c:pt idx="77">
                  <c:v>-2.1803884900990167E-2</c:v>
                </c:pt>
                <c:pt idx="78">
                  <c:v>1.6832539603960361E-2</c:v>
                </c:pt>
                <c:pt idx="79">
                  <c:v>0.1007957301980198</c:v>
                </c:pt>
                <c:pt idx="80">
                  <c:v>6.1654449257425581E-2</c:v>
                </c:pt>
                <c:pt idx="81">
                  <c:v>0.11339825866336617</c:v>
                </c:pt>
                <c:pt idx="82">
                  <c:v>-2.381834158415852E-2</c:v>
                </c:pt>
                <c:pt idx="83">
                  <c:v>1.8301393564356339E-2</c:v>
                </c:pt>
                <c:pt idx="84">
                  <c:v>6.3554617574257177E-2</c:v>
                </c:pt>
                <c:pt idx="85">
                  <c:v>1.8078779702970227E-2</c:v>
                </c:pt>
                <c:pt idx="86">
                  <c:v>-1.0471299504951626E-3</c:v>
                </c:pt>
                <c:pt idx="87">
                  <c:v>-2.1311948019802074E-2</c:v>
                </c:pt>
                <c:pt idx="88">
                  <c:v>-1.6126089108909891E-3</c:v>
                </c:pt>
                <c:pt idx="89">
                  <c:v>7.5731943069305974E-3</c:v>
                </c:pt>
                <c:pt idx="90">
                  <c:v>-6.5609125000000157E-2</c:v>
                </c:pt>
                <c:pt idx="91">
                  <c:v>-2.8953367574257483E-2</c:v>
                </c:pt>
                <c:pt idx="92">
                  <c:v>-3.418976237623772E-2</c:v>
                </c:pt>
                <c:pt idx="93">
                  <c:v>-3.5489668316831646E-2</c:v>
                </c:pt>
                <c:pt idx="94">
                  <c:v>-4.4828518564356434E-2</c:v>
                </c:pt>
                <c:pt idx="95">
                  <c:v>-6.4375655940593912E-3</c:v>
                </c:pt>
                <c:pt idx="96">
                  <c:v>6.7652252475247643E-3</c:v>
                </c:pt>
                <c:pt idx="97">
                  <c:v>-0.10268725247524746</c:v>
                </c:pt>
                <c:pt idx="98">
                  <c:v>2.7919504950495E-2</c:v>
                </c:pt>
                <c:pt idx="99">
                  <c:v>9.0538597772277019E-2</c:v>
                </c:pt>
              </c:numCache>
            </c:numRef>
          </c:xVal>
          <c:yVal>
            <c:numRef>
              <c:f>Infra!$U$12:$U$111</c:f>
              <c:numCache>
                <c:formatCode>0.00%</c:formatCode>
                <c:ptCount val="100"/>
                <c:pt idx="2">
                  <c:v>3.8324863861385339E-3</c:v>
                </c:pt>
                <c:pt idx="3">
                  <c:v>3.323142945544566E-2</c:v>
                </c:pt>
                <c:pt idx="4">
                  <c:v>8.1427970297021091E-4</c:v>
                </c:pt>
                <c:pt idx="5">
                  <c:v>8.3742066831682394E-3</c:v>
                </c:pt>
                <c:pt idx="6">
                  <c:v>1.5446172029702776E-2</c:v>
                </c:pt>
                <c:pt idx="7">
                  <c:v>4.2801837871287107E-2</c:v>
                </c:pt>
                <c:pt idx="8">
                  <c:v>-3.61315222772296E-3</c:v>
                </c:pt>
                <c:pt idx="9">
                  <c:v>1.0547821782176392E-3</c:v>
                </c:pt>
                <c:pt idx="10">
                  <c:v>2.7342100247524481E-2</c:v>
                </c:pt>
                <c:pt idx="11">
                  <c:v>4.4860022277227518E-2</c:v>
                </c:pt>
                <c:pt idx="12">
                  <c:v>1.8568728960395742E-2</c:v>
                </c:pt>
                <c:pt idx="13">
                  <c:v>3.0229123762375965E-2</c:v>
                </c:pt>
                <c:pt idx="14">
                  <c:v>1.0611277227722704E-2</c:v>
                </c:pt>
                <c:pt idx="15">
                  <c:v>5.3060957920791907E-2</c:v>
                </c:pt>
                <c:pt idx="16">
                  <c:v>3.0662425742574273E-2</c:v>
                </c:pt>
                <c:pt idx="17">
                  <c:v>2.1920856435643454E-2</c:v>
                </c:pt>
                <c:pt idx="18">
                  <c:v>-5.4732847772277271E-2</c:v>
                </c:pt>
                <c:pt idx="19">
                  <c:v>1.4882680693069084E-2</c:v>
                </c:pt>
                <c:pt idx="20">
                  <c:v>-6.4463613861376334E-4</c:v>
                </c:pt>
                <c:pt idx="21">
                  <c:v>1.3383018564356419E-2</c:v>
                </c:pt>
                <c:pt idx="22">
                  <c:v>2.6138594059406106E-2</c:v>
                </c:pt>
                <c:pt idx="23">
                  <c:v>1.0462205445544548E-2</c:v>
                </c:pt>
                <c:pt idx="24">
                  <c:v>1.8381892326732707E-2</c:v>
                </c:pt>
                <c:pt idx="25">
                  <c:v>5.226804455445544E-3</c:v>
                </c:pt>
                <c:pt idx="26">
                  <c:v>2.3569590346534719E-2</c:v>
                </c:pt>
                <c:pt idx="27">
                  <c:v>3.7270280940593814E-2</c:v>
                </c:pt>
                <c:pt idx="28">
                  <c:v>3.1221941831683031E-2</c:v>
                </c:pt>
                <c:pt idx="29">
                  <c:v>2.6845194306930553E-2</c:v>
                </c:pt>
                <c:pt idx="30">
                  <c:v>3.7470037128712885E-2</c:v>
                </c:pt>
                <c:pt idx="31">
                  <c:v>-1.1862636138614269E-3</c:v>
                </c:pt>
                <c:pt idx="32">
                  <c:v>1.4432483910890914E-2</c:v>
                </c:pt>
                <c:pt idx="33">
                  <c:v>1.568170544554448E-2</c:v>
                </c:pt>
                <c:pt idx="34">
                  <c:v>2.0285042079207782E-2</c:v>
                </c:pt>
                <c:pt idx="35">
                  <c:v>1.0072631188118519E-2</c:v>
                </c:pt>
                <c:pt idx="36">
                  <c:v>7.9539727722766074E-4</c:v>
                </c:pt>
                <c:pt idx="37">
                  <c:v>3.8604970297029473E-2</c:v>
                </c:pt>
                <c:pt idx="38">
                  <c:v>-1.0459522277227795E-2</c:v>
                </c:pt>
                <c:pt idx="39">
                  <c:v>7.0812574257423933E-3</c:v>
                </c:pt>
                <c:pt idx="40">
                  <c:v>-7.3349777227723623E-3</c:v>
                </c:pt>
                <c:pt idx="41">
                  <c:v>3.367963861386114E-2</c:v>
                </c:pt>
                <c:pt idx="42">
                  <c:v>2.1175497524752229E-2</c:v>
                </c:pt>
                <c:pt idx="43">
                  <c:v>3.6653123762376172E-2</c:v>
                </c:pt>
                <c:pt idx="44">
                  <c:v>2.3220762376237492E-2</c:v>
                </c:pt>
                <c:pt idx="45">
                  <c:v>7.817672029702738E-3</c:v>
                </c:pt>
                <c:pt idx="46">
                  <c:v>-2.7922636138615342E-3</c:v>
                </c:pt>
                <c:pt idx="47">
                  <c:v>1.6847446782178199E-2</c:v>
                </c:pt>
                <c:pt idx="48">
                  <c:v>2.0975741336633602E-2</c:v>
                </c:pt>
                <c:pt idx="49">
                  <c:v>-8.4351274752475502E-3</c:v>
                </c:pt>
                <c:pt idx="50">
                  <c:v>3.2798127475247352E-2</c:v>
                </c:pt>
                <c:pt idx="51">
                  <c:v>1.0703701732672988E-2</c:v>
                </c:pt>
                <c:pt idx="52">
                  <c:v>-4.8680533415841665E-2</c:v>
                </c:pt>
                <c:pt idx="53">
                  <c:v>2.4543525990098791E-2</c:v>
                </c:pt>
                <c:pt idx="54">
                  <c:v>3.5468499999999903E-2</c:v>
                </c:pt>
                <c:pt idx="55">
                  <c:v>2.1784704207920447E-2</c:v>
                </c:pt>
                <c:pt idx="56">
                  <c:v>4.5964147277227863E-2</c:v>
                </c:pt>
                <c:pt idx="57">
                  <c:v>3.7529814356433988E-3</c:v>
                </c:pt>
                <c:pt idx="58">
                  <c:v>-4.42609034653485E-3</c:v>
                </c:pt>
                <c:pt idx="59">
                  <c:v>1.3616564356435434E-2</c:v>
                </c:pt>
                <c:pt idx="60">
                  <c:v>5.5328985148515031E-3</c:v>
                </c:pt>
                <c:pt idx="61">
                  <c:v>2.2512174504950577E-2</c:v>
                </c:pt>
                <c:pt idx="62">
                  <c:v>-4.6086684405940659E-2</c:v>
                </c:pt>
                <c:pt idx="63">
                  <c:v>-0.1180247512376239</c:v>
                </c:pt>
                <c:pt idx="64">
                  <c:v>-0.10293968069306936</c:v>
                </c:pt>
                <c:pt idx="65">
                  <c:v>2.5089128712871167E-2</c:v>
                </c:pt>
                <c:pt idx="66">
                  <c:v>-2.503064356435547E-3</c:v>
                </c:pt>
                <c:pt idx="67">
                  <c:v>5.2519330445544465E-2</c:v>
                </c:pt>
                <c:pt idx="68">
                  <c:v>1.1377506188118947E-2</c:v>
                </c:pt>
                <c:pt idx="69">
                  <c:v>2.3998917079207871E-2</c:v>
                </c:pt>
                <c:pt idx="70">
                  <c:v>5.7508266089108862E-2</c:v>
                </c:pt>
                <c:pt idx="71">
                  <c:v>0.13817299504950475</c:v>
                </c:pt>
                <c:pt idx="72">
                  <c:v>1.4181049504950582E-2</c:v>
                </c:pt>
                <c:pt idx="73">
                  <c:v>7.6775445544552401E-3</c:v>
                </c:pt>
                <c:pt idx="74">
                  <c:v>9.0239460396039473E-2</c:v>
                </c:pt>
                <c:pt idx="75">
                  <c:v>-2.1803884900990167E-2</c:v>
                </c:pt>
                <c:pt idx="76">
                  <c:v>1.6832539603960361E-2</c:v>
                </c:pt>
                <c:pt idx="77">
                  <c:v>0.1007957301980198</c:v>
                </c:pt>
                <c:pt idx="78">
                  <c:v>6.1654449257425581E-2</c:v>
                </c:pt>
                <c:pt idx="79">
                  <c:v>0.11339825866336617</c:v>
                </c:pt>
                <c:pt idx="80">
                  <c:v>-2.381834158415852E-2</c:v>
                </c:pt>
                <c:pt idx="81">
                  <c:v>1.8301393564356339E-2</c:v>
                </c:pt>
                <c:pt idx="82">
                  <c:v>6.3554617574257177E-2</c:v>
                </c:pt>
                <c:pt idx="83">
                  <c:v>1.8078779702970227E-2</c:v>
                </c:pt>
                <c:pt idx="84">
                  <c:v>-1.0471299504951626E-3</c:v>
                </c:pt>
                <c:pt idx="85">
                  <c:v>-2.1311948019802074E-2</c:v>
                </c:pt>
                <c:pt idx="86">
                  <c:v>-1.6126089108909891E-3</c:v>
                </c:pt>
                <c:pt idx="87">
                  <c:v>7.5731943069305974E-3</c:v>
                </c:pt>
                <c:pt idx="88">
                  <c:v>-6.5609125000000157E-2</c:v>
                </c:pt>
                <c:pt idx="89">
                  <c:v>-2.8953367574257483E-2</c:v>
                </c:pt>
                <c:pt idx="90">
                  <c:v>-3.418976237623772E-2</c:v>
                </c:pt>
                <c:pt idx="91">
                  <c:v>-3.5489668316831646E-2</c:v>
                </c:pt>
                <c:pt idx="92">
                  <c:v>-4.4828518564356434E-2</c:v>
                </c:pt>
                <c:pt idx="93">
                  <c:v>-6.4375655940593912E-3</c:v>
                </c:pt>
                <c:pt idx="94">
                  <c:v>6.7652252475247643E-3</c:v>
                </c:pt>
                <c:pt idx="95">
                  <c:v>-0.10268725247524746</c:v>
                </c:pt>
                <c:pt idx="96">
                  <c:v>2.7919504950495E-2</c:v>
                </c:pt>
                <c:pt idx="97">
                  <c:v>9.0538597772277019E-2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16-4FB4-83D2-9C6DEF87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'US Public Eq'!$T$12:$T$111</c:f>
              <c:numCache>
                <c:formatCode>0.00%</c:formatCode>
                <c:ptCount val="100"/>
                <c:pt idx="2">
                  <c:v>4.2837874999999997E-2</c:v>
                </c:pt>
                <c:pt idx="3">
                  <c:v>4.2837875063043193E-2</c:v>
                </c:pt>
                <c:pt idx="4">
                  <c:v>0.10555929886974801</c:v>
                </c:pt>
                <c:pt idx="5">
                  <c:v>0.116915729413533</c:v>
                </c:pt>
                <c:pt idx="6">
                  <c:v>-3.2734040834274399E-2</c:v>
                </c:pt>
                <c:pt idx="7">
                  <c:v>8.7421374203092303E-2</c:v>
                </c:pt>
                <c:pt idx="8">
                  <c:v>7.4970836314914899E-2</c:v>
                </c:pt>
                <c:pt idx="9">
                  <c:v>7.5610393834670594E-2</c:v>
                </c:pt>
                <c:pt idx="10">
                  <c:v>-4.88259081315583E-2</c:v>
                </c:pt>
                <c:pt idx="11">
                  <c:v>-0.161011241946939</c:v>
                </c:pt>
                <c:pt idx="12">
                  <c:v>-4.5985142551558701E-2</c:v>
                </c:pt>
                <c:pt idx="13">
                  <c:v>0.110271051322096</c:v>
                </c:pt>
                <c:pt idx="14">
                  <c:v>5.8204923877869198E-3</c:v>
                </c:pt>
                <c:pt idx="15">
                  <c:v>8.5488384180000002E-2</c:v>
                </c:pt>
                <c:pt idx="16">
                  <c:v>6.17497264299465E-2</c:v>
                </c:pt>
                <c:pt idx="17">
                  <c:v>0.12148162114019699</c:v>
                </c:pt>
                <c:pt idx="18">
                  <c:v>8.9294219443033493E-2</c:v>
                </c:pt>
                <c:pt idx="19">
                  <c:v>0.20543275623999999</c:v>
                </c:pt>
                <c:pt idx="20">
                  <c:v>-0.195979996786041</c:v>
                </c:pt>
                <c:pt idx="21">
                  <c:v>9.06998595406978E-2</c:v>
                </c:pt>
                <c:pt idx="22">
                  <c:v>1.6982811435818802E-2</c:v>
                </c:pt>
                <c:pt idx="23">
                  <c:v>4.3038335811612198E-2</c:v>
                </c:pt>
                <c:pt idx="24">
                  <c:v>0.13647980610907201</c:v>
                </c:pt>
                <c:pt idx="25">
                  <c:v>-0.13519838743943</c:v>
                </c:pt>
                <c:pt idx="26">
                  <c:v>7.7107606769822395E-2</c:v>
                </c:pt>
                <c:pt idx="27">
                  <c:v>3.4338813054584104E-2</c:v>
                </c:pt>
                <c:pt idx="28">
                  <c:v>-7.5913413796454597E-3</c:v>
                </c:pt>
                <c:pt idx="29">
                  <c:v>6.6448017233366394E-2</c:v>
                </c:pt>
                <c:pt idx="30">
                  <c:v>4.4803663544979298E-2</c:v>
                </c:pt>
                <c:pt idx="31">
                  <c:v>3.0881563271351501E-2</c:v>
                </c:pt>
                <c:pt idx="32">
                  <c:v>6.0661197685175895E-2</c:v>
                </c:pt>
                <c:pt idx="33">
                  <c:v>3.8242363929054599E-2</c:v>
                </c:pt>
                <c:pt idx="34">
                  <c:v>3.8520810810877201E-2</c:v>
                </c:pt>
                <c:pt idx="35">
                  <c:v>2.4552375351965198E-2</c:v>
                </c:pt>
                <c:pt idx="36">
                  <c:v>1.34783512357728E-2</c:v>
                </c:pt>
                <c:pt idx="37">
                  <c:v>7.0425675625578291E-2</c:v>
                </c:pt>
                <c:pt idx="38">
                  <c:v>-6.4384424742499405E-2</c:v>
                </c:pt>
                <c:pt idx="39">
                  <c:v>2.7807360457376999E-3</c:v>
                </c:pt>
                <c:pt idx="40">
                  <c:v>9.5056910905067012E-3</c:v>
                </c:pt>
                <c:pt idx="41">
                  <c:v>4.9326671217548003E-2</c:v>
                </c:pt>
                <c:pt idx="42">
                  <c:v>1.12789158823399E-2</c:v>
                </c:pt>
                <c:pt idx="43">
                  <c:v>5.2338321508653897E-2</c:v>
                </c:pt>
                <c:pt idx="44">
                  <c:v>1.8074541744958199E-2</c:v>
                </c:pt>
                <c:pt idx="45">
                  <c:v>0.10512939435867701</c:v>
                </c:pt>
                <c:pt idx="46">
                  <c:v>5.2449679813950899E-2</c:v>
                </c:pt>
                <c:pt idx="47">
                  <c:v>2.91014777921881E-2</c:v>
                </c:pt>
                <c:pt idx="48">
                  <c:v>0.106054267934396</c:v>
                </c:pt>
                <c:pt idx="49">
                  <c:v>-3.7721123217839803E-3</c:v>
                </c:pt>
                <c:pt idx="50">
                  <c:v>6.3515345760384492E-2</c:v>
                </c:pt>
                <c:pt idx="51">
                  <c:v>-2.7517513698294704E-2</c:v>
                </c:pt>
                <c:pt idx="52">
                  <c:v>0.12586618110126099</c:v>
                </c:pt>
                <c:pt idx="53">
                  <c:v>0.118163555273401</c:v>
                </c:pt>
                <c:pt idx="54">
                  <c:v>-0.138680076576297</c:v>
                </c:pt>
                <c:pt idx="55">
                  <c:v>9.9198183548243591E-4</c:v>
                </c:pt>
                <c:pt idx="56">
                  <c:v>5.9193875262824006E-2</c:v>
                </c:pt>
                <c:pt idx="57">
                  <c:v>0.10756545299518301</c:v>
                </c:pt>
                <c:pt idx="58">
                  <c:v>0.11294215728528201</c:v>
                </c:pt>
                <c:pt idx="59">
                  <c:v>-0.11425237919705401</c:v>
                </c:pt>
                <c:pt idx="60">
                  <c:v>5.3865275993215701E-2</c:v>
                </c:pt>
                <c:pt idx="61">
                  <c:v>6.0385842203475801E-2</c:v>
                </c:pt>
                <c:pt idx="62">
                  <c:v>0.156058970431664</c:v>
                </c:pt>
                <c:pt idx="63">
                  <c:v>0.15929062077994799</c:v>
                </c:pt>
                <c:pt idx="64">
                  <c:v>-0.11011826326143399</c:v>
                </c:pt>
                <c:pt idx="65">
                  <c:v>-0.21943344550424002</c:v>
                </c:pt>
                <c:pt idx="66">
                  <c:v>-8.3699414899902388E-2</c:v>
                </c:pt>
                <c:pt idx="67">
                  <c:v>-2.72680470869235E-2</c:v>
                </c:pt>
                <c:pt idx="68">
                  <c:v>-9.4445898397433101E-2</c:v>
                </c:pt>
                <c:pt idx="69">
                  <c:v>-3.3318023781138399E-2</c:v>
                </c:pt>
                <c:pt idx="70">
                  <c:v>2.0302812140013102E-2</c:v>
                </c:pt>
                <c:pt idx="71">
                  <c:v>6.2781603206120792E-2</c:v>
                </c:pt>
                <c:pt idx="72">
                  <c:v>6.4005882134390299E-3</c:v>
                </c:pt>
                <c:pt idx="73">
                  <c:v>6.6982216460308899E-2</c:v>
                </c:pt>
                <c:pt idx="74">
                  <c:v>5.6654157363104793E-2</c:v>
                </c:pt>
                <c:pt idx="75">
                  <c:v>-1.4405811177186301E-2</c:v>
                </c:pt>
                <c:pt idx="76">
                  <c:v>4.2074897133719501E-2</c:v>
                </c:pt>
                <c:pt idx="77">
                  <c:v>2.08760258346294E-2</c:v>
                </c:pt>
                <c:pt idx="78">
                  <c:v>3.60488441119367E-2</c:v>
                </c:pt>
                <c:pt idx="79">
                  <c:v>1.36864323657628E-2</c:v>
                </c:pt>
                <c:pt idx="80">
                  <c:v>-2.1483682065752099E-2</c:v>
                </c:pt>
                <c:pt idx="81">
                  <c:v>9.2303069944910096E-2</c:v>
                </c:pt>
                <c:pt idx="82">
                  <c:v>-1.86709719606254E-2</c:v>
                </c:pt>
                <c:pt idx="83">
                  <c:v>1.7211281712098202E-2</c:v>
                </c:pt>
                <c:pt idx="84">
                  <c:v>1.69327721110346E-2</c:v>
                </c:pt>
                <c:pt idx="85">
                  <c:v>0.12176471491451001</c:v>
                </c:pt>
                <c:pt idx="86">
                  <c:v>2.6459959667386502E-2</c:v>
                </c:pt>
                <c:pt idx="87">
                  <c:v>0.15393218988497501</c:v>
                </c:pt>
                <c:pt idx="88">
                  <c:v>-3.1494165220979503E-2</c:v>
                </c:pt>
                <c:pt idx="89">
                  <c:v>8.4374951944638413E-2</c:v>
                </c:pt>
                <c:pt idx="90">
                  <c:v>-0.17276581482446701</c:v>
                </c:pt>
                <c:pt idx="91">
                  <c:v>-0.133966877251014</c:v>
                </c:pt>
                <c:pt idx="92">
                  <c:v>2.74887660812273E-3</c:v>
                </c:pt>
                <c:pt idx="93">
                  <c:v>0.10684993518155</c:v>
                </c:pt>
                <c:pt idx="94">
                  <c:v>-0.14678152979905101</c:v>
                </c:pt>
                <c:pt idx="95">
                  <c:v>5.8524929070437902E-2</c:v>
                </c:pt>
                <c:pt idx="96">
                  <c:v>-0.11855413307620699</c:v>
                </c:pt>
                <c:pt idx="97">
                  <c:v>-7.8244783247301705E-2</c:v>
                </c:pt>
                <c:pt idx="98">
                  <c:v>-9.6865828405039399E-3</c:v>
                </c:pt>
                <c:pt idx="99">
                  <c:v>-2.65648229036494E-2</c:v>
                </c:pt>
              </c:numCache>
            </c:numRef>
          </c:xVal>
          <c:yVal>
            <c:numRef>
              <c:f>'US Public Eq'!$U$12:$U$111</c:f>
              <c:numCache>
                <c:formatCode>0.00%</c:formatCode>
                <c:ptCount val="100"/>
                <c:pt idx="2">
                  <c:v>0.10555929886974801</c:v>
                </c:pt>
                <c:pt idx="3">
                  <c:v>0.116915729413533</c:v>
                </c:pt>
                <c:pt idx="4">
                  <c:v>-3.2734040834274399E-2</c:v>
                </c:pt>
                <c:pt idx="5">
                  <c:v>8.7421374203092303E-2</c:v>
                </c:pt>
                <c:pt idx="6">
                  <c:v>7.4970836314914899E-2</c:v>
                </c:pt>
                <c:pt idx="7">
                  <c:v>7.5610393834670594E-2</c:v>
                </c:pt>
                <c:pt idx="8">
                  <c:v>-4.88259081315583E-2</c:v>
                </c:pt>
                <c:pt idx="9">
                  <c:v>-0.161011241946939</c:v>
                </c:pt>
                <c:pt idx="10">
                  <c:v>-4.5985142551558701E-2</c:v>
                </c:pt>
                <c:pt idx="11">
                  <c:v>0.110271051322096</c:v>
                </c:pt>
                <c:pt idx="12">
                  <c:v>5.8204923877869198E-3</c:v>
                </c:pt>
                <c:pt idx="13">
                  <c:v>8.5488384180000002E-2</c:v>
                </c:pt>
                <c:pt idx="14">
                  <c:v>6.17497264299465E-2</c:v>
                </c:pt>
                <c:pt idx="15">
                  <c:v>0.12148162114019699</c:v>
                </c:pt>
                <c:pt idx="16">
                  <c:v>8.9294219443033493E-2</c:v>
                </c:pt>
                <c:pt idx="17">
                  <c:v>0.20543275623999999</c:v>
                </c:pt>
                <c:pt idx="18">
                  <c:v>-0.195979996786041</c:v>
                </c:pt>
                <c:pt idx="19">
                  <c:v>9.06998595406978E-2</c:v>
                </c:pt>
                <c:pt idx="20">
                  <c:v>1.6982811435818802E-2</c:v>
                </c:pt>
                <c:pt idx="21">
                  <c:v>4.3038335811612198E-2</c:v>
                </c:pt>
                <c:pt idx="22">
                  <c:v>0.13647980610907201</c:v>
                </c:pt>
                <c:pt idx="23">
                  <c:v>-0.13519838743943</c:v>
                </c:pt>
                <c:pt idx="24">
                  <c:v>7.7107606769822395E-2</c:v>
                </c:pt>
                <c:pt idx="25">
                  <c:v>3.4338813054584104E-2</c:v>
                </c:pt>
                <c:pt idx="26">
                  <c:v>-7.5913413796454597E-3</c:v>
                </c:pt>
                <c:pt idx="27">
                  <c:v>6.6448017233366394E-2</c:v>
                </c:pt>
                <c:pt idx="28">
                  <c:v>4.4803663544979298E-2</c:v>
                </c:pt>
                <c:pt idx="29">
                  <c:v>3.0881563271351501E-2</c:v>
                </c:pt>
                <c:pt idx="30">
                  <c:v>6.0661197685175895E-2</c:v>
                </c:pt>
                <c:pt idx="31">
                  <c:v>3.8242363929054599E-2</c:v>
                </c:pt>
                <c:pt idx="32">
                  <c:v>3.8520810810877201E-2</c:v>
                </c:pt>
                <c:pt idx="33">
                  <c:v>2.4552375351965198E-2</c:v>
                </c:pt>
                <c:pt idx="34">
                  <c:v>1.34783512357728E-2</c:v>
                </c:pt>
                <c:pt idx="35">
                  <c:v>7.0425675625578291E-2</c:v>
                </c:pt>
                <c:pt idx="36">
                  <c:v>-6.4384424742499405E-2</c:v>
                </c:pt>
                <c:pt idx="37">
                  <c:v>2.7807360457376999E-3</c:v>
                </c:pt>
                <c:pt idx="38">
                  <c:v>9.5056910905067012E-3</c:v>
                </c:pt>
                <c:pt idx="39">
                  <c:v>4.9326671217548003E-2</c:v>
                </c:pt>
                <c:pt idx="40">
                  <c:v>1.12789158823399E-2</c:v>
                </c:pt>
                <c:pt idx="41">
                  <c:v>5.2338321508653897E-2</c:v>
                </c:pt>
                <c:pt idx="42">
                  <c:v>1.8074541744958199E-2</c:v>
                </c:pt>
                <c:pt idx="43">
                  <c:v>0.10512939435867701</c:v>
                </c:pt>
                <c:pt idx="44">
                  <c:v>5.2449679813950899E-2</c:v>
                </c:pt>
                <c:pt idx="45">
                  <c:v>2.91014777921881E-2</c:v>
                </c:pt>
                <c:pt idx="46">
                  <c:v>0.106054267934396</c:v>
                </c:pt>
                <c:pt idx="47">
                  <c:v>-3.7721123217839803E-3</c:v>
                </c:pt>
                <c:pt idx="48">
                  <c:v>6.3515345760384492E-2</c:v>
                </c:pt>
                <c:pt idx="49">
                  <c:v>-2.7517513698294704E-2</c:v>
                </c:pt>
                <c:pt idx="50">
                  <c:v>0.12586618110126099</c:v>
                </c:pt>
                <c:pt idx="51">
                  <c:v>0.118163555273401</c:v>
                </c:pt>
                <c:pt idx="52">
                  <c:v>-0.138680076576297</c:v>
                </c:pt>
                <c:pt idx="53">
                  <c:v>9.9198183548243591E-4</c:v>
                </c:pt>
                <c:pt idx="54">
                  <c:v>5.9193875262824006E-2</c:v>
                </c:pt>
                <c:pt idx="55">
                  <c:v>0.10756545299518301</c:v>
                </c:pt>
                <c:pt idx="56">
                  <c:v>0.11294215728528201</c:v>
                </c:pt>
                <c:pt idx="57">
                  <c:v>-0.11425237919705401</c:v>
                </c:pt>
                <c:pt idx="58">
                  <c:v>5.3865275993215701E-2</c:v>
                </c:pt>
                <c:pt idx="59">
                  <c:v>6.0385842203475801E-2</c:v>
                </c:pt>
                <c:pt idx="60">
                  <c:v>0.156058970431664</c:v>
                </c:pt>
                <c:pt idx="61">
                  <c:v>0.15929062077994799</c:v>
                </c:pt>
                <c:pt idx="62">
                  <c:v>-0.11011826326143399</c:v>
                </c:pt>
                <c:pt idx="63">
                  <c:v>-0.21943344550424002</c:v>
                </c:pt>
                <c:pt idx="64">
                  <c:v>-8.3699414899902388E-2</c:v>
                </c:pt>
                <c:pt idx="65">
                  <c:v>-2.72680470869235E-2</c:v>
                </c:pt>
                <c:pt idx="66">
                  <c:v>-9.4445898397433101E-2</c:v>
                </c:pt>
                <c:pt idx="67">
                  <c:v>-3.3318023781138399E-2</c:v>
                </c:pt>
                <c:pt idx="68">
                  <c:v>2.0302812140013102E-2</c:v>
                </c:pt>
                <c:pt idx="69">
                  <c:v>6.2781603206120792E-2</c:v>
                </c:pt>
                <c:pt idx="70">
                  <c:v>6.4005882134390299E-3</c:v>
                </c:pt>
                <c:pt idx="71">
                  <c:v>6.6982216460308899E-2</c:v>
                </c:pt>
                <c:pt idx="72">
                  <c:v>5.6654157363104793E-2</c:v>
                </c:pt>
                <c:pt idx="73">
                  <c:v>-1.4405811177186301E-2</c:v>
                </c:pt>
                <c:pt idx="74">
                  <c:v>4.2074897133719501E-2</c:v>
                </c:pt>
                <c:pt idx="75">
                  <c:v>2.08760258346294E-2</c:v>
                </c:pt>
                <c:pt idx="76">
                  <c:v>3.60488441119367E-2</c:v>
                </c:pt>
                <c:pt idx="77">
                  <c:v>1.36864323657628E-2</c:v>
                </c:pt>
                <c:pt idx="78">
                  <c:v>-2.1483682065752099E-2</c:v>
                </c:pt>
                <c:pt idx="79">
                  <c:v>9.2303069944910096E-2</c:v>
                </c:pt>
                <c:pt idx="80">
                  <c:v>-1.86709719606254E-2</c:v>
                </c:pt>
                <c:pt idx="81">
                  <c:v>1.7211281712098202E-2</c:v>
                </c:pt>
                <c:pt idx="82">
                  <c:v>1.69327721110346E-2</c:v>
                </c:pt>
                <c:pt idx="83">
                  <c:v>0.12176471491451001</c:v>
                </c:pt>
                <c:pt idx="84">
                  <c:v>2.6459959667386502E-2</c:v>
                </c:pt>
                <c:pt idx="85">
                  <c:v>0.15393218988497501</c:v>
                </c:pt>
                <c:pt idx="86">
                  <c:v>-3.1494165220979503E-2</c:v>
                </c:pt>
                <c:pt idx="87">
                  <c:v>8.4374951944638413E-2</c:v>
                </c:pt>
                <c:pt idx="88">
                  <c:v>-0.17276581482446701</c:v>
                </c:pt>
                <c:pt idx="89">
                  <c:v>-0.133966877251014</c:v>
                </c:pt>
                <c:pt idx="90">
                  <c:v>2.74887660812273E-3</c:v>
                </c:pt>
                <c:pt idx="91">
                  <c:v>0.10684993518155</c:v>
                </c:pt>
                <c:pt idx="92">
                  <c:v>-0.14678152979905101</c:v>
                </c:pt>
                <c:pt idx="93">
                  <c:v>5.8524929070437902E-2</c:v>
                </c:pt>
                <c:pt idx="94">
                  <c:v>-0.11855413307620699</c:v>
                </c:pt>
                <c:pt idx="95">
                  <c:v>-7.8244783247301705E-2</c:v>
                </c:pt>
                <c:pt idx="96">
                  <c:v>-9.6865828405039399E-3</c:v>
                </c:pt>
                <c:pt idx="97">
                  <c:v>-2.65648229036494E-2</c:v>
                </c:pt>
                <c:pt idx="98">
                  <c:v>2.2933975326000701E-2</c:v>
                </c:pt>
                <c:pt idx="99">
                  <c:v>0.14879115860592601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0-4F6B-BEA2-9D5F420DF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'Fixed Income'!$T$12:$T$111</c:f>
              <c:numCache>
                <c:formatCode>0.00%</c:formatCode>
                <c:ptCount val="100"/>
                <c:pt idx="2">
                  <c:v>6.5120300000000005E-4</c:v>
                </c:pt>
                <c:pt idx="3">
                  <c:v>6.5120321280165395E-4</c:v>
                </c:pt>
                <c:pt idx="4">
                  <c:v>-7.7571593945006097E-3</c:v>
                </c:pt>
                <c:pt idx="5">
                  <c:v>6.8171496629820597E-2</c:v>
                </c:pt>
                <c:pt idx="6">
                  <c:v>-3.2311734000000002E-2</c:v>
                </c:pt>
                <c:pt idx="7">
                  <c:v>-8.4431382281422388E-3</c:v>
                </c:pt>
                <c:pt idx="8">
                  <c:v>2.9620269532041797E-2</c:v>
                </c:pt>
                <c:pt idx="9">
                  <c:v>1.8730852927177501E-2</c:v>
                </c:pt>
                <c:pt idx="10">
                  <c:v>-4.7523779510332397E-2</c:v>
                </c:pt>
                <c:pt idx="11">
                  <c:v>-4.6935058940912301E-2</c:v>
                </c:pt>
                <c:pt idx="12">
                  <c:v>-5.9340049007946101E-2</c:v>
                </c:pt>
                <c:pt idx="13">
                  <c:v>1.16321E-4</c:v>
                </c:pt>
                <c:pt idx="14">
                  <c:v>5.17775297935952E-4</c:v>
                </c:pt>
                <c:pt idx="15">
                  <c:v>1.8297450440000002E-2</c:v>
                </c:pt>
                <c:pt idx="16">
                  <c:v>-3.37250133120904E-2</c:v>
                </c:pt>
                <c:pt idx="17">
                  <c:v>6.6884943556462196E-3</c:v>
                </c:pt>
                <c:pt idx="18">
                  <c:v>6.19273411639898E-3</c:v>
                </c:pt>
                <c:pt idx="19">
                  <c:v>2.8955889839999999E-2</c:v>
                </c:pt>
                <c:pt idx="20">
                  <c:v>3.1483467520765598E-2</c:v>
                </c:pt>
                <c:pt idx="21">
                  <c:v>1.8026227864118599E-3</c:v>
                </c:pt>
                <c:pt idx="22">
                  <c:v>2.26923738509806E-2</c:v>
                </c:pt>
                <c:pt idx="23">
                  <c:v>3.07965445215246E-2</c:v>
                </c:pt>
                <c:pt idx="24">
                  <c:v>2.9428414907252801E-2</c:v>
                </c:pt>
                <c:pt idx="25">
                  <c:v>1.6354951133545199E-2</c:v>
                </c:pt>
                <c:pt idx="26">
                  <c:v>1.9135399501579698E-4</c:v>
                </c:pt>
                <c:pt idx="27">
                  <c:v>-1.5832448360394399E-3</c:v>
                </c:pt>
                <c:pt idx="28">
                  <c:v>-1.4608175323879501E-2</c:v>
                </c:pt>
                <c:pt idx="29">
                  <c:v>3.8812206129661395E-3</c:v>
                </c:pt>
                <c:pt idx="30">
                  <c:v>8.4852970292290698E-3</c:v>
                </c:pt>
                <c:pt idx="31">
                  <c:v>1.44514244444387E-2</c:v>
                </c:pt>
                <c:pt idx="32">
                  <c:v>8.1674275603609309E-3</c:v>
                </c:pt>
                <c:pt idx="33">
                  <c:v>-2.9755169224791902E-2</c:v>
                </c:pt>
                <c:pt idx="34">
                  <c:v>4.5825405996964301E-3</c:v>
                </c:pt>
                <c:pt idx="35">
                  <c:v>2.21372785840106E-2</c:v>
                </c:pt>
                <c:pt idx="36">
                  <c:v>3.0319961787971299E-2</c:v>
                </c:pt>
                <c:pt idx="37">
                  <c:v>-5.6997369128243304E-3</c:v>
                </c:pt>
                <c:pt idx="38">
                  <c:v>1.23066564915781E-2</c:v>
                </c:pt>
                <c:pt idx="39">
                  <c:v>-1.6826070652149801E-2</c:v>
                </c:pt>
                <c:pt idx="40">
                  <c:v>1.6065934113516998E-2</c:v>
                </c:pt>
                <c:pt idx="41">
                  <c:v>1.7942408169591584E-2</c:v>
                </c:pt>
                <c:pt idx="42">
                  <c:v>1.6595901774139055E-3</c:v>
                </c:pt>
                <c:pt idx="43">
                  <c:v>2.0446672812632238E-2</c:v>
                </c:pt>
                <c:pt idx="44">
                  <c:v>1.8431074668714187E-2</c:v>
                </c:pt>
                <c:pt idx="45">
                  <c:v>-1.3626155645276583E-3</c:v>
                </c:pt>
                <c:pt idx="46">
                  <c:v>5.677470130736495E-3</c:v>
                </c:pt>
                <c:pt idx="47">
                  <c:v>-2.3249351056885414E-2</c:v>
                </c:pt>
                <c:pt idx="48">
                  <c:v>-1.217682141778087E-3</c:v>
                </c:pt>
                <c:pt idx="49">
                  <c:v>2.1190514260094329E-3</c:v>
                </c:pt>
                <c:pt idx="50">
                  <c:v>1.5849871494116208E-2</c:v>
                </c:pt>
                <c:pt idx="51">
                  <c:v>2.0636254821295719E-2</c:v>
                </c:pt>
                <c:pt idx="52">
                  <c:v>3.0201755430843136E-3</c:v>
                </c:pt>
                <c:pt idx="53">
                  <c:v>1.1199329815931414E-2</c:v>
                </c:pt>
                <c:pt idx="54">
                  <c:v>3.8207198619165661E-2</c:v>
                </c:pt>
                <c:pt idx="55">
                  <c:v>2.2908806940705739E-2</c:v>
                </c:pt>
                <c:pt idx="56">
                  <c:v>4.2219351237502423E-3</c:v>
                </c:pt>
                <c:pt idx="57">
                  <c:v>-1.296961608672631E-2</c:v>
                </c:pt>
                <c:pt idx="58">
                  <c:v>2.4769595396906929E-2</c:v>
                </c:pt>
                <c:pt idx="59">
                  <c:v>3.4889130974356419E-2</c:v>
                </c:pt>
                <c:pt idx="60">
                  <c:v>1.7816617229753362E-2</c:v>
                </c:pt>
                <c:pt idx="61">
                  <c:v>2.0323193857245681E-3</c:v>
                </c:pt>
                <c:pt idx="62">
                  <c:v>3.7442116061438213E-2</c:v>
                </c:pt>
                <c:pt idx="63">
                  <c:v>1.7824318847477594E-2</c:v>
                </c:pt>
                <c:pt idx="64">
                  <c:v>1.1585972836203329E-3</c:v>
                </c:pt>
                <c:pt idx="65">
                  <c:v>4.5793802934529948E-2</c:v>
                </c:pt>
                <c:pt idx="66">
                  <c:v>-4.8840848846950502E-3</c:v>
                </c:pt>
                <c:pt idx="67">
                  <c:v>-1.0201142445340317E-2</c:v>
                </c:pt>
                <c:pt idx="68">
                  <c:v>2.1681347524030725E-2</c:v>
                </c:pt>
                <c:pt idx="69">
                  <c:v>3.0013778704309324E-2</c:v>
                </c:pt>
                <c:pt idx="70">
                  <c:v>2.8442246158028262E-2</c:v>
                </c:pt>
                <c:pt idx="71">
                  <c:v>-5.1792981719699371E-3</c:v>
                </c:pt>
                <c:pt idx="72">
                  <c:v>1.5034111179196064E-2</c:v>
                </c:pt>
                <c:pt idx="73">
                  <c:v>1.2383540233808832E-2</c:v>
                </c:pt>
                <c:pt idx="74">
                  <c:v>3.8076050323968769E-2</c:v>
                </c:pt>
                <c:pt idx="75">
                  <c:v>-7.6317085848187638E-4</c:v>
                </c:pt>
                <c:pt idx="76">
                  <c:v>-6.4669314555296786E-3</c:v>
                </c:pt>
                <c:pt idx="77">
                  <c:v>5.9475372243249502E-3</c:v>
                </c:pt>
                <c:pt idx="78">
                  <c:v>-6.7387992960874499E-3</c:v>
                </c:pt>
                <c:pt idx="79">
                  <c:v>3.0085003375962538E-2</c:v>
                </c:pt>
                <c:pt idx="80">
                  <c:v>-4.8037468301687092E-3</c:v>
                </c:pt>
                <c:pt idx="81">
                  <c:v>9.5482697817719231E-3</c:v>
                </c:pt>
                <c:pt idx="82">
                  <c:v>3.1969214869026041E-2</c:v>
                </c:pt>
                <c:pt idx="83">
                  <c:v>-2.443988664572716E-2</c:v>
                </c:pt>
                <c:pt idx="84">
                  <c:v>2.6592148237775781E-2</c:v>
                </c:pt>
                <c:pt idx="85">
                  <c:v>3.1539796127948438E-3</c:v>
                </c:pt>
                <c:pt idx="86">
                  <c:v>-1.4572551521957466E-3</c:v>
                </c:pt>
                <c:pt idx="87">
                  <c:v>2.5013168778881489E-2</c:v>
                </c:pt>
                <c:pt idx="88">
                  <c:v>1.3925465061953801E-2</c:v>
                </c:pt>
                <c:pt idx="89">
                  <c:v>1.5732614192658589E-2</c:v>
                </c:pt>
                <c:pt idx="90">
                  <c:v>4.5818793153450166E-2</c:v>
                </c:pt>
                <c:pt idx="91">
                  <c:v>3.6946427819321226E-2</c:v>
                </c:pt>
                <c:pt idx="92">
                  <c:v>9.3532870360846232E-4</c:v>
                </c:pt>
                <c:pt idx="93">
                  <c:v>4.518355471658797E-4</c:v>
                </c:pt>
                <c:pt idx="94">
                  <c:v>4.61149933822953E-2</c:v>
                </c:pt>
                <c:pt idx="95">
                  <c:v>5.6439583016076877E-3</c:v>
                </c:pt>
                <c:pt idx="96">
                  <c:v>3.0345883437098431E-2</c:v>
                </c:pt>
                <c:pt idx="97">
                  <c:v>4.2053134544027149E-2</c:v>
                </c:pt>
                <c:pt idx="98">
                  <c:v>3.0140602603144995E-2</c:v>
                </c:pt>
                <c:pt idx="99">
                  <c:v>1.7422416898638549E-2</c:v>
                </c:pt>
              </c:numCache>
            </c:numRef>
          </c:xVal>
          <c:yVal>
            <c:numRef>
              <c:f>'Fixed Income'!$U$12:$U$111</c:f>
              <c:numCache>
                <c:formatCode>0.00%</c:formatCode>
                <c:ptCount val="100"/>
                <c:pt idx="2">
                  <c:v>-7.7571593945006097E-3</c:v>
                </c:pt>
                <c:pt idx="3">
                  <c:v>6.8171496629820597E-2</c:v>
                </c:pt>
                <c:pt idx="4">
                  <c:v>-3.2311734000000002E-2</c:v>
                </c:pt>
                <c:pt idx="5">
                  <c:v>-8.4431382281422388E-3</c:v>
                </c:pt>
                <c:pt idx="6">
                  <c:v>2.9620269532041797E-2</c:v>
                </c:pt>
                <c:pt idx="7">
                  <c:v>1.8730852927177501E-2</c:v>
                </c:pt>
                <c:pt idx="8">
                  <c:v>-4.7523779510332397E-2</c:v>
                </c:pt>
                <c:pt idx="9">
                  <c:v>-4.6935058940912301E-2</c:v>
                </c:pt>
                <c:pt idx="10">
                  <c:v>-5.9340049007946101E-2</c:v>
                </c:pt>
                <c:pt idx="11">
                  <c:v>1.16321E-4</c:v>
                </c:pt>
                <c:pt idx="12">
                  <c:v>5.17775297935952E-4</c:v>
                </c:pt>
                <c:pt idx="13">
                  <c:v>1.8297450440000002E-2</c:v>
                </c:pt>
                <c:pt idx="14">
                  <c:v>-3.37250133120904E-2</c:v>
                </c:pt>
                <c:pt idx="15">
                  <c:v>6.6884943556462196E-3</c:v>
                </c:pt>
                <c:pt idx="16">
                  <c:v>6.19273411639898E-3</c:v>
                </c:pt>
                <c:pt idx="17">
                  <c:v>2.8955889839999999E-2</c:v>
                </c:pt>
                <c:pt idx="18">
                  <c:v>3.1483467520765598E-2</c:v>
                </c:pt>
                <c:pt idx="19">
                  <c:v>1.8026227864118599E-3</c:v>
                </c:pt>
                <c:pt idx="20">
                  <c:v>2.26923738509806E-2</c:v>
                </c:pt>
                <c:pt idx="21">
                  <c:v>3.07965445215246E-2</c:v>
                </c:pt>
                <c:pt idx="22">
                  <c:v>2.9428414907252801E-2</c:v>
                </c:pt>
                <c:pt idx="23">
                  <c:v>1.6354951133545199E-2</c:v>
                </c:pt>
                <c:pt idx="24">
                  <c:v>1.9135399501579698E-4</c:v>
                </c:pt>
                <c:pt idx="25">
                  <c:v>-1.5832448360394399E-3</c:v>
                </c:pt>
                <c:pt idx="26">
                  <c:v>-1.4608175323879501E-2</c:v>
                </c:pt>
                <c:pt idx="27">
                  <c:v>3.8812206129661395E-3</c:v>
                </c:pt>
                <c:pt idx="28">
                  <c:v>8.4852970292290698E-3</c:v>
                </c:pt>
                <c:pt idx="29">
                  <c:v>1.44514244444387E-2</c:v>
                </c:pt>
                <c:pt idx="30">
                  <c:v>8.1674275603609309E-3</c:v>
                </c:pt>
                <c:pt idx="31">
                  <c:v>-2.9755169224791902E-2</c:v>
                </c:pt>
                <c:pt idx="32">
                  <c:v>4.5825405996964301E-3</c:v>
                </c:pt>
                <c:pt idx="33">
                  <c:v>2.21372785840106E-2</c:v>
                </c:pt>
                <c:pt idx="34">
                  <c:v>3.0319961787971299E-2</c:v>
                </c:pt>
                <c:pt idx="35">
                  <c:v>-5.6997369128243304E-3</c:v>
                </c:pt>
                <c:pt idx="36">
                  <c:v>1.23066564915781E-2</c:v>
                </c:pt>
                <c:pt idx="37">
                  <c:v>-1.6826070652149801E-2</c:v>
                </c:pt>
                <c:pt idx="38">
                  <c:v>1.6065934113516998E-2</c:v>
                </c:pt>
                <c:pt idx="39">
                  <c:v>1.7942408169591584E-2</c:v>
                </c:pt>
                <c:pt idx="40">
                  <c:v>1.6595901774139055E-3</c:v>
                </c:pt>
                <c:pt idx="41">
                  <c:v>2.0446672812632238E-2</c:v>
                </c:pt>
                <c:pt idx="42">
                  <c:v>1.8431074668714187E-2</c:v>
                </c:pt>
                <c:pt idx="43">
                  <c:v>-1.3626155645276583E-3</c:v>
                </c:pt>
                <c:pt idx="44">
                  <c:v>5.677470130736495E-3</c:v>
                </c:pt>
                <c:pt idx="45">
                  <c:v>-2.3249351056885414E-2</c:v>
                </c:pt>
                <c:pt idx="46">
                  <c:v>-1.217682141778087E-3</c:v>
                </c:pt>
                <c:pt idx="47">
                  <c:v>2.1190514260094329E-3</c:v>
                </c:pt>
                <c:pt idx="48">
                  <c:v>1.5849871494116208E-2</c:v>
                </c:pt>
                <c:pt idx="49">
                  <c:v>2.0636254821295719E-2</c:v>
                </c:pt>
                <c:pt idx="50">
                  <c:v>3.0201755430843136E-3</c:v>
                </c:pt>
                <c:pt idx="51">
                  <c:v>1.1199329815931414E-2</c:v>
                </c:pt>
                <c:pt idx="52">
                  <c:v>3.8207198619165661E-2</c:v>
                </c:pt>
                <c:pt idx="53">
                  <c:v>2.2908806940705739E-2</c:v>
                </c:pt>
                <c:pt idx="54">
                  <c:v>4.2219351237502423E-3</c:v>
                </c:pt>
                <c:pt idx="55">
                  <c:v>-1.296961608672631E-2</c:v>
                </c:pt>
                <c:pt idx="56">
                  <c:v>2.4769595396906929E-2</c:v>
                </c:pt>
                <c:pt idx="57">
                  <c:v>3.4889130974356419E-2</c:v>
                </c:pt>
                <c:pt idx="58">
                  <c:v>1.7816617229753362E-2</c:v>
                </c:pt>
                <c:pt idx="59">
                  <c:v>2.0323193857245681E-3</c:v>
                </c:pt>
                <c:pt idx="60">
                  <c:v>3.7442116061438213E-2</c:v>
                </c:pt>
                <c:pt idx="61">
                  <c:v>1.7824318847477594E-2</c:v>
                </c:pt>
                <c:pt idx="62">
                  <c:v>1.1585972836203329E-3</c:v>
                </c:pt>
                <c:pt idx="63">
                  <c:v>4.5793802934529948E-2</c:v>
                </c:pt>
                <c:pt idx="64">
                  <c:v>-4.8840848846950502E-3</c:v>
                </c:pt>
                <c:pt idx="65">
                  <c:v>-1.0201142445340317E-2</c:v>
                </c:pt>
                <c:pt idx="66">
                  <c:v>2.1681347524030725E-2</c:v>
                </c:pt>
                <c:pt idx="67">
                  <c:v>3.0013778704309324E-2</c:v>
                </c:pt>
                <c:pt idx="68">
                  <c:v>2.8442246158028262E-2</c:v>
                </c:pt>
                <c:pt idx="69">
                  <c:v>-5.1792981719699371E-3</c:v>
                </c:pt>
                <c:pt idx="70">
                  <c:v>1.5034111179196064E-2</c:v>
                </c:pt>
                <c:pt idx="71">
                  <c:v>1.2383540233808832E-2</c:v>
                </c:pt>
                <c:pt idx="72">
                  <c:v>3.8076050323968769E-2</c:v>
                </c:pt>
                <c:pt idx="73">
                  <c:v>-7.6317085848187638E-4</c:v>
                </c:pt>
                <c:pt idx="74">
                  <c:v>-6.4669314555296786E-3</c:v>
                </c:pt>
                <c:pt idx="75">
                  <c:v>5.9475372243249502E-3</c:v>
                </c:pt>
                <c:pt idx="76">
                  <c:v>-6.7387992960874499E-3</c:v>
                </c:pt>
                <c:pt idx="77">
                  <c:v>3.0085003375962538E-2</c:v>
                </c:pt>
                <c:pt idx="78">
                  <c:v>-4.8037468301687092E-3</c:v>
                </c:pt>
                <c:pt idx="79">
                  <c:v>9.5482697817719231E-3</c:v>
                </c:pt>
                <c:pt idx="80">
                  <c:v>3.1969214869026041E-2</c:v>
                </c:pt>
                <c:pt idx="81">
                  <c:v>-2.443988664572716E-2</c:v>
                </c:pt>
                <c:pt idx="82">
                  <c:v>2.6592148237775781E-2</c:v>
                </c:pt>
                <c:pt idx="83">
                  <c:v>3.1539796127948438E-3</c:v>
                </c:pt>
                <c:pt idx="84">
                  <c:v>-1.4572551521957466E-3</c:v>
                </c:pt>
                <c:pt idx="85">
                  <c:v>2.5013168778881489E-2</c:v>
                </c:pt>
                <c:pt idx="86">
                  <c:v>1.3925465061953801E-2</c:v>
                </c:pt>
                <c:pt idx="87">
                  <c:v>1.5732614192658589E-2</c:v>
                </c:pt>
                <c:pt idx="88">
                  <c:v>4.5818793153450166E-2</c:v>
                </c:pt>
                <c:pt idx="89">
                  <c:v>3.6946427819321226E-2</c:v>
                </c:pt>
                <c:pt idx="90">
                  <c:v>9.3532870360846232E-4</c:v>
                </c:pt>
                <c:pt idx="91">
                  <c:v>4.518355471658797E-4</c:v>
                </c:pt>
                <c:pt idx="92">
                  <c:v>4.61149933822953E-2</c:v>
                </c:pt>
                <c:pt idx="93">
                  <c:v>5.6439583016076877E-3</c:v>
                </c:pt>
                <c:pt idx="94">
                  <c:v>3.0345883437098431E-2</c:v>
                </c:pt>
                <c:pt idx="95">
                  <c:v>4.2053134544027149E-2</c:v>
                </c:pt>
                <c:pt idx="96">
                  <c:v>3.0140602603144995E-2</c:v>
                </c:pt>
                <c:pt idx="97">
                  <c:v>1.7422416898638549E-2</c:v>
                </c:pt>
                <c:pt idx="98">
                  <c:v>2.2062038182893984E-2</c:v>
                </c:pt>
                <c:pt idx="99">
                  <c:v>-1.2207078028149132E-3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1-4EC5-B918-CB88FCE55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NCPREC!$T$12:$T$111</c:f>
              <c:numCache>
                <c:formatCode>0.00%</c:formatCode>
                <c:ptCount val="100"/>
                <c:pt idx="2">
                  <c:v>-3.1729639844768902E-3</c:v>
                </c:pt>
                <c:pt idx="3">
                  <c:v>-1.0121556862891499E-3</c:v>
                </c:pt>
                <c:pt idx="4">
                  <c:v>-5.4188520001699297E-4</c:v>
                </c:pt>
                <c:pt idx="5">
                  <c:v>1.6066297470341501E-3</c:v>
                </c:pt>
                <c:pt idx="6">
                  <c:v>-2.1710105512117901E-2</c:v>
                </c:pt>
                <c:pt idx="7">
                  <c:v>-1.0499480806683E-2</c:v>
                </c:pt>
                <c:pt idx="8">
                  <c:v>-2.0698982836015699E-2</c:v>
                </c:pt>
                <c:pt idx="9">
                  <c:v>-5.4014388919515499E-4</c:v>
                </c:pt>
                <c:pt idx="10">
                  <c:v>-1.61602490797365E-2</c:v>
                </c:pt>
                <c:pt idx="11">
                  <c:v>-2.22899338517595E-3</c:v>
                </c:pt>
                <c:pt idx="12">
                  <c:v>1.34422117852181E-2</c:v>
                </c:pt>
                <c:pt idx="13">
                  <c:v>1.8592603017515402E-2</c:v>
                </c:pt>
                <c:pt idx="14">
                  <c:v>1.23113531619657E-2</c:v>
                </c:pt>
                <c:pt idx="15">
                  <c:v>1.9712256177612398E-3</c:v>
                </c:pt>
                <c:pt idx="16">
                  <c:v>8.1852445625009602E-3</c:v>
                </c:pt>
                <c:pt idx="17">
                  <c:v>7.7165795101667E-3</c:v>
                </c:pt>
                <c:pt idx="18">
                  <c:v>6.6030811766506501E-3</c:v>
                </c:pt>
                <c:pt idx="19">
                  <c:v>7.9042502315383907E-3</c:v>
                </c:pt>
                <c:pt idx="20">
                  <c:v>-4.3493190572559799E-2</c:v>
                </c:pt>
                <c:pt idx="21">
                  <c:v>-6.3321376269201901E-3</c:v>
                </c:pt>
                <c:pt idx="22">
                  <c:v>1.6507425634488199E-3</c:v>
                </c:pt>
                <c:pt idx="23">
                  <c:v>8.3291466433756296E-3</c:v>
                </c:pt>
                <c:pt idx="24">
                  <c:v>-4.1902838375462003E-3</c:v>
                </c:pt>
                <c:pt idx="25">
                  <c:v>-2.2433223543110899E-3</c:v>
                </c:pt>
                <c:pt idx="26">
                  <c:v>4.7431408073894303E-3</c:v>
                </c:pt>
                <c:pt idx="27">
                  <c:v>1.0342233719329E-2</c:v>
                </c:pt>
                <c:pt idx="28">
                  <c:v>2.2814068974921602E-3</c:v>
                </c:pt>
                <c:pt idx="29">
                  <c:v>5.2921284886017998E-3</c:v>
                </c:pt>
                <c:pt idx="30">
                  <c:v>8.9688327565194299E-3</c:v>
                </c:pt>
                <c:pt idx="31">
                  <c:v>1.5218040502773001E-2</c:v>
                </c:pt>
                <c:pt idx="32">
                  <c:v>1.1727329462473301E-2</c:v>
                </c:pt>
                <c:pt idx="33">
                  <c:v>1.0345965048473E-2</c:v>
                </c:pt>
                <c:pt idx="34">
                  <c:v>2.16323942126187E-2</c:v>
                </c:pt>
                <c:pt idx="35">
                  <c:v>1.4929927093016999E-2</c:v>
                </c:pt>
                <c:pt idx="36">
                  <c:v>2.98735177313354E-4</c:v>
                </c:pt>
                <c:pt idx="37">
                  <c:v>6.0616152007636403E-3</c:v>
                </c:pt>
                <c:pt idx="38">
                  <c:v>-8.2361107184485995E-4</c:v>
                </c:pt>
                <c:pt idx="39">
                  <c:v>9.8949365666227192E-3</c:v>
                </c:pt>
                <c:pt idx="40">
                  <c:v>1.64303930375032E-2</c:v>
                </c:pt>
                <c:pt idx="41">
                  <c:v>1.8954470490128401E-2</c:v>
                </c:pt>
                <c:pt idx="42">
                  <c:v>3.6160794756796202E-3</c:v>
                </c:pt>
                <c:pt idx="43">
                  <c:v>2.78542894760191E-2</c:v>
                </c:pt>
                <c:pt idx="44">
                  <c:v>1.3459792504312999E-2</c:v>
                </c:pt>
                <c:pt idx="45">
                  <c:v>4.4338250073791503E-2</c:v>
                </c:pt>
                <c:pt idx="46">
                  <c:v>1.8175946772314801E-2</c:v>
                </c:pt>
                <c:pt idx="47">
                  <c:v>1.35575053850492E-2</c:v>
                </c:pt>
                <c:pt idx="48">
                  <c:v>2.01968011360915E-2</c:v>
                </c:pt>
                <c:pt idx="49">
                  <c:v>2.8421767350834699E-2</c:v>
                </c:pt>
                <c:pt idx="50">
                  <c:v>2.95978440399104E-2</c:v>
                </c:pt>
                <c:pt idx="51">
                  <c:v>1.79010372230878E-2</c:v>
                </c:pt>
                <c:pt idx="52">
                  <c:v>1.9582464115494701E-2</c:v>
                </c:pt>
                <c:pt idx="53">
                  <c:v>2.9666331835452499E-2</c:v>
                </c:pt>
                <c:pt idx="54">
                  <c:v>-1.4276045027891799E-2</c:v>
                </c:pt>
                <c:pt idx="55">
                  <c:v>2.5600222513259E-2</c:v>
                </c:pt>
                <c:pt idx="56">
                  <c:v>3.3668805634030297E-2</c:v>
                </c:pt>
                <c:pt idx="57">
                  <c:v>5.7624256243958401E-2</c:v>
                </c:pt>
                <c:pt idx="58">
                  <c:v>3.1757138998024403E-2</c:v>
                </c:pt>
                <c:pt idx="59">
                  <c:v>2.0944466121335201E-2</c:v>
                </c:pt>
                <c:pt idx="60">
                  <c:v>1.20487692264254E-2</c:v>
                </c:pt>
                <c:pt idx="61">
                  <c:v>-4.5103917582185599E-2</c:v>
                </c:pt>
                <c:pt idx="62">
                  <c:v>-8.1328636698889595E-2</c:v>
                </c:pt>
                <c:pt idx="63">
                  <c:v>-0.18466218224744299</c:v>
                </c:pt>
                <c:pt idx="64">
                  <c:v>-0.13498483479514101</c:v>
                </c:pt>
                <c:pt idx="65">
                  <c:v>-0.177523152670058</c:v>
                </c:pt>
                <c:pt idx="66">
                  <c:v>-7.58476556794319E-2</c:v>
                </c:pt>
                <c:pt idx="67">
                  <c:v>-1.7051982886627699E-2</c:v>
                </c:pt>
                <c:pt idx="68">
                  <c:v>-7.2381693419508994E-2</c:v>
                </c:pt>
                <c:pt idx="69">
                  <c:v>-4.0718779166739202E-2</c:v>
                </c:pt>
                <c:pt idx="70">
                  <c:v>-2.49501883884574E-2</c:v>
                </c:pt>
                <c:pt idx="71">
                  <c:v>-6.0864693925420904E-4</c:v>
                </c:pt>
                <c:pt idx="72">
                  <c:v>-2.4644306737149602E-4</c:v>
                </c:pt>
                <c:pt idx="73">
                  <c:v>4.0220849064199898E-3</c:v>
                </c:pt>
                <c:pt idx="74">
                  <c:v>2.3027266708824901E-4</c:v>
                </c:pt>
                <c:pt idx="75">
                  <c:v>1.5197597395207E-3</c:v>
                </c:pt>
                <c:pt idx="76">
                  <c:v>-1.88156672824707E-3</c:v>
                </c:pt>
                <c:pt idx="77">
                  <c:v>2.3679392328415198E-3</c:v>
                </c:pt>
                <c:pt idx="78">
                  <c:v>-5.6405526833219104E-3</c:v>
                </c:pt>
                <c:pt idx="79">
                  <c:v>9.3741967233612507E-3</c:v>
                </c:pt>
                <c:pt idx="80">
                  <c:v>-1.06894079974134E-2</c:v>
                </c:pt>
                <c:pt idx="81">
                  <c:v>1.31757170959521E-2</c:v>
                </c:pt>
                <c:pt idx="82">
                  <c:v>1.8390588176658599E-3</c:v>
                </c:pt>
                <c:pt idx="83">
                  <c:v>-1.17033147539504E-2</c:v>
                </c:pt>
                <c:pt idx="84">
                  <c:v>3.2701292926120597E-2</c:v>
                </c:pt>
                <c:pt idx="85">
                  <c:v>-9.7627735327117295E-3</c:v>
                </c:pt>
                <c:pt idx="86">
                  <c:v>-1.3143650698999299E-2</c:v>
                </c:pt>
                <c:pt idx="87">
                  <c:v>6.8641266984314597E-4</c:v>
                </c:pt>
                <c:pt idx="88">
                  <c:v>2.10602798921455E-3</c:v>
                </c:pt>
                <c:pt idx="89">
                  <c:v>6.5596819295477699E-3</c:v>
                </c:pt>
                <c:pt idx="90">
                  <c:v>1.5495212048476001E-2</c:v>
                </c:pt>
                <c:pt idx="91">
                  <c:v>2.9432839864871698E-3</c:v>
                </c:pt>
                <c:pt idx="92">
                  <c:v>1.77297216271666E-4</c:v>
                </c:pt>
                <c:pt idx="93">
                  <c:v>3.3081834495535599E-3</c:v>
                </c:pt>
                <c:pt idx="94">
                  <c:v>-2.8132815096366501E-3</c:v>
                </c:pt>
                <c:pt idx="95">
                  <c:v>1.8132010083394799E-3</c:v>
                </c:pt>
                <c:pt idx="96">
                  <c:v>1.1888170936316399E-2</c:v>
                </c:pt>
                <c:pt idx="97">
                  <c:v>4.81612879954377E-3</c:v>
                </c:pt>
                <c:pt idx="98">
                  <c:v>1.5083245444024901E-2</c:v>
                </c:pt>
                <c:pt idx="99">
                  <c:v>8.8544133991152792E-3</c:v>
                </c:pt>
              </c:numCache>
            </c:numRef>
          </c:xVal>
          <c:yVal>
            <c:numRef>
              <c:f>NCPREC!$U$12:$U$111</c:f>
              <c:numCache>
                <c:formatCode>0.00%</c:formatCode>
                <c:ptCount val="100"/>
                <c:pt idx="2">
                  <c:v>-5.4188520001699297E-4</c:v>
                </c:pt>
                <c:pt idx="3">
                  <c:v>1.6066297470341501E-3</c:v>
                </c:pt>
                <c:pt idx="4">
                  <c:v>-2.1710105512117901E-2</c:v>
                </c:pt>
                <c:pt idx="5">
                  <c:v>-1.0499480806683E-2</c:v>
                </c:pt>
                <c:pt idx="6">
                  <c:v>-2.0698982836015699E-2</c:v>
                </c:pt>
                <c:pt idx="7">
                  <c:v>-5.4014388919515499E-4</c:v>
                </c:pt>
                <c:pt idx="8">
                  <c:v>-1.61602490797365E-2</c:v>
                </c:pt>
                <c:pt idx="9">
                  <c:v>-2.22899338517595E-3</c:v>
                </c:pt>
                <c:pt idx="10">
                  <c:v>1.34422117852181E-2</c:v>
                </c:pt>
                <c:pt idx="11">
                  <c:v>1.8592603017515402E-2</c:v>
                </c:pt>
                <c:pt idx="12">
                  <c:v>1.23113531619657E-2</c:v>
                </c:pt>
                <c:pt idx="13">
                  <c:v>1.9712256177612398E-3</c:v>
                </c:pt>
                <c:pt idx="14">
                  <c:v>8.1852445625009602E-3</c:v>
                </c:pt>
                <c:pt idx="15">
                  <c:v>7.7165795101667E-3</c:v>
                </c:pt>
                <c:pt idx="16">
                  <c:v>6.6030811766506501E-3</c:v>
                </c:pt>
                <c:pt idx="17">
                  <c:v>7.9042502315383907E-3</c:v>
                </c:pt>
                <c:pt idx="18">
                  <c:v>-4.3493190572559799E-2</c:v>
                </c:pt>
                <c:pt idx="19">
                  <c:v>-6.3321376269201901E-3</c:v>
                </c:pt>
                <c:pt idx="20">
                  <c:v>1.6507425634488199E-3</c:v>
                </c:pt>
                <c:pt idx="21">
                  <c:v>8.3291466433756296E-3</c:v>
                </c:pt>
                <c:pt idx="22">
                  <c:v>-4.1902838375462003E-3</c:v>
                </c:pt>
                <c:pt idx="23">
                  <c:v>-2.2433223543110899E-3</c:v>
                </c:pt>
                <c:pt idx="24">
                  <c:v>4.7431408073894303E-3</c:v>
                </c:pt>
                <c:pt idx="25">
                  <c:v>1.0342233719329E-2</c:v>
                </c:pt>
                <c:pt idx="26">
                  <c:v>2.2814068974921602E-3</c:v>
                </c:pt>
                <c:pt idx="27">
                  <c:v>5.2921284886017998E-3</c:v>
                </c:pt>
                <c:pt idx="28">
                  <c:v>8.9688327565194299E-3</c:v>
                </c:pt>
                <c:pt idx="29">
                  <c:v>1.5218040502773001E-2</c:v>
                </c:pt>
                <c:pt idx="30">
                  <c:v>1.1727329462473301E-2</c:v>
                </c:pt>
                <c:pt idx="31">
                  <c:v>1.0345965048473E-2</c:v>
                </c:pt>
                <c:pt idx="32">
                  <c:v>2.16323942126187E-2</c:v>
                </c:pt>
                <c:pt idx="33">
                  <c:v>1.4929927093016999E-2</c:v>
                </c:pt>
                <c:pt idx="34">
                  <c:v>2.98735177313354E-4</c:v>
                </c:pt>
                <c:pt idx="35">
                  <c:v>6.0616152007636403E-3</c:v>
                </c:pt>
                <c:pt idx="36">
                  <c:v>-8.2361107184485995E-4</c:v>
                </c:pt>
                <c:pt idx="37">
                  <c:v>9.8949365666227192E-3</c:v>
                </c:pt>
                <c:pt idx="38">
                  <c:v>1.64303930375032E-2</c:v>
                </c:pt>
                <c:pt idx="39">
                  <c:v>1.8954470490128401E-2</c:v>
                </c:pt>
                <c:pt idx="40">
                  <c:v>3.6160794756796202E-3</c:v>
                </c:pt>
                <c:pt idx="41">
                  <c:v>2.78542894760191E-2</c:v>
                </c:pt>
                <c:pt idx="42">
                  <c:v>1.3459792504312999E-2</c:v>
                </c:pt>
                <c:pt idx="43">
                  <c:v>4.4338250073791503E-2</c:v>
                </c:pt>
                <c:pt idx="44">
                  <c:v>1.8175946772314801E-2</c:v>
                </c:pt>
                <c:pt idx="45">
                  <c:v>1.35575053850492E-2</c:v>
                </c:pt>
                <c:pt idx="46">
                  <c:v>2.01968011360915E-2</c:v>
                </c:pt>
                <c:pt idx="47">
                  <c:v>2.8421767350834699E-2</c:v>
                </c:pt>
                <c:pt idx="48">
                  <c:v>2.95978440399104E-2</c:v>
                </c:pt>
                <c:pt idx="49">
                  <c:v>1.79010372230878E-2</c:v>
                </c:pt>
                <c:pt idx="50">
                  <c:v>1.9582464115494701E-2</c:v>
                </c:pt>
                <c:pt idx="51">
                  <c:v>2.9666331835452499E-2</c:v>
                </c:pt>
                <c:pt idx="52">
                  <c:v>-1.4276045027891799E-2</c:v>
                </c:pt>
                <c:pt idx="53">
                  <c:v>2.5600222513259E-2</c:v>
                </c:pt>
                <c:pt idx="54">
                  <c:v>3.3668805634030297E-2</c:v>
                </c:pt>
                <c:pt idx="55">
                  <c:v>5.7624256243958401E-2</c:v>
                </c:pt>
                <c:pt idx="56">
                  <c:v>3.1757138998024403E-2</c:v>
                </c:pt>
                <c:pt idx="57">
                  <c:v>2.0944466121335201E-2</c:v>
                </c:pt>
                <c:pt idx="58">
                  <c:v>1.20487692264254E-2</c:v>
                </c:pt>
                <c:pt idx="59">
                  <c:v>-4.5103917582185599E-2</c:v>
                </c:pt>
                <c:pt idx="60">
                  <c:v>-8.1328636698889595E-2</c:v>
                </c:pt>
                <c:pt idx="61">
                  <c:v>-0.18466218224744299</c:v>
                </c:pt>
                <c:pt idx="62">
                  <c:v>-0.13498483479514101</c:v>
                </c:pt>
                <c:pt idx="63">
                  <c:v>-0.177523152670058</c:v>
                </c:pt>
                <c:pt idx="64">
                  <c:v>-7.58476556794319E-2</c:v>
                </c:pt>
                <c:pt idx="65">
                  <c:v>-1.7051982886627699E-2</c:v>
                </c:pt>
                <c:pt idx="66">
                  <c:v>-7.2381693419508994E-2</c:v>
                </c:pt>
                <c:pt idx="67">
                  <c:v>-4.0718779166739202E-2</c:v>
                </c:pt>
                <c:pt idx="68">
                  <c:v>-2.49501883884574E-2</c:v>
                </c:pt>
                <c:pt idx="69">
                  <c:v>-6.0864693925420904E-4</c:v>
                </c:pt>
                <c:pt idx="70">
                  <c:v>-2.4644306737149602E-4</c:v>
                </c:pt>
                <c:pt idx="71">
                  <c:v>4.0220849064199898E-3</c:v>
                </c:pt>
                <c:pt idx="72">
                  <c:v>2.3027266708824901E-4</c:v>
                </c:pt>
                <c:pt idx="73">
                  <c:v>1.5197597395207E-3</c:v>
                </c:pt>
                <c:pt idx="74">
                  <c:v>-1.88156672824707E-3</c:v>
                </c:pt>
                <c:pt idx="75">
                  <c:v>2.3679392328415198E-3</c:v>
                </c:pt>
                <c:pt idx="76">
                  <c:v>-5.6405526833219104E-3</c:v>
                </c:pt>
                <c:pt idx="77">
                  <c:v>9.3741967233612507E-3</c:v>
                </c:pt>
                <c:pt idx="78">
                  <c:v>-1.06894079974134E-2</c:v>
                </c:pt>
                <c:pt idx="79">
                  <c:v>1.31757170959521E-2</c:v>
                </c:pt>
                <c:pt idx="80">
                  <c:v>1.8390588176658599E-3</c:v>
                </c:pt>
                <c:pt idx="81">
                  <c:v>-1.17033147539504E-2</c:v>
                </c:pt>
                <c:pt idx="82">
                  <c:v>3.2701292926120597E-2</c:v>
                </c:pt>
                <c:pt idx="83">
                  <c:v>-9.7627735327117295E-3</c:v>
                </c:pt>
                <c:pt idx="84">
                  <c:v>-1.3143650698999299E-2</c:v>
                </c:pt>
                <c:pt idx="85">
                  <c:v>6.8641266984314597E-4</c:v>
                </c:pt>
                <c:pt idx="86">
                  <c:v>2.10602798921455E-3</c:v>
                </c:pt>
                <c:pt idx="87">
                  <c:v>6.5596819295477699E-3</c:v>
                </c:pt>
                <c:pt idx="88">
                  <c:v>1.5495212048476001E-2</c:v>
                </c:pt>
                <c:pt idx="89">
                  <c:v>2.9432839864871698E-3</c:v>
                </c:pt>
                <c:pt idx="90">
                  <c:v>1.77297216271666E-4</c:v>
                </c:pt>
                <c:pt idx="91">
                  <c:v>3.3081834495535599E-3</c:v>
                </c:pt>
                <c:pt idx="92">
                  <c:v>-2.8132815096366501E-3</c:v>
                </c:pt>
                <c:pt idx="93">
                  <c:v>1.8132010083394799E-3</c:v>
                </c:pt>
                <c:pt idx="94">
                  <c:v>1.1888170936316399E-2</c:v>
                </c:pt>
                <c:pt idx="95">
                  <c:v>4.81612879954377E-3</c:v>
                </c:pt>
                <c:pt idx="96">
                  <c:v>1.5083245444024901E-2</c:v>
                </c:pt>
                <c:pt idx="97">
                  <c:v>8.8544133991152792E-3</c:v>
                </c:pt>
                <c:pt idx="98">
                  <c:v>2.8742620955348398E-3</c:v>
                </c:pt>
                <c:pt idx="99">
                  <c:v>3.4193546016405299E-2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3F-4927-A2ED-4192776B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'Euro Core RE'!$T$12:$T$111</c:f>
              <c:numCache>
                <c:formatCode>0.00%</c:formatCode>
                <c:ptCount val="100"/>
                <c:pt idx="2">
                  <c:v>2.8534693700000001E-4</c:v>
                </c:pt>
                <c:pt idx="3">
                  <c:v>1.5203547960000001E-3</c:v>
                </c:pt>
                <c:pt idx="4">
                  <c:v>-4.414848079E-3</c:v>
                </c:pt>
                <c:pt idx="5">
                  <c:v>-2.68902359E-2</c:v>
                </c:pt>
                <c:pt idx="6">
                  <c:v>-1.2494422305000001E-2</c:v>
                </c:pt>
                <c:pt idx="7">
                  <c:v>-1.3589377914E-2</c:v>
                </c:pt>
                <c:pt idx="8">
                  <c:v>-1.7002003646000002E-2</c:v>
                </c:pt>
                <c:pt idx="9">
                  <c:v>-7.0605905398999996E-2</c:v>
                </c:pt>
                <c:pt idx="10">
                  <c:v>-1.8952359265E-2</c:v>
                </c:pt>
                <c:pt idx="11">
                  <c:v>2.0931322198999999E-2</c:v>
                </c:pt>
                <c:pt idx="12">
                  <c:v>2.7437194591E-2</c:v>
                </c:pt>
                <c:pt idx="13">
                  <c:v>3.1170847107999999E-2</c:v>
                </c:pt>
                <c:pt idx="14">
                  <c:v>2.3231492687000001E-2</c:v>
                </c:pt>
                <c:pt idx="15">
                  <c:v>1.9811010108000002E-2</c:v>
                </c:pt>
                <c:pt idx="16">
                  <c:v>9.7356431860000005E-3</c:v>
                </c:pt>
                <c:pt idx="17">
                  <c:v>6.1384256409999999E-3</c:v>
                </c:pt>
                <c:pt idx="18">
                  <c:v>4.5867851379999998E-3</c:v>
                </c:pt>
                <c:pt idx="19">
                  <c:v>-7.8334494159999993E-3</c:v>
                </c:pt>
                <c:pt idx="20">
                  <c:v>-1.827691968E-3</c:v>
                </c:pt>
                <c:pt idx="21">
                  <c:v>8.0268254359999996E-3</c:v>
                </c:pt>
                <c:pt idx="22">
                  <c:v>7.5400793240000003E-3</c:v>
                </c:pt>
                <c:pt idx="23">
                  <c:v>7.3033932270000004E-3</c:v>
                </c:pt>
                <c:pt idx="24">
                  <c:v>1.2023282413E-2</c:v>
                </c:pt>
                <c:pt idx="25">
                  <c:v>5.7623871580000001E-3</c:v>
                </c:pt>
                <c:pt idx="26">
                  <c:v>1.3994318085999999E-2</c:v>
                </c:pt>
                <c:pt idx="27">
                  <c:v>1.5309179823999999E-2</c:v>
                </c:pt>
                <c:pt idx="28">
                  <c:v>1.7384616517999999E-2</c:v>
                </c:pt>
                <c:pt idx="29">
                  <c:v>1.5428045806000001E-2</c:v>
                </c:pt>
                <c:pt idx="30">
                  <c:v>1.570898033E-2</c:v>
                </c:pt>
                <c:pt idx="31">
                  <c:v>1.2713029402E-2</c:v>
                </c:pt>
                <c:pt idx="32">
                  <c:v>1.3288108437E-2</c:v>
                </c:pt>
                <c:pt idx="33">
                  <c:v>9.6092481450000006E-3</c:v>
                </c:pt>
                <c:pt idx="34">
                  <c:v>4.3696890440000002E-3</c:v>
                </c:pt>
                <c:pt idx="35">
                  <c:v>3.8859785649999999E-3</c:v>
                </c:pt>
                <c:pt idx="36">
                  <c:v>6.0716266629999996E-3</c:v>
                </c:pt>
                <c:pt idx="37">
                  <c:v>1.2137070353999999E-2</c:v>
                </c:pt>
                <c:pt idx="38">
                  <c:v>1.4986934168E-2</c:v>
                </c:pt>
                <c:pt idx="39">
                  <c:v>1.6396786754000001E-2</c:v>
                </c:pt>
                <c:pt idx="40">
                  <c:v>1.4720156113E-2</c:v>
                </c:pt>
                <c:pt idx="41">
                  <c:v>7.8758036010000004E-3</c:v>
                </c:pt>
                <c:pt idx="42">
                  <c:v>1.3130354546000001E-2</c:v>
                </c:pt>
                <c:pt idx="43">
                  <c:v>1.4112082616000001E-2</c:v>
                </c:pt>
                <c:pt idx="44">
                  <c:v>7.3109333979999996E-3</c:v>
                </c:pt>
                <c:pt idx="45">
                  <c:v>2.4340889200000001E-4</c:v>
                </c:pt>
                <c:pt idx="46">
                  <c:v>3.4622655960000002E-3</c:v>
                </c:pt>
                <c:pt idx="47">
                  <c:v>2.5290994999999999E-5</c:v>
                </c:pt>
                <c:pt idx="48">
                  <c:v>8.0125967700000003E-4</c:v>
                </c:pt>
                <c:pt idx="49">
                  <c:v>-1.6893886867E-2</c:v>
                </c:pt>
                <c:pt idx="50">
                  <c:v>-1.58510106E-3</c:v>
                </c:pt>
                <c:pt idx="51">
                  <c:v>-5.5383764500000002E-3</c:v>
                </c:pt>
                <c:pt idx="52">
                  <c:v>4.2994529000000002E-4</c:v>
                </c:pt>
                <c:pt idx="53">
                  <c:v>-7.1421230169999997E-3</c:v>
                </c:pt>
                <c:pt idx="54">
                  <c:v>7.8028761999999997E-4</c:v>
                </c:pt>
                <c:pt idx="55">
                  <c:v>2.6705361520000001E-3</c:v>
                </c:pt>
                <c:pt idx="56">
                  <c:v>8.4831561100000008E-3</c:v>
                </c:pt>
                <c:pt idx="57">
                  <c:v>-5.06699242E-4</c:v>
                </c:pt>
                <c:pt idx="58">
                  <c:v>6.5167828860000004E-3</c:v>
                </c:pt>
                <c:pt idx="59">
                  <c:v>8.4936577139999997E-3</c:v>
                </c:pt>
                <c:pt idx="60">
                  <c:v>9.6311635780000002E-3</c:v>
                </c:pt>
                <c:pt idx="61">
                  <c:v>-4.2404098410000002E-3</c:v>
                </c:pt>
                <c:pt idx="62">
                  <c:v>-1.0596560115000001E-2</c:v>
                </c:pt>
                <c:pt idx="63">
                  <c:v>-1.7348902113000001E-2</c:v>
                </c:pt>
                <c:pt idx="64">
                  <c:v>-3.2860664323999998E-2</c:v>
                </c:pt>
                <c:pt idx="65">
                  <c:v>-7.2726709749000001E-2</c:v>
                </c:pt>
                <c:pt idx="66">
                  <c:v>-3.7114889445E-2</c:v>
                </c:pt>
                <c:pt idx="67">
                  <c:v>-2.4495190818000001E-2</c:v>
                </c:pt>
                <c:pt idx="68">
                  <c:v>-2.8973629766E-2</c:v>
                </c:pt>
                <c:pt idx="69">
                  <c:v>-3.8040447763000002E-2</c:v>
                </c:pt>
                <c:pt idx="70">
                  <c:v>-7.3596059880000004E-3</c:v>
                </c:pt>
                <c:pt idx="71">
                  <c:v>1.3212753018E-2</c:v>
                </c:pt>
                <c:pt idx="72">
                  <c:v>1.1701227932E-2</c:v>
                </c:pt>
                <c:pt idx="73">
                  <c:v>3.4085107211999997E-2</c:v>
                </c:pt>
                <c:pt idx="74">
                  <c:v>2.8389173356999999E-2</c:v>
                </c:pt>
                <c:pt idx="75">
                  <c:v>2.2535160172999998E-2</c:v>
                </c:pt>
                <c:pt idx="76">
                  <c:v>2.7576048121999999E-2</c:v>
                </c:pt>
                <c:pt idx="77">
                  <c:v>2.8670043175999999E-2</c:v>
                </c:pt>
                <c:pt idx="78">
                  <c:v>1.2600670502E-2</c:v>
                </c:pt>
                <c:pt idx="79">
                  <c:v>2.6016724803000001E-2</c:v>
                </c:pt>
                <c:pt idx="80">
                  <c:v>2.0778018902000001E-2</c:v>
                </c:pt>
                <c:pt idx="81">
                  <c:v>2.0580216633000002E-2</c:v>
                </c:pt>
                <c:pt idx="82">
                  <c:v>2.1748818148000001E-2</c:v>
                </c:pt>
                <c:pt idx="83">
                  <c:v>2.9065776371999998E-2</c:v>
                </c:pt>
                <c:pt idx="84">
                  <c:v>2.2828717272000001E-2</c:v>
                </c:pt>
                <c:pt idx="85">
                  <c:v>-1.5457885559999999E-3</c:v>
                </c:pt>
                <c:pt idx="86">
                  <c:v>1.5717256653E-2</c:v>
                </c:pt>
                <c:pt idx="87">
                  <c:v>1.8371231240000001E-2</c:v>
                </c:pt>
                <c:pt idx="88">
                  <c:v>1.1002840688000001E-2</c:v>
                </c:pt>
                <c:pt idx="89">
                  <c:v>1.1738630468E-2</c:v>
                </c:pt>
                <c:pt idx="90">
                  <c:v>2.7241648936999999E-2</c:v>
                </c:pt>
                <c:pt idx="91">
                  <c:v>1.9825039738000001E-2</c:v>
                </c:pt>
                <c:pt idx="92">
                  <c:v>1.1194436435E-2</c:v>
                </c:pt>
                <c:pt idx="93">
                  <c:v>3.2069916570000002E-3</c:v>
                </c:pt>
                <c:pt idx="94">
                  <c:v>1.4007668966E-2</c:v>
                </c:pt>
                <c:pt idx="95">
                  <c:v>1.3990923475E-2</c:v>
                </c:pt>
                <c:pt idx="96">
                  <c:v>1.3659528291000001E-2</c:v>
                </c:pt>
                <c:pt idx="97">
                  <c:v>9.469728153E-3</c:v>
                </c:pt>
                <c:pt idx="98">
                  <c:v>2.1125070587E-2</c:v>
                </c:pt>
                <c:pt idx="99">
                  <c:v>2.3689662717000001E-2</c:v>
                </c:pt>
              </c:numCache>
            </c:numRef>
          </c:xVal>
          <c:yVal>
            <c:numRef>
              <c:f>'Euro Core RE'!$U$12:$U$111</c:f>
              <c:numCache>
                <c:formatCode>0.00%</c:formatCode>
                <c:ptCount val="100"/>
                <c:pt idx="2">
                  <c:v>-4.414848079E-3</c:v>
                </c:pt>
                <c:pt idx="3">
                  <c:v>-2.68902359E-2</c:v>
                </c:pt>
                <c:pt idx="4">
                  <c:v>-1.2494422305000001E-2</c:v>
                </c:pt>
                <c:pt idx="5">
                  <c:v>-1.3589377914E-2</c:v>
                </c:pt>
                <c:pt idx="6">
                  <c:v>-1.7002003646000002E-2</c:v>
                </c:pt>
                <c:pt idx="7">
                  <c:v>-7.0605905398999996E-2</c:v>
                </c:pt>
                <c:pt idx="8">
                  <c:v>-1.8952359265E-2</c:v>
                </c:pt>
                <c:pt idx="9">
                  <c:v>2.0931322198999999E-2</c:v>
                </c:pt>
                <c:pt idx="10">
                  <c:v>2.7437194591E-2</c:v>
                </c:pt>
                <c:pt idx="11">
                  <c:v>3.1170847107999999E-2</c:v>
                </c:pt>
                <c:pt idx="12">
                  <c:v>2.3231492687000001E-2</c:v>
                </c:pt>
                <c:pt idx="13">
                  <c:v>1.9811010108000002E-2</c:v>
                </c:pt>
                <c:pt idx="14">
                  <c:v>9.7356431860000005E-3</c:v>
                </c:pt>
                <c:pt idx="15">
                  <c:v>6.1384256409999999E-3</c:v>
                </c:pt>
                <c:pt idx="16">
                  <c:v>4.5867851379999998E-3</c:v>
                </c:pt>
                <c:pt idx="17">
                  <c:v>-7.8334494159999993E-3</c:v>
                </c:pt>
                <c:pt idx="18">
                  <c:v>-1.827691968E-3</c:v>
                </c:pt>
                <c:pt idx="19">
                  <c:v>8.0268254359999996E-3</c:v>
                </c:pt>
                <c:pt idx="20">
                  <c:v>7.5400793240000003E-3</c:v>
                </c:pt>
                <c:pt idx="21">
                  <c:v>7.3033932270000004E-3</c:v>
                </c:pt>
                <c:pt idx="22">
                  <c:v>1.2023282413E-2</c:v>
                </c:pt>
                <c:pt idx="23">
                  <c:v>5.7623871580000001E-3</c:v>
                </c:pt>
                <c:pt idx="24">
                  <c:v>1.3994318085999999E-2</c:v>
                </c:pt>
                <c:pt idx="25">
                  <c:v>1.5309179823999999E-2</c:v>
                </c:pt>
                <c:pt idx="26">
                  <c:v>1.7384616517999999E-2</c:v>
                </c:pt>
                <c:pt idx="27">
                  <c:v>1.5428045806000001E-2</c:v>
                </c:pt>
                <c:pt idx="28">
                  <c:v>1.570898033E-2</c:v>
                </c:pt>
                <c:pt idx="29">
                  <c:v>1.2713029402E-2</c:v>
                </c:pt>
                <c:pt idx="30">
                  <c:v>1.3288108437E-2</c:v>
                </c:pt>
                <c:pt idx="31">
                  <c:v>9.6092481450000006E-3</c:v>
                </c:pt>
                <c:pt idx="32">
                  <c:v>4.3696890440000002E-3</c:v>
                </c:pt>
                <c:pt idx="33">
                  <c:v>3.8859785649999999E-3</c:v>
                </c:pt>
                <c:pt idx="34">
                  <c:v>6.0716266629999996E-3</c:v>
                </c:pt>
                <c:pt idx="35">
                  <c:v>1.2137070353999999E-2</c:v>
                </c:pt>
                <c:pt idx="36">
                  <c:v>1.4986934168E-2</c:v>
                </c:pt>
                <c:pt idx="37">
                  <c:v>1.6396786754000001E-2</c:v>
                </c:pt>
                <c:pt idx="38">
                  <c:v>1.4720156113E-2</c:v>
                </c:pt>
                <c:pt idx="39">
                  <c:v>7.8758036010000004E-3</c:v>
                </c:pt>
                <c:pt idx="40">
                  <c:v>1.3130354546000001E-2</c:v>
                </c:pt>
                <c:pt idx="41">
                  <c:v>1.4112082616000001E-2</c:v>
                </c:pt>
                <c:pt idx="42">
                  <c:v>7.3109333979999996E-3</c:v>
                </c:pt>
                <c:pt idx="43">
                  <c:v>2.4340889200000001E-4</c:v>
                </c:pt>
                <c:pt idx="44">
                  <c:v>3.4622655960000002E-3</c:v>
                </c:pt>
                <c:pt idx="45">
                  <c:v>2.5290994999999999E-5</c:v>
                </c:pt>
                <c:pt idx="46">
                  <c:v>8.0125967700000003E-4</c:v>
                </c:pt>
                <c:pt idx="47">
                  <c:v>-1.6893886867E-2</c:v>
                </c:pt>
                <c:pt idx="48">
                  <c:v>-1.58510106E-3</c:v>
                </c:pt>
                <c:pt idx="49">
                  <c:v>-5.5383764500000002E-3</c:v>
                </c:pt>
                <c:pt idx="50">
                  <c:v>4.2994529000000002E-4</c:v>
                </c:pt>
                <c:pt idx="51">
                  <c:v>-7.1421230169999997E-3</c:v>
                </c:pt>
                <c:pt idx="52">
                  <c:v>7.8028761999999997E-4</c:v>
                </c:pt>
                <c:pt idx="53">
                  <c:v>2.6705361520000001E-3</c:v>
                </c:pt>
                <c:pt idx="54">
                  <c:v>8.4831561100000008E-3</c:v>
                </c:pt>
                <c:pt idx="55">
                  <c:v>-5.06699242E-4</c:v>
                </c:pt>
                <c:pt idx="56">
                  <c:v>6.5167828860000004E-3</c:v>
                </c:pt>
                <c:pt idx="57">
                  <c:v>8.4936577139999997E-3</c:v>
                </c:pt>
                <c:pt idx="58">
                  <c:v>9.6311635780000002E-3</c:v>
                </c:pt>
                <c:pt idx="59">
                  <c:v>-4.2404098410000002E-3</c:v>
                </c:pt>
                <c:pt idx="60">
                  <c:v>-1.0596560115000001E-2</c:v>
                </c:pt>
                <c:pt idx="61">
                  <c:v>-1.7348902113000001E-2</c:v>
                </c:pt>
                <c:pt idx="62">
                  <c:v>-3.2860664323999998E-2</c:v>
                </c:pt>
                <c:pt idx="63">
                  <c:v>-7.2726709749000001E-2</c:v>
                </c:pt>
                <c:pt idx="64">
                  <c:v>-3.7114889445E-2</c:v>
                </c:pt>
                <c:pt idx="65">
                  <c:v>-2.4495190818000001E-2</c:v>
                </c:pt>
                <c:pt idx="66">
                  <c:v>-2.8973629766E-2</c:v>
                </c:pt>
                <c:pt idx="67">
                  <c:v>-3.8040447763000002E-2</c:v>
                </c:pt>
                <c:pt idx="68">
                  <c:v>-7.3596059880000004E-3</c:v>
                </c:pt>
                <c:pt idx="69">
                  <c:v>1.3212753018E-2</c:v>
                </c:pt>
                <c:pt idx="70">
                  <c:v>1.1701227932E-2</c:v>
                </c:pt>
                <c:pt idx="71">
                  <c:v>3.4085107211999997E-2</c:v>
                </c:pt>
                <c:pt idx="72">
                  <c:v>2.8389173356999999E-2</c:v>
                </c:pt>
                <c:pt idx="73">
                  <c:v>2.2535160172999998E-2</c:v>
                </c:pt>
                <c:pt idx="74">
                  <c:v>2.7576048121999999E-2</c:v>
                </c:pt>
                <c:pt idx="75">
                  <c:v>2.8670043175999999E-2</c:v>
                </c:pt>
                <c:pt idx="76">
                  <c:v>1.2600670502E-2</c:v>
                </c:pt>
                <c:pt idx="77">
                  <c:v>2.6016724803000001E-2</c:v>
                </c:pt>
                <c:pt idx="78">
                  <c:v>2.0778018902000001E-2</c:v>
                </c:pt>
                <c:pt idx="79">
                  <c:v>2.0580216633000002E-2</c:v>
                </c:pt>
                <c:pt idx="80">
                  <c:v>2.1748818148000001E-2</c:v>
                </c:pt>
                <c:pt idx="81">
                  <c:v>2.9065776371999998E-2</c:v>
                </c:pt>
                <c:pt idx="82">
                  <c:v>2.2828717272000001E-2</c:v>
                </c:pt>
                <c:pt idx="83">
                  <c:v>-1.5457885559999999E-3</c:v>
                </c:pt>
                <c:pt idx="84">
                  <c:v>1.5717256653E-2</c:v>
                </c:pt>
                <c:pt idx="85">
                  <c:v>1.8371231240000001E-2</c:v>
                </c:pt>
                <c:pt idx="86">
                  <c:v>1.1002840688000001E-2</c:v>
                </c:pt>
                <c:pt idx="87">
                  <c:v>1.1738630468E-2</c:v>
                </c:pt>
                <c:pt idx="88">
                  <c:v>2.7241648936999999E-2</c:v>
                </c:pt>
                <c:pt idx="89">
                  <c:v>1.9825039738000001E-2</c:v>
                </c:pt>
                <c:pt idx="90">
                  <c:v>1.1194436435E-2</c:v>
                </c:pt>
                <c:pt idx="91">
                  <c:v>3.2069916570000002E-3</c:v>
                </c:pt>
                <c:pt idx="92">
                  <c:v>1.4007668966E-2</c:v>
                </c:pt>
                <c:pt idx="93">
                  <c:v>1.3990923475E-2</c:v>
                </c:pt>
                <c:pt idx="94">
                  <c:v>1.3659528291000001E-2</c:v>
                </c:pt>
                <c:pt idx="95">
                  <c:v>9.469728153E-3</c:v>
                </c:pt>
                <c:pt idx="96">
                  <c:v>2.1125070587E-2</c:v>
                </c:pt>
                <c:pt idx="97">
                  <c:v>2.3689662717000001E-2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87-495F-84B1-837C079AC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'Asia Core RE'!$T$12:$T$111</c:f>
              <c:numCache>
                <c:formatCode>0.00%</c:formatCode>
                <c:ptCount val="100"/>
                <c:pt idx="2">
                  <c:v>1.3562273379999999E-3</c:v>
                </c:pt>
                <c:pt idx="3">
                  <c:v>-4.3172383347999999E-2</c:v>
                </c:pt>
                <c:pt idx="4">
                  <c:v>-2.5205975711999999E-2</c:v>
                </c:pt>
                <c:pt idx="5">
                  <c:v>-2.2579759256E-2</c:v>
                </c:pt>
                <c:pt idx="6">
                  <c:v>-1.9672943498999999E-2</c:v>
                </c:pt>
                <c:pt idx="7">
                  <c:v>-3.5395297005999998E-2</c:v>
                </c:pt>
                <c:pt idx="8">
                  <c:v>-1.4017959434000001E-2</c:v>
                </c:pt>
                <c:pt idx="9">
                  <c:v>7.3600121180000004E-3</c:v>
                </c:pt>
                <c:pt idx="10">
                  <c:v>-1.9997418840000001E-3</c:v>
                </c:pt>
                <c:pt idx="11">
                  <c:v>6.8233019149999997E-3</c:v>
                </c:pt>
                <c:pt idx="12">
                  <c:v>1.0306034816000001E-2</c:v>
                </c:pt>
                <c:pt idx="13">
                  <c:v>4.0578482896000002E-2</c:v>
                </c:pt>
                <c:pt idx="14">
                  <c:v>8.4813479749999993E-3</c:v>
                </c:pt>
                <c:pt idx="15">
                  <c:v>2.8825011006999999E-2</c:v>
                </c:pt>
                <c:pt idx="16">
                  <c:v>5.4360969789999996E-3</c:v>
                </c:pt>
                <c:pt idx="17">
                  <c:v>1.7596949470000001E-2</c:v>
                </c:pt>
                <c:pt idx="18">
                  <c:v>2.8300705019999998E-3</c:v>
                </c:pt>
                <c:pt idx="19">
                  <c:v>-4.2349932393999999E-2</c:v>
                </c:pt>
                <c:pt idx="20">
                  <c:v>-1.2974574628E-2</c:v>
                </c:pt>
                <c:pt idx="21">
                  <c:v>9.8947823740000006E-3</c:v>
                </c:pt>
                <c:pt idx="22">
                  <c:v>5.6690169669999999E-3</c:v>
                </c:pt>
                <c:pt idx="23">
                  <c:v>9.4633778859999993E-3</c:v>
                </c:pt>
                <c:pt idx="24">
                  <c:v>4.1979626440000004E-3</c:v>
                </c:pt>
                <c:pt idx="25">
                  <c:v>1.9140958919000001E-2</c:v>
                </c:pt>
                <c:pt idx="26">
                  <c:v>7.6281703190000001E-3</c:v>
                </c:pt>
                <c:pt idx="27">
                  <c:v>1.6541545367000001E-2</c:v>
                </c:pt>
                <c:pt idx="28">
                  <c:v>1.2252203571999999E-2</c:v>
                </c:pt>
                <c:pt idx="29">
                  <c:v>3.0793601733000001E-2</c:v>
                </c:pt>
                <c:pt idx="30">
                  <c:v>1.5367140719E-2</c:v>
                </c:pt>
                <c:pt idx="31">
                  <c:v>1.8814878436E-2</c:v>
                </c:pt>
                <c:pt idx="32">
                  <c:v>1.7268066578000001E-2</c:v>
                </c:pt>
                <c:pt idx="33">
                  <c:v>1.9490542560000001E-2</c:v>
                </c:pt>
                <c:pt idx="34">
                  <c:v>1.7117827259999999E-2</c:v>
                </c:pt>
                <c:pt idx="35">
                  <c:v>2.0547776580999998E-2</c:v>
                </c:pt>
                <c:pt idx="36">
                  <c:v>1.8426637084000001E-2</c:v>
                </c:pt>
                <c:pt idx="37">
                  <c:v>3.3753352415E-2</c:v>
                </c:pt>
                <c:pt idx="38">
                  <c:v>2.3576395710999998E-2</c:v>
                </c:pt>
                <c:pt idx="39">
                  <c:v>1.8658573726000001E-2</c:v>
                </c:pt>
                <c:pt idx="40">
                  <c:v>1.753602072E-2</c:v>
                </c:pt>
                <c:pt idx="41">
                  <c:v>1.4553022785E-2</c:v>
                </c:pt>
                <c:pt idx="42">
                  <c:v>7.0224457970000003E-3</c:v>
                </c:pt>
                <c:pt idx="43">
                  <c:v>1.5081028321000001E-2</c:v>
                </c:pt>
                <c:pt idx="44">
                  <c:v>1.5293467186E-2</c:v>
                </c:pt>
                <c:pt idx="45">
                  <c:v>1.0787945144E-2</c:v>
                </c:pt>
                <c:pt idx="46">
                  <c:v>8.4070723690000005E-3</c:v>
                </c:pt>
                <c:pt idx="47">
                  <c:v>1.7664483488E-2</c:v>
                </c:pt>
                <c:pt idx="48">
                  <c:v>1.0002517298E-2</c:v>
                </c:pt>
                <c:pt idx="49">
                  <c:v>1.1061806647000001E-2</c:v>
                </c:pt>
                <c:pt idx="50">
                  <c:v>8.6525092330000004E-3</c:v>
                </c:pt>
                <c:pt idx="51">
                  <c:v>4.4007309679999999E-3</c:v>
                </c:pt>
                <c:pt idx="52">
                  <c:v>1.4537562614999999E-2</c:v>
                </c:pt>
                <c:pt idx="53">
                  <c:v>1.481280944E-2</c:v>
                </c:pt>
                <c:pt idx="54">
                  <c:v>1.0241475057E-2</c:v>
                </c:pt>
                <c:pt idx="55">
                  <c:v>1.3040174482999999E-2</c:v>
                </c:pt>
                <c:pt idx="56">
                  <c:v>6.6621796109999996E-3</c:v>
                </c:pt>
                <c:pt idx="57">
                  <c:v>1.0491103922999999E-2</c:v>
                </c:pt>
                <c:pt idx="58">
                  <c:v>1.8357408363999999E-2</c:v>
                </c:pt>
                <c:pt idx="59">
                  <c:v>2.6801034174999998E-2</c:v>
                </c:pt>
                <c:pt idx="60">
                  <c:v>5.8183666649999997E-3</c:v>
                </c:pt>
                <c:pt idx="61">
                  <c:v>-4.7589797459999996E-3</c:v>
                </c:pt>
                <c:pt idx="62">
                  <c:v>-2.1971870155999999E-2</c:v>
                </c:pt>
                <c:pt idx="63">
                  <c:v>-5.3232239394999999E-2</c:v>
                </c:pt>
                <c:pt idx="64">
                  <c:v>-4.5463210439999999E-2</c:v>
                </c:pt>
                <c:pt idx="65">
                  <c:v>-6.3389961029999997E-2</c:v>
                </c:pt>
                <c:pt idx="66">
                  <c:v>-2.5389300156000001E-2</c:v>
                </c:pt>
                <c:pt idx="67">
                  <c:v>4.5759418149999998E-3</c:v>
                </c:pt>
                <c:pt idx="68">
                  <c:v>1.3781356109E-2</c:v>
                </c:pt>
                <c:pt idx="69">
                  <c:v>4.5319109434999998E-2</c:v>
                </c:pt>
                <c:pt idx="70">
                  <c:v>2.3041975791000001E-2</c:v>
                </c:pt>
                <c:pt idx="71">
                  <c:v>4.1729769717000001E-2</c:v>
                </c:pt>
                <c:pt idx="72">
                  <c:v>2.927806099E-2</c:v>
                </c:pt>
                <c:pt idx="73">
                  <c:v>3.4504827177999998E-2</c:v>
                </c:pt>
                <c:pt idx="74">
                  <c:v>3.7697770476000002E-2</c:v>
                </c:pt>
                <c:pt idx="75">
                  <c:v>3.6109046541999999E-2</c:v>
                </c:pt>
                <c:pt idx="76">
                  <c:v>2.1880878783000001E-2</c:v>
                </c:pt>
                <c:pt idx="77">
                  <c:v>2.8863516523E-2</c:v>
                </c:pt>
                <c:pt idx="78">
                  <c:v>-4.808458275E-3</c:v>
                </c:pt>
                <c:pt idx="79">
                  <c:v>4.3283658797000003E-2</c:v>
                </c:pt>
                <c:pt idx="80">
                  <c:v>1.3408462326000001E-2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'Asia Core RE'!$U$12:$U$111</c:f>
              <c:numCache>
                <c:formatCode>0.00%</c:formatCode>
                <c:ptCount val="100"/>
                <c:pt idx="2">
                  <c:v>-2.5205975711999999E-2</c:v>
                </c:pt>
                <c:pt idx="3">
                  <c:v>-2.2579759256E-2</c:v>
                </c:pt>
                <c:pt idx="4">
                  <c:v>-1.9672943498999999E-2</c:v>
                </c:pt>
                <c:pt idx="5">
                  <c:v>-3.5395297005999998E-2</c:v>
                </c:pt>
                <c:pt idx="6">
                  <c:v>-1.4017959434000001E-2</c:v>
                </c:pt>
                <c:pt idx="7">
                  <c:v>7.3600121180000004E-3</c:v>
                </c:pt>
                <c:pt idx="8">
                  <c:v>-1.9997418840000001E-3</c:v>
                </c:pt>
                <c:pt idx="9">
                  <c:v>6.8233019149999997E-3</c:v>
                </c:pt>
                <c:pt idx="10">
                  <c:v>1.0306034816000001E-2</c:v>
                </c:pt>
                <c:pt idx="11">
                  <c:v>4.0578482896000002E-2</c:v>
                </c:pt>
                <c:pt idx="12">
                  <c:v>8.4813479749999993E-3</c:v>
                </c:pt>
                <c:pt idx="13">
                  <c:v>2.8825011006999999E-2</c:v>
                </c:pt>
                <c:pt idx="14">
                  <c:v>5.4360969789999996E-3</c:v>
                </c:pt>
                <c:pt idx="15">
                  <c:v>1.7596949470000001E-2</c:v>
                </c:pt>
                <c:pt idx="16">
                  <c:v>2.8300705019999998E-3</c:v>
                </c:pt>
                <c:pt idx="17">
                  <c:v>-4.2349932393999999E-2</c:v>
                </c:pt>
                <c:pt idx="18">
                  <c:v>-1.2974574628E-2</c:v>
                </c:pt>
                <c:pt idx="19">
                  <c:v>9.8947823740000006E-3</c:v>
                </c:pt>
                <c:pt idx="20">
                  <c:v>5.6690169669999999E-3</c:v>
                </c:pt>
                <c:pt idx="21">
                  <c:v>9.4633778859999993E-3</c:v>
                </c:pt>
                <c:pt idx="22">
                  <c:v>4.1979626440000004E-3</c:v>
                </c:pt>
                <c:pt idx="23">
                  <c:v>1.9140958919000001E-2</c:v>
                </c:pt>
                <c:pt idx="24">
                  <c:v>7.6281703190000001E-3</c:v>
                </c:pt>
                <c:pt idx="25">
                  <c:v>1.6541545367000001E-2</c:v>
                </c:pt>
                <c:pt idx="26">
                  <c:v>1.2252203571999999E-2</c:v>
                </c:pt>
                <c:pt idx="27">
                  <c:v>3.0793601733000001E-2</c:v>
                </c:pt>
                <c:pt idx="28">
                  <c:v>1.5367140719E-2</c:v>
                </c:pt>
                <c:pt idx="29">
                  <c:v>1.8814878436E-2</c:v>
                </c:pt>
                <c:pt idx="30">
                  <c:v>1.7268066578000001E-2</c:v>
                </c:pt>
                <c:pt idx="31">
                  <c:v>1.9490542560000001E-2</c:v>
                </c:pt>
                <c:pt idx="32">
                  <c:v>1.7117827259999999E-2</c:v>
                </c:pt>
                <c:pt idx="33">
                  <c:v>2.0547776580999998E-2</c:v>
                </c:pt>
                <c:pt idx="34">
                  <c:v>1.8426637084000001E-2</c:v>
                </c:pt>
                <c:pt idx="35">
                  <c:v>3.3753352415E-2</c:v>
                </c:pt>
                <c:pt idx="36">
                  <c:v>2.3576395710999998E-2</c:v>
                </c:pt>
                <c:pt idx="37">
                  <c:v>1.8658573726000001E-2</c:v>
                </c:pt>
                <c:pt idx="38">
                  <c:v>1.753602072E-2</c:v>
                </c:pt>
                <c:pt idx="39">
                  <c:v>1.4553022785E-2</c:v>
                </c:pt>
                <c:pt idx="40">
                  <c:v>7.0224457970000003E-3</c:v>
                </c:pt>
                <c:pt idx="41">
                  <c:v>1.5081028321000001E-2</c:v>
                </c:pt>
                <c:pt idx="42">
                  <c:v>1.5293467186E-2</c:v>
                </c:pt>
                <c:pt idx="43">
                  <c:v>1.0787945144E-2</c:v>
                </c:pt>
                <c:pt idx="44">
                  <c:v>8.4070723690000005E-3</c:v>
                </c:pt>
                <c:pt idx="45">
                  <c:v>1.7664483488E-2</c:v>
                </c:pt>
                <c:pt idx="46">
                  <c:v>1.0002517298E-2</c:v>
                </c:pt>
                <c:pt idx="47">
                  <c:v>1.1061806647000001E-2</c:v>
                </c:pt>
                <c:pt idx="48">
                  <c:v>8.6525092330000004E-3</c:v>
                </c:pt>
                <c:pt idx="49">
                  <c:v>4.4007309679999999E-3</c:v>
                </c:pt>
                <c:pt idx="50">
                  <c:v>1.4537562614999999E-2</c:v>
                </c:pt>
                <c:pt idx="51">
                  <c:v>1.481280944E-2</c:v>
                </c:pt>
                <c:pt idx="52">
                  <c:v>1.0241475057E-2</c:v>
                </c:pt>
                <c:pt idx="53">
                  <c:v>1.3040174482999999E-2</c:v>
                </c:pt>
                <c:pt idx="54">
                  <c:v>6.6621796109999996E-3</c:v>
                </c:pt>
                <c:pt idx="55">
                  <c:v>1.0491103922999999E-2</c:v>
                </c:pt>
                <c:pt idx="56">
                  <c:v>1.8357408363999999E-2</c:v>
                </c:pt>
                <c:pt idx="57">
                  <c:v>2.6801034174999998E-2</c:v>
                </c:pt>
                <c:pt idx="58">
                  <c:v>5.8183666649999997E-3</c:v>
                </c:pt>
                <c:pt idx="59">
                  <c:v>-4.7589797459999996E-3</c:v>
                </c:pt>
                <c:pt idx="60">
                  <c:v>-2.1971870155999999E-2</c:v>
                </c:pt>
                <c:pt idx="61">
                  <c:v>-5.3232239394999999E-2</c:v>
                </c:pt>
                <c:pt idx="62">
                  <c:v>-4.5463210439999999E-2</c:v>
                </c:pt>
                <c:pt idx="63">
                  <c:v>-6.3389961029999997E-2</c:v>
                </c:pt>
                <c:pt idx="64">
                  <c:v>-2.5389300156000001E-2</c:v>
                </c:pt>
                <c:pt idx="65">
                  <c:v>4.5759418149999998E-3</c:v>
                </c:pt>
                <c:pt idx="66">
                  <c:v>1.3781356109E-2</c:v>
                </c:pt>
                <c:pt idx="67">
                  <c:v>4.5319109434999998E-2</c:v>
                </c:pt>
                <c:pt idx="68">
                  <c:v>2.3041975791000001E-2</c:v>
                </c:pt>
                <c:pt idx="69">
                  <c:v>4.1729769717000001E-2</c:v>
                </c:pt>
                <c:pt idx="70">
                  <c:v>2.927806099E-2</c:v>
                </c:pt>
                <c:pt idx="71">
                  <c:v>3.4504827177999998E-2</c:v>
                </c:pt>
                <c:pt idx="72">
                  <c:v>3.7697770476000002E-2</c:v>
                </c:pt>
                <c:pt idx="73">
                  <c:v>3.6109046541999999E-2</c:v>
                </c:pt>
                <c:pt idx="74">
                  <c:v>2.1880878783000001E-2</c:v>
                </c:pt>
                <c:pt idx="75">
                  <c:v>2.8863516523E-2</c:v>
                </c:pt>
                <c:pt idx="76">
                  <c:v>-4.808458275E-3</c:v>
                </c:pt>
                <c:pt idx="77">
                  <c:v>4.3283658797000003E-2</c:v>
                </c:pt>
                <c:pt idx="78">
                  <c:v>1.3408462326000001E-2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3-451F-823A-52E94B867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'Add-On 1'!$T$12:$T$111</c:f>
              <c:numCache>
                <c:formatCode>0.00%</c:formatCode>
                <c:ptCount val="1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'Add-On 1'!$U$12:$U$111</c:f>
              <c:numCache>
                <c:formatCode>0.00%</c:formatCode>
                <c:ptCount val="1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29-43D3-83FA-C06365C4F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'Add-On 2'!$T$12:$T$111</c:f>
              <c:numCache>
                <c:formatCode>0.00%</c:formatCode>
                <c:ptCount val="1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'Add-On 2'!$U$12:$U$111</c:f>
              <c:numCache>
                <c:formatCode>0.00%</c:formatCode>
                <c:ptCount val="1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05-486A-B51F-35DAB52EB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196064"/>
        <c:axId val="1272624368"/>
      </c:scatterChart>
      <c:valAx>
        <c:axId val="9691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24368"/>
        <c:crosses val="autoZero"/>
        <c:crossBetween val="midCat"/>
      </c:valAx>
      <c:valAx>
        <c:axId val="12726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Volatility</a:t>
            </a:r>
          </a:p>
          <a:p>
            <a:pPr>
              <a:defRPr/>
            </a:pPr>
            <a:r>
              <a:rPr lang="en-US" sz="1000"/>
              <a:t>(Townsend Assumptions vs. GSCPRI Historical)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3399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F4-4EA8-A3B2-A71144767AC6}"/>
              </c:ext>
            </c:extLst>
          </c:dPt>
          <c:dPt>
            <c:idx val="2"/>
            <c:invertIfNegative val="0"/>
            <c:bubble3D val="0"/>
            <c:spPr>
              <a:solidFill>
                <a:srgbClr val="3399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F4-4EA8-A3B2-A71144767AC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F4-4EA8-A3B2-A71144767AC6}"/>
              </c:ext>
            </c:extLst>
          </c:dPt>
          <c:cat>
            <c:strRef>
              <c:f>cpri!$AA$345:$AA$351</c:f>
              <c:strCache>
                <c:ptCount val="7"/>
                <c:pt idx="0">
                  <c:v>Townsend Core</c:v>
                </c:pt>
                <c:pt idx="1">
                  <c:v>GSCPRI - 10 Yr</c:v>
                </c:pt>
                <c:pt idx="2">
                  <c:v>GSCPRI - 20 Yr</c:v>
                </c:pt>
                <c:pt idx="3">
                  <c:v>Townsend Core Plus</c:v>
                </c:pt>
                <c:pt idx="4">
                  <c:v>Townsend Value-Add</c:v>
                </c:pt>
                <c:pt idx="5">
                  <c:v>Townsend Opportunistic</c:v>
                </c:pt>
                <c:pt idx="6">
                  <c:v>Townsend REITs</c:v>
                </c:pt>
              </c:strCache>
            </c:strRef>
          </c:cat>
          <c:val>
            <c:numRef>
              <c:f>cpri!$AB$345:$AB$351</c:f>
              <c:numCache>
                <c:formatCode>0.00%</c:formatCode>
                <c:ptCount val="7"/>
                <c:pt idx="0">
                  <c:v>9.705665536972638E-2</c:v>
                </c:pt>
                <c:pt idx="1">
                  <c:v>0.11196675700694508</c:v>
                </c:pt>
                <c:pt idx="2">
                  <c:v>0.12366737921309251</c:v>
                </c:pt>
                <c:pt idx="3">
                  <c:v>9.9445456495255033E-2</c:v>
                </c:pt>
                <c:pt idx="4">
                  <c:v>9.8641564600530779E-2</c:v>
                </c:pt>
                <c:pt idx="5">
                  <c:v>0.13768338834584978</c:v>
                </c:pt>
                <c:pt idx="6" formatCode="General">
                  <c:v>0.18067591522234688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F4-4EA8-A3B2-A71144767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overlap val="-27"/>
        <c:axId val="177944167"/>
        <c:axId val="177946327"/>
      </c:barChart>
      <c:catAx>
        <c:axId val="17794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6327"/>
        <c:crosses val="autoZero"/>
        <c:auto val="1"/>
        <c:lblAlgn val="ctr"/>
        <c:lblOffset val="100"/>
        <c:noMultiLvlLbl val="0"/>
      </c:catAx>
      <c:valAx>
        <c:axId val="177946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44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Core Real Estate Build-Up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Core Real Estate Build-Up</a:t>
          </a:r>
        </a:p>
      </cx:txPr>
    </cx:title>
    <cx:plotArea>
      <cx:plotAreaRegion>
        <cx:series layoutId="waterfall" uniqueId="{63AA4231-A60E-40BD-8361-C1BAF80D957B}"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142875</xdr:colOff>
      <xdr:row>19</xdr:row>
      <xdr:rowOff>0</xdr:rowOff>
    </xdr:from>
    <xdr:to>
      <xdr:col>37</xdr:col>
      <xdr:colOff>401724</xdr:colOff>
      <xdr:row>27</xdr:row>
      <xdr:rowOff>124012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3875" y="2895600"/>
          <a:ext cx="11993649" cy="1343212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171449</xdr:colOff>
      <xdr:row>7</xdr:row>
      <xdr:rowOff>104775</xdr:rowOff>
    </xdr:from>
    <xdr:to>
      <xdr:col>26</xdr:col>
      <xdr:colOff>106540</xdr:colOff>
      <xdr:row>13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2449" y="1171575"/>
          <a:ext cx="5802491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318280</xdr:colOff>
      <xdr:row>29</xdr:row>
      <xdr:rowOff>116374</xdr:rowOff>
    </xdr:from>
    <xdr:to>
      <xdr:col>35</xdr:col>
      <xdr:colOff>316939</xdr:colOff>
      <xdr:row>54</xdr:row>
      <xdr:rowOff>41649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314565</xdr:colOff>
      <xdr:row>60</xdr:row>
      <xdr:rowOff>23212</xdr:rowOff>
    </xdr:from>
    <xdr:to>
      <xdr:col>39</xdr:col>
      <xdr:colOff>108194</xdr:colOff>
      <xdr:row>87</xdr:row>
      <xdr:rowOff>81643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161968</xdr:colOff>
      <xdr:row>133</xdr:row>
      <xdr:rowOff>86179</xdr:rowOff>
    </xdr:from>
    <xdr:to>
      <xdr:col>21</xdr:col>
      <xdr:colOff>295523</xdr:colOff>
      <xdr:row>177</xdr:row>
      <xdr:rowOff>10912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50</xdr:row>
      <xdr:rowOff>0</xdr:rowOff>
    </xdr:from>
    <xdr:to>
      <xdr:col>57</xdr:col>
      <xdr:colOff>269880</xdr:colOff>
      <xdr:row>81</xdr:row>
      <xdr:rowOff>276146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430782</xdr:colOff>
      <xdr:row>11</xdr:row>
      <xdr:rowOff>112059</xdr:rowOff>
    </xdr:from>
    <xdr:to>
      <xdr:col>32</xdr:col>
      <xdr:colOff>438040</xdr:colOff>
      <xdr:row>28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4988" y="1277471"/>
          <a:ext cx="7604846" cy="355226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0.35651</cdr:x>
      <cdr:y>0.20192</cdr:y>
    </cdr:from>
    <cdr:to>
      <cdr:x>0.89006</cdr:x>
      <cdr:y>0.20352</cdr:y>
    </cdr:to>
    <cdr:cxnSp macro="">
      <cdr:nvCxnSpPr>
        <cdr:cNvPr id="3" name="Straight Arrow Connector 2">
          <a:extLst xmlns:a="http://schemas.openxmlformats.org/drawingml/2006/main">
            <a:ext uri="{FF2B5EF4-FFF2-40B4-BE49-F238E27FC236}">
              <a16:creationId xmlns:a16="http://schemas.microsoft.com/office/drawing/2014/main" id="{92A76DFC-33DD-6C68-634C-826E2460D47B}"/>
            </a:ext>
          </a:extLst>
        </cdr:cNvPr>
        <cdr:cNvCxnSpPr/>
      </cdr:nvCxnSpPr>
      <cdr:spPr>
        <a:xfrm xmlns:a="http://schemas.openxmlformats.org/drawingml/2006/main">
          <a:off x="2965042" y="1407626"/>
          <a:ext cx="4437530" cy="11206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0.37537</cdr:x>
      <cdr:y>0.34015</cdr:y>
    </cdr:from>
    <cdr:to>
      <cdr:x>0.75524</cdr:x>
      <cdr:y>0.34163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DD68A772-B2EF-B96A-0FA3-19C0D5B6B23C}"/>
            </a:ext>
          </a:extLst>
        </cdr:cNvPr>
        <cdr:cNvCxnSpPr/>
      </cdr:nvCxnSpPr>
      <cdr:spPr>
        <a:xfrm xmlns:a="http://schemas.openxmlformats.org/drawingml/2006/main">
          <a:off x="3121925" y="2371332"/>
          <a:ext cx="3159346" cy="10292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0.31743</cdr:x>
      <cdr:y>0.40901</cdr:y>
    </cdr:from>
    <cdr:to>
      <cdr:x>0.62715</cdr:x>
      <cdr:y>0.40927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A4BF066A-CEDD-394E-0572-9CF703AE748C}"/>
            </a:ext>
          </a:extLst>
        </cdr:cNvPr>
        <cdr:cNvCxnSpPr/>
      </cdr:nvCxnSpPr>
      <cdr:spPr>
        <a:xfrm xmlns:a="http://schemas.openxmlformats.org/drawingml/2006/main" flipV="1">
          <a:off x="2640072" y="2851356"/>
          <a:ext cx="2575927" cy="1829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0.3107</cdr:x>
      <cdr:y>0.44303</cdr:y>
    </cdr:from>
    <cdr:to>
      <cdr:x>0.54766</cdr:x>
      <cdr:y>0.44437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A4BF066A-CEDD-394E-0572-9CF703AE748C}"/>
            </a:ext>
          </a:extLst>
        </cdr:cNvPr>
        <cdr:cNvCxnSpPr/>
      </cdr:nvCxnSpPr>
      <cdr:spPr>
        <a:xfrm xmlns:a="http://schemas.openxmlformats.org/drawingml/2006/main">
          <a:off x="2584042" y="3088509"/>
          <a:ext cx="1970810" cy="9377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0.38211</cdr:x>
      <cdr:y>0.47813</cdr:y>
    </cdr:from>
    <cdr:to>
      <cdr:x>0.56248</cdr:x>
      <cdr:y>0.47839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A4BF066A-CEDD-394E-0572-9CF703AE748C}"/>
            </a:ext>
          </a:extLst>
        </cdr:cNvPr>
        <cdr:cNvCxnSpPr/>
      </cdr:nvCxnSpPr>
      <cdr:spPr>
        <a:xfrm xmlns:a="http://schemas.openxmlformats.org/drawingml/2006/main" flipV="1">
          <a:off x="3177954" y="3333209"/>
          <a:ext cx="1500163" cy="1829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0.41848</cdr:x>
      <cdr:y>0.58261</cdr:y>
    </cdr:from>
    <cdr:to>
      <cdr:x>0.61637</cdr:x>
      <cdr:y>0.58287</cdr:y>
    </cdr:to>
    <cdr:cxnSp macro="">
      <cdr:nvCxnSpPr>
        <cdr:cNvPr id="12" name="Straight Arrow Connector 11">
          <a:extLst xmlns:a="http://schemas.openxmlformats.org/drawingml/2006/main">
            <a:ext uri="{FF2B5EF4-FFF2-40B4-BE49-F238E27FC236}">
              <a16:creationId xmlns:a16="http://schemas.microsoft.com/office/drawing/2014/main" id="{A4BF066A-CEDD-394E-0572-9CF703AE748C}"/>
            </a:ext>
          </a:extLst>
        </cdr:cNvPr>
        <cdr:cNvCxnSpPr/>
      </cdr:nvCxnSpPr>
      <cdr:spPr>
        <a:xfrm xmlns:a="http://schemas.openxmlformats.org/drawingml/2006/main" flipV="1">
          <a:off x="3480513" y="4061592"/>
          <a:ext cx="1645839" cy="1828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0.26758</cdr:x>
      <cdr:y>0.5459</cdr:y>
    </cdr:from>
    <cdr:to>
      <cdr:x>0.38211</cdr:x>
      <cdr:y>0.5459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054726EC-F95A-1E8E-91D6-ADAA79017CAD}"/>
            </a:ext>
          </a:extLst>
        </cdr:cNvPr>
        <cdr:cNvCxnSpPr/>
      </cdr:nvCxnSpPr>
      <cdr:spPr>
        <a:xfrm xmlns:a="http://schemas.openxmlformats.org/drawingml/2006/main">
          <a:off x="2225454" y="3805685"/>
          <a:ext cx="952500" cy="0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0.16114</cdr:x>
      <cdr:y>0.57297</cdr:y>
    </cdr:from>
    <cdr:to>
      <cdr:x>0.39154</cdr:x>
      <cdr:y>0.57323</cdr:y>
    </cdr:to>
    <cdr:cxnSp macro="">
      <cdr:nvCxnSpPr>
        <cdr:cNvPr id="16" name="Straight Arrow Connector 15">
          <a:extLst xmlns:a="http://schemas.openxmlformats.org/drawingml/2006/main">
            <a:ext uri="{FF2B5EF4-FFF2-40B4-BE49-F238E27FC236}">
              <a16:creationId xmlns:a16="http://schemas.microsoft.com/office/drawing/2014/main" id="{F94B32E5-5891-8863-9890-3D189D92591C}"/>
            </a:ext>
          </a:extLst>
        </cdr:cNvPr>
        <cdr:cNvCxnSpPr/>
      </cdr:nvCxnSpPr>
      <cdr:spPr>
        <a:xfrm xmlns:a="http://schemas.openxmlformats.org/drawingml/2006/main" flipV="1">
          <a:off x="1340190" y="3994356"/>
          <a:ext cx="1916205" cy="1829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0.12746</cdr:x>
      <cdr:y>0.55716</cdr:y>
    </cdr:from>
    <cdr:to>
      <cdr:x>0.39154</cdr:x>
      <cdr:y>0.5585</cdr:y>
    </cdr:to>
    <cdr:cxnSp macro="">
      <cdr:nvCxnSpPr>
        <cdr:cNvPr id="17" name="Straight Arrow Connector 16">
          <a:extLst xmlns:a="http://schemas.openxmlformats.org/drawingml/2006/main">
            <a:ext uri="{FF2B5EF4-FFF2-40B4-BE49-F238E27FC236}">
              <a16:creationId xmlns:a16="http://schemas.microsoft.com/office/drawing/2014/main" id="{F94B32E5-5891-8863-9890-3D189D92591C}"/>
            </a:ext>
          </a:extLst>
        </cdr:cNvPr>
        <cdr:cNvCxnSpPr/>
      </cdr:nvCxnSpPr>
      <cdr:spPr>
        <a:xfrm xmlns:a="http://schemas.openxmlformats.org/drawingml/2006/main">
          <a:off x="1060042" y="3884126"/>
          <a:ext cx="2196353" cy="9377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0.14029</cdr:x>
      <cdr:y>0.7516</cdr:y>
    </cdr:from>
    <cdr:to>
      <cdr:x>0.37069</cdr:x>
      <cdr:y>0.75186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B9C4FC46-8D1A-7003-0AEE-B74180002A2E}"/>
            </a:ext>
          </a:extLst>
        </cdr:cNvPr>
        <cdr:cNvCxnSpPr/>
      </cdr:nvCxnSpPr>
      <cdr:spPr>
        <a:xfrm xmlns:a="http://schemas.openxmlformats.org/drawingml/2006/main" flipV="1">
          <a:off x="1238624" y="4129741"/>
          <a:ext cx="2034178" cy="1428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0.13775</cdr:x>
      <cdr:y>0.74973</cdr:y>
    </cdr:from>
    <cdr:to>
      <cdr:x>0.31933</cdr:x>
      <cdr:y>0.75186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B9C4FC46-8D1A-7003-0AEE-B74180002A2E}"/>
            </a:ext>
          </a:extLst>
        </cdr:cNvPr>
        <cdr:cNvCxnSpPr/>
      </cdr:nvCxnSpPr>
      <cdr:spPr>
        <a:xfrm xmlns:a="http://schemas.openxmlformats.org/drawingml/2006/main" flipV="1">
          <a:off x="1216212" y="4119449"/>
          <a:ext cx="1603155" cy="11721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chemeClr val="bg1">
              <a:lumMod val="50000"/>
            </a:schemeClr>
          </a:solidFill>
          <a:prstDash val="lgDash"/>
          <a:headEnd type="none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16565</xdr:colOff>
      <xdr:row>78</xdr:row>
      <xdr:rowOff>46625</xdr:rowOff>
    </xdr:from>
    <xdr:to>
      <xdr:col>24</xdr:col>
      <xdr:colOff>289935</xdr:colOff>
      <xdr:row>97</xdr:row>
      <xdr:rowOff>94470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58561</xdr:colOff>
      <xdr:row>80</xdr:row>
      <xdr:rowOff>77214</xdr:rowOff>
    </xdr:from>
    <xdr:to>
      <xdr:col>40</xdr:col>
      <xdr:colOff>117681</xdr:colOff>
      <xdr:row>109</xdr:row>
      <xdr:rowOff>20047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509378</xdr:colOff>
      <xdr:row>101</xdr:row>
      <xdr:rowOff>189670</xdr:rowOff>
    </xdr:from>
    <xdr:to>
      <xdr:col>46</xdr:col>
      <xdr:colOff>140804</xdr:colOff>
      <xdr:row>119</xdr:row>
      <xdr:rowOff>132520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30478" y="20373145"/>
              <a:ext cx="4965426" cy="3533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402981</xdr:colOff>
      <xdr:row>1</xdr:row>
      <xdr:rowOff>11077</xdr:rowOff>
    </xdr:from>
    <xdr:to>
      <xdr:col>8</xdr:col>
      <xdr:colOff>572584</xdr:colOff>
      <xdr:row>3</xdr:row>
      <xdr:rowOff>131885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3654" y="164942"/>
          <a:ext cx="2719372" cy="4285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87924</xdr:colOff>
      <xdr:row>14</xdr:row>
      <xdr:rowOff>91342</xdr:rowOff>
    </xdr:from>
    <xdr:to>
      <xdr:col>29</xdr:col>
      <xdr:colOff>475273</xdr:colOff>
      <xdr:row>32</xdr:row>
      <xdr:rowOff>91342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144250" cy="9144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44250" cy="914400"/>
        </a:xfrm>
        <a:prstGeom prst="rect">
          <a:avLst/>
        </a:prstGeom>
      </xdr:spPr>
    </xdr:pic>
    <xdr:clientData/>
  </xdr:oneCellAnchor>
  <xdr:twoCellAnchor>
    <xdr:from>
      <xdr:col>28</xdr:col>
      <xdr:colOff>581024</xdr:colOff>
      <xdr:row>338</xdr:row>
      <xdr:rowOff>15874</xdr:rowOff>
    </xdr:from>
    <xdr:to>
      <xdr:col>37</xdr:col>
      <xdr:colOff>101599</xdr:colOff>
      <xdr:row>354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Macro%20Committee%20Documents\Capital%20Market%20Assumptions\Feb%202025%20CMAs\GC%20Comparisons\Copy%20of%20CMA%20Survey%20v2.xlsx" TargetMode="External"/><Relationship Id="rId1" Type="http://schemas.openxmlformats.org/officeDocument/2006/relationships/externalLinkPath" Target="file:///N:\Macro%20Committee%20Documents\Capital%20Market%20Assumptions\Feb%202025%20CMAs\GC%20Comparisons\Copy%20of%20CMA%20Survey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5"/>
      <sheetName val="2024"/>
      <sheetName val="Sheet2"/>
    </sheetNames>
    <sheetDataSet>
      <sheetData sheetId="0">
        <row r="15">
          <cell r="E15">
            <v>6.4000000000000001E-2</v>
          </cell>
          <cell r="F15">
            <v>4.3499999999999997E-2</v>
          </cell>
          <cell r="G15">
            <v>5.6000000000000001E-2</v>
          </cell>
          <cell r="H15">
            <v>6.8000000000000005E-2</v>
          </cell>
          <cell r="I15">
            <v>6.7000000000000004E-2</v>
          </cell>
          <cell r="J15">
            <v>6.1499999999999999E-2</v>
          </cell>
          <cell r="L15">
            <v>0.06</v>
          </cell>
        </row>
        <row r="16">
          <cell r="E16">
            <v>4.9000000000000002E-2</v>
          </cell>
          <cell r="F16">
            <v>5.1999999999999998E-2</v>
          </cell>
          <cell r="G16">
            <v>0.05</v>
          </cell>
          <cell r="H16">
            <v>4.9000000000000002E-2</v>
          </cell>
          <cell r="I16">
            <v>4.5999999999999999E-2</v>
          </cell>
          <cell r="J16">
            <v>3.7199999999999997E-2</v>
          </cell>
          <cell r="L16">
            <v>4.4999999999999998E-2</v>
          </cell>
        </row>
      </sheetData>
      <sheetData sheetId="1" refreshError="1"/>
      <sheetData sheetId="2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lcolm Blake" id="{4254FBDF-6458-46E4-BC9E-BDBAD8FE3B3A}" userId="S::malcolm.blake@aon.com::4a61f854-c656-42b4-a28c-719514c1610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24-01-09T15:07:19.28" personId="{4254FBDF-6458-46E4-BC9E-BDBAD8FE3B3A}" id="{447F35E1-7A23-4044-8C66-090D3404B24D}">
    <text>FTSE NAREIT Equity REITs (TIPS)</text>
  </threadedComment>
  <threadedComment ref="H1" dT="2024-01-08T19:08:42.88" personId="{4254FBDF-6458-46E4-BC9E-BDBAD8FE3B3A}" id="{428E93BC-48DF-45E3-A302-318BC0DFADBE}">
    <text>NTI (TIPS)</text>
  </threadedComment>
  <threadedComment ref="I1" dT="2024-01-08T19:09:58.57" personId="{4254FBDF-6458-46E4-BC9E-BDBAD8FE3B3A}" id="{179FE794-6EC7-4124-A1AC-046D559E2971}">
    <text>Farmland Single-Use Row Crops (TIPS)</text>
  </threadedComment>
  <threadedComment ref="J1" dT="2024-01-08T19:11:00.21" personId="{4254FBDF-6458-46E4-BC9E-BDBAD8FE3B3A}" id="{9DE4DE77-43E1-458A-A284-97952D62ACA3}">
    <text>Farmland Permanent Use/Mature Crops (TIPS)</text>
  </threadedComment>
  <threadedComment ref="L1" dT="2024-02-02T17:04:04.65" personId="{4254FBDF-6458-46E4-BC9E-BDBAD8FE3B3A}" id="{C9600F5B-65E6-40AE-9B9E-118B951CA2C2}">
    <text>S&amp;P500</text>
  </threadedComment>
  <threadedComment ref="M1" dT="2024-02-02T17:04:14.82" personId="{4254FBDF-6458-46E4-BC9E-BDBAD8FE3B3A}" id="{357F726F-27AD-477F-A5F9-4F7664063A71}">
    <text>Barclays Aggregate Bond Index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E13D4-CF07-44EA-8A34-8ACB97D11A86}">
  <sheetPr codeName="Sheet1"/>
  <dimension ref="C6:C17"/>
  <sheetViews>
    <sheetView workbookViewId="0">
      <selection activeCell="C7" sqref="C7:C8"/>
    </sheetView>
  </sheetViews>
  <sheetFormatPr defaultRowHeight="12" x14ac:dyDescent="0.2"/>
  <sheetData>
    <row r="6" spans="3:3" x14ac:dyDescent="0.2">
      <c r="C6" s="14" t="s">
        <v>520</v>
      </c>
    </row>
    <row r="7" spans="3:3" x14ac:dyDescent="0.2">
      <c r="C7" t="s">
        <v>518</v>
      </c>
    </row>
    <row r="8" spans="3:3" x14ac:dyDescent="0.2">
      <c r="C8" t="s">
        <v>519</v>
      </c>
    </row>
    <row r="11" spans="3:3" x14ac:dyDescent="0.2">
      <c r="C11" s="14" t="s">
        <v>521</v>
      </c>
    </row>
    <row r="12" spans="3:3" x14ac:dyDescent="0.2">
      <c r="C12" t="s">
        <v>522</v>
      </c>
    </row>
    <row r="13" spans="3:3" x14ac:dyDescent="0.2">
      <c r="C13" t="s">
        <v>532</v>
      </c>
    </row>
    <row r="15" spans="3:3" x14ac:dyDescent="0.2">
      <c r="C15" s="14" t="s">
        <v>523</v>
      </c>
    </row>
    <row r="16" spans="3:3" x14ac:dyDescent="0.2">
      <c r="C16" t="s">
        <v>530</v>
      </c>
    </row>
    <row r="17" spans="3:3" x14ac:dyDescent="0.2">
      <c r="C17" t="s">
        <v>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319F3-EC33-4760-B663-3FC3DAD4948B}">
  <sheetPr codeName="Sheet2">
    <tabColor rgb="FFFF0000"/>
  </sheetPr>
  <dimension ref="B4:U18"/>
  <sheetViews>
    <sheetView workbookViewId="0">
      <selection activeCell="L25" sqref="L25"/>
    </sheetView>
  </sheetViews>
  <sheetFormatPr defaultRowHeight="12" x14ac:dyDescent="0.2"/>
  <sheetData>
    <row r="4" spans="2:21" x14ac:dyDescent="0.2">
      <c r="P4" s="232" t="s">
        <v>555</v>
      </c>
      <c r="Q4" s="233"/>
      <c r="R4" s="233"/>
      <c r="S4" s="233"/>
      <c r="T4" s="233"/>
      <c r="U4" s="233"/>
    </row>
    <row r="6" spans="2:21" x14ac:dyDescent="0.2">
      <c r="B6" s="14" t="s">
        <v>471</v>
      </c>
    </row>
    <row r="7" spans="2:21" x14ac:dyDescent="0.2">
      <c r="B7" t="s">
        <v>474</v>
      </c>
      <c r="P7" s="234" t="s">
        <v>554</v>
      </c>
      <c r="Q7" s="235"/>
      <c r="R7" s="235"/>
      <c r="S7" s="235"/>
      <c r="T7" s="235"/>
      <c r="U7" s="235"/>
    </row>
    <row r="8" spans="2:21" x14ac:dyDescent="0.2">
      <c r="B8" t="s">
        <v>561</v>
      </c>
    </row>
    <row r="9" spans="2:21" x14ac:dyDescent="0.2">
      <c r="B9" t="s">
        <v>495</v>
      </c>
    </row>
    <row r="11" spans="2:21" x14ac:dyDescent="0.2">
      <c r="B11" s="14" t="s">
        <v>493</v>
      </c>
    </row>
    <row r="12" spans="2:21" x14ac:dyDescent="0.2">
      <c r="B12" t="s">
        <v>494</v>
      </c>
    </row>
    <row r="13" spans="2:21" x14ac:dyDescent="0.2">
      <c r="B13" t="s">
        <v>503</v>
      </c>
    </row>
    <row r="15" spans="2:21" x14ac:dyDescent="0.2">
      <c r="B15" s="14" t="s">
        <v>496</v>
      </c>
    </row>
    <row r="16" spans="2:21" x14ac:dyDescent="0.2">
      <c r="B16" t="s">
        <v>528</v>
      </c>
    </row>
    <row r="17" spans="2:21" x14ac:dyDescent="0.2">
      <c r="B17" t="s">
        <v>529</v>
      </c>
    </row>
    <row r="18" spans="2:21" x14ac:dyDescent="0.2">
      <c r="P18" s="234" t="s">
        <v>553</v>
      </c>
      <c r="Q18" s="235"/>
      <c r="R18" s="235"/>
      <c r="S18" s="235"/>
      <c r="T18" s="235"/>
      <c r="U18" s="23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B6B4E-AAE8-4316-AA27-C8E50820D6D2}">
  <sheetPr codeName="Sheet3">
    <tabColor theme="7" tint="0.59999389629810485"/>
  </sheetPr>
  <dimension ref="B1:AY132"/>
  <sheetViews>
    <sheetView showGridLines="0" tabSelected="1" topLeftCell="A17" zoomScale="85" zoomScaleNormal="85" workbookViewId="0">
      <selection activeCell="R113" sqref="R113"/>
    </sheetView>
  </sheetViews>
  <sheetFormatPr defaultRowHeight="12" outlineLevelRow="1" x14ac:dyDescent="0.2"/>
  <cols>
    <col min="2" max="2" width="22.5" customWidth="1"/>
    <col min="3" max="18" width="11.83203125" customWidth="1"/>
    <col min="22" max="22" width="10.5" customWidth="1"/>
    <col min="35" max="35" width="11.5" customWidth="1"/>
  </cols>
  <sheetData>
    <row r="1" spans="2:20" x14ac:dyDescent="0.2">
      <c r="H1" s="172"/>
      <c r="J1" s="172"/>
      <c r="K1" s="172"/>
      <c r="L1" s="172"/>
      <c r="M1" s="172"/>
      <c r="N1" s="172"/>
      <c r="O1" s="172"/>
      <c r="P1" s="172"/>
      <c r="Q1" s="172"/>
      <c r="R1" s="172"/>
    </row>
    <row r="3" spans="2:20" x14ac:dyDescent="0.2">
      <c r="B3" s="15"/>
      <c r="C3" s="15" t="s">
        <v>564</v>
      </c>
      <c r="D3" s="15" t="s">
        <v>565</v>
      </c>
    </row>
    <row r="4" spans="2:20" x14ac:dyDescent="0.2">
      <c r="B4" s="14" t="s">
        <v>3</v>
      </c>
      <c r="C4" s="18">
        <v>25</v>
      </c>
      <c r="D4" s="50">
        <f>C4*4</f>
        <v>100</v>
      </c>
    </row>
    <row r="5" spans="2:20" x14ac:dyDescent="0.2">
      <c r="B5" s="19"/>
      <c r="C5" s="19"/>
      <c r="D5" s="244"/>
    </row>
    <row r="9" spans="2:20" ht="14.25" x14ac:dyDescent="0.35">
      <c r="B9" s="49" t="s">
        <v>10</v>
      </c>
      <c r="C9" s="299"/>
      <c r="D9" s="299"/>
      <c r="E9" s="299"/>
      <c r="F9" s="299"/>
      <c r="G9" s="299"/>
      <c r="H9" s="299"/>
      <c r="I9" s="299"/>
      <c r="J9" s="299"/>
      <c r="K9" s="299"/>
      <c r="L9" s="300"/>
      <c r="M9" s="300"/>
      <c r="N9" s="220"/>
      <c r="O9" s="220"/>
      <c r="P9" s="220"/>
      <c r="Q9" s="220"/>
      <c r="R9" s="220"/>
      <c r="S9" s="46"/>
      <c r="T9" s="281" t="s">
        <v>622</v>
      </c>
    </row>
    <row r="10" spans="2:20" ht="28.5" x14ac:dyDescent="0.35">
      <c r="B10" s="21"/>
      <c r="C10" s="43" t="str">
        <f t="shared" ref="C10:R10" si="0">C25</f>
        <v>US Core RE</v>
      </c>
      <c r="D10" s="43" t="str">
        <f t="shared" si="0"/>
        <v>Euro Core RE</v>
      </c>
      <c r="E10" s="43" t="str">
        <f t="shared" si="0"/>
        <v>Asia Core RE</v>
      </c>
      <c r="F10" s="43" t="str">
        <f t="shared" si="0"/>
        <v>US Core+ RE</v>
      </c>
      <c r="G10" s="43" t="str">
        <f t="shared" si="0"/>
        <v>VA RE</v>
      </c>
      <c r="H10" s="43" t="str">
        <f t="shared" si="0"/>
        <v>Opp RE</v>
      </c>
      <c r="I10" s="43" t="str">
        <f t="shared" si="0"/>
        <v>Infra</v>
      </c>
      <c r="J10" s="43" t="str">
        <f t="shared" si="0"/>
        <v>Timberland</v>
      </c>
      <c r="K10" s="43" t="str">
        <f t="shared" si="0"/>
        <v>Row Crops</v>
      </c>
      <c r="L10" s="43" t="str">
        <f t="shared" si="0"/>
        <v>Perm Crops</v>
      </c>
      <c r="M10" s="43" t="str">
        <f t="shared" si="0"/>
        <v>REITs</v>
      </c>
      <c r="N10" s="43" t="str">
        <f t="shared" si="0"/>
        <v>US Public Eq</v>
      </c>
      <c r="O10" s="43" t="str">
        <f t="shared" si="0"/>
        <v>Fixed Income</v>
      </c>
      <c r="P10" s="43" t="str">
        <f t="shared" si="0"/>
        <v>NCPREC</v>
      </c>
      <c r="Q10" s="43" t="str">
        <f t="shared" si="0"/>
        <v>Add-On 1</v>
      </c>
      <c r="R10" s="43" t="str">
        <f t="shared" si="0"/>
        <v>Add-On 2</v>
      </c>
    </row>
    <row r="11" spans="2:20" x14ac:dyDescent="0.2">
      <c r="B11" s="21" t="s">
        <v>14</v>
      </c>
      <c r="C11" s="20">
        <f ca="1">'Base Correl and Vol Calcs'!BV4</f>
        <v>6.2018974624906686E-2</v>
      </c>
      <c r="D11" s="20">
        <f ca="1">'Base Correl and Vol Calcs'!BW4</f>
        <v>5.1956413694720371E-2</v>
      </c>
      <c r="E11" s="238">
        <f ca="1">(1+'Base Correl and Vol Calcs'!BX4)^(100/79)-1</f>
        <v>7.8604308013350721E-2</v>
      </c>
      <c r="F11" s="20">
        <f ca="1">'Base Correl and Vol Calcs'!BY4</f>
        <v>6.5621753723365206E-2</v>
      </c>
      <c r="G11" s="20">
        <f ca="1">'Base Correl and Vol Calcs'!BZ4</f>
        <v>8.7930124647608743E-2</v>
      </c>
      <c r="H11" s="20">
        <f ca="1">'Base Correl and Vol Calcs'!CA4</f>
        <v>8.3572571318586197E-2</v>
      </c>
      <c r="I11" s="20">
        <f ca="1">'Base Correl and Vol Calcs'!CB4</f>
        <v>7.4361972556852729E-2</v>
      </c>
      <c r="J11" s="20">
        <f ca="1">'Base Correl and Vol Calcs'!CC4</f>
        <v>5.4133918150550908E-2</v>
      </c>
      <c r="K11" s="20">
        <f ca="1">'Base Correl and Vol Calcs'!CD4</f>
        <v>9.3090335167516303E-2</v>
      </c>
      <c r="L11" s="20">
        <f ca="1">'Base Correl and Vol Calcs'!CE4</f>
        <v>0.10243092812374832</v>
      </c>
      <c r="M11" s="20">
        <f ca="1">'Base Correl and Vol Calcs'!CF4</f>
        <v>7.9978817202739805E-2</v>
      </c>
      <c r="N11" s="20">
        <f ca="1">'Base Correl and Vol Calcs'!CG4</f>
        <v>8.1295815285601591E-2</v>
      </c>
      <c r="O11" s="20">
        <f ca="1">'Base Correl and Vol Calcs'!CH4</f>
        <v>3.852969634860548E-2</v>
      </c>
      <c r="P11" s="20">
        <f ca="1">'Base Correl and Vol Calcs'!CI4</f>
        <v>6.7515084824582461E-2</v>
      </c>
      <c r="Q11" s="20">
        <f ca="1">'Base Correl and Vol Calcs'!CJ4</f>
        <v>0</v>
      </c>
      <c r="R11" s="20">
        <f ca="1">'Base Correl and Vol Calcs'!CK4</f>
        <v>0</v>
      </c>
    </row>
    <row r="12" spans="2:20" x14ac:dyDescent="0.2">
      <c r="B12" t="s">
        <v>59</v>
      </c>
      <c r="C12" s="172">
        <f>'Return Worksheet'!M104</f>
        <v>6.5000000000000002E-2</v>
      </c>
      <c r="D12" s="239" t="s">
        <v>560</v>
      </c>
      <c r="E12" s="239" t="s">
        <v>560</v>
      </c>
      <c r="F12" s="172">
        <f>'Return Worksheet'!N104</f>
        <v>7.0000000000000007E-2</v>
      </c>
      <c r="G12" s="172">
        <f>'Return Worksheet'!O104</f>
        <v>0.08</v>
      </c>
      <c r="H12" s="172">
        <f>'Return Worksheet'!Q104</f>
        <v>0.09</v>
      </c>
      <c r="I12" s="172">
        <v>7.4999999999999997E-2</v>
      </c>
      <c r="J12" s="172">
        <v>0.05</v>
      </c>
      <c r="K12" s="172">
        <f>'Return Worksheet'!T104</f>
        <v>0.05</v>
      </c>
      <c r="L12" s="172">
        <v>7.2999999999999995E-2</v>
      </c>
      <c r="M12" s="172">
        <v>6.7500000000000004E-2</v>
      </c>
      <c r="N12" s="240"/>
      <c r="O12" s="240"/>
      <c r="P12" s="172">
        <v>7.0000000000000007E-2</v>
      </c>
      <c r="Q12" s="240"/>
      <c r="R12" s="240"/>
    </row>
    <row r="13" spans="2:20" x14ac:dyDescent="0.2">
      <c r="B13" s="19" t="s">
        <v>60</v>
      </c>
      <c r="C13" s="173">
        <f>'Return Worksheet'!M105</f>
        <v>6.5000000000000002E-2</v>
      </c>
      <c r="D13" s="280">
        <v>6.4000000000000001E-2</v>
      </c>
      <c r="E13" s="280">
        <v>6.3E-2</v>
      </c>
      <c r="F13" s="173">
        <v>7.0000000000000007E-2</v>
      </c>
      <c r="G13" s="173">
        <v>0.08</v>
      </c>
      <c r="H13" s="173">
        <v>0.09</v>
      </c>
      <c r="I13" s="173">
        <v>7.4999999999999997E-2</v>
      </c>
      <c r="J13" s="173">
        <v>0.05</v>
      </c>
      <c r="K13" s="173">
        <v>0.05</v>
      </c>
      <c r="L13" s="173">
        <v>6.25E-2</v>
      </c>
      <c r="M13" s="173">
        <v>7.0000000000000007E-2</v>
      </c>
      <c r="N13" s="173">
        <v>6.5000000000000002E-2</v>
      </c>
      <c r="O13" s="173">
        <v>4.7500000000000001E-2</v>
      </c>
      <c r="P13" s="173">
        <v>7.2499999999999995E-2</v>
      </c>
      <c r="Q13" s="173">
        <f>'Return Worksheet'!AB105</f>
        <v>0</v>
      </c>
      <c r="R13" s="173">
        <f>'Return Worksheet'!AC105</f>
        <v>0</v>
      </c>
    </row>
    <row r="17" spans="2:51" ht="26.45" customHeight="1" x14ac:dyDescent="0.2">
      <c r="AI17" s="12">
        <f ca="1">MAX(C27:M27)+2%</f>
        <v>0.23137271897277664</v>
      </c>
      <c r="AJ17" s="12" t="e">
        <f ca="1">MAX(D27:S27)+2%</f>
        <v>#DIV/0!</v>
      </c>
      <c r="AK17" s="12">
        <f t="shared" ref="AK17" si="1">MAX(E25:AI25)+2%</f>
        <v>0.02</v>
      </c>
      <c r="AL17" s="12">
        <f t="shared" ref="AL17:AS17" ca="1" si="2">MAX(F25:AJ25)+2%</f>
        <v>8.6912306817601717E-2</v>
      </c>
      <c r="AM17" s="12">
        <f t="shared" ca="1" si="2"/>
        <v>8.6912306817601717E-2</v>
      </c>
      <c r="AN17" s="12">
        <f t="shared" ca="1" si="2"/>
        <v>8.6912306817601717E-2</v>
      </c>
      <c r="AO17" s="12">
        <f t="shared" ca="1" si="2"/>
        <v>0.11186166462347689</v>
      </c>
      <c r="AP17" s="12">
        <f t="shared" ca="1" si="2"/>
        <v>0.11186166462347689</v>
      </c>
      <c r="AQ17" s="12">
        <f t="shared" ca="1" si="2"/>
        <v>0.11186166462347689</v>
      </c>
      <c r="AR17" s="12">
        <f t="shared" ca="1" si="2"/>
        <v>0.11186166462347689</v>
      </c>
      <c r="AS17" s="12">
        <f t="shared" ca="1" si="2"/>
        <v>0.11186166462347689</v>
      </c>
    </row>
    <row r="18" spans="2:51" x14ac:dyDescent="0.2">
      <c r="B18" s="48" t="s">
        <v>490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</row>
    <row r="19" spans="2:51" ht="24" x14ac:dyDescent="0.2">
      <c r="C19" s="16" t="str">
        <f>'Base Correl and Vol Calcs'!C2</f>
        <v>US Core RE</v>
      </c>
      <c r="D19" s="16" t="str">
        <f>'Base Correl and Vol Calcs'!D2</f>
        <v>Euro Core RE</v>
      </c>
      <c r="E19" s="16" t="str">
        <f>'Base Correl and Vol Calcs'!E2</f>
        <v>Asia Core RE</v>
      </c>
      <c r="F19" s="16" t="str">
        <f>'Base Correl and Vol Calcs'!F2</f>
        <v>US Core+ RE</v>
      </c>
      <c r="G19" s="16" t="str">
        <f>'Base Correl and Vol Calcs'!G2</f>
        <v>VA RE</v>
      </c>
      <c r="H19" s="16" t="str">
        <f>'Base Correl and Vol Calcs'!H2</f>
        <v>Opp RE</v>
      </c>
      <c r="I19" s="16" t="str">
        <f>'Base Correl and Vol Calcs'!I2</f>
        <v>Infra</v>
      </c>
      <c r="J19" s="16" t="str">
        <f>'Base Correl and Vol Calcs'!J2</f>
        <v>Timberland</v>
      </c>
      <c r="K19" s="16" t="str">
        <f>'Base Correl and Vol Calcs'!K2</f>
        <v>Row Crops</v>
      </c>
      <c r="L19" s="16" t="str">
        <f>'Base Correl and Vol Calcs'!L2</f>
        <v>Perm Crops</v>
      </c>
      <c r="M19" s="16" t="str">
        <f>'Base Correl and Vol Calcs'!M2</f>
        <v>REITs</v>
      </c>
      <c r="N19" s="16" t="str">
        <f>'Base Correl and Vol Calcs'!N2</f>
        <v>US Public Eq</v>
      </c>
      <c r="O19" s="16" t="str">
        <f>'Base Correl and Vol Calcs'!O2</f>
        <v>Fixed Income</v>
      </c>
      <c r="P19" s="16" t="str">
        <f>'Base Correl and Vol Calcs'!P2</f>
        <v>NCPREC</v>
      </c>
      <c r="Q19" s="16" t="str">
        <f>'Base Correl and Vol Calcs'!Q2</f>
        <v>Add-On 1</v>
      </c>
      <c r="R19" s="16" t="str">
        <f>'Base Correl and Vol Calcs'!R2</f>
        <v>Add-On 2</v>
      </c>
      <c r="AI19" s="4">
        <f t="shared" ref="AI19:AS19" ca="1" si="3">C11</f>
        <v>6.2018974624906686E-2</v>
      </c>
      <c r="AJ19" s="4">
        <f t="shared" ca="1" si="3"/>
        <v>5.1956413694720371E-2</v>
      </c>
      <c r="AK19" s="4">
        <f t="shared" ca="1" si="3"/>
        <v>7.8604308013350721E-2</v>
      </c>
      <c r="AL19" s="4">
        <f t="shared" ca="1" si="3"/>
        <v>6.5621753723365206E-2</v>
      </c>
      <c r="AM19" s="4">
        <f t="shared" ca="1" si="3"/>
        <v>8.7930124647608743E-2</v>
      </c>
      <c r="AN19" s="4">
        <f t="shared" ca="1" si="3"/>
        <v>8.3572571318586197E-2</v>
      </c>
      <c r="AO19" s="4">
        <f t="shared" ca="1" si="3"/>
        <v>7.4361972556852729E-2</v>
      </c>
      <c r="AP19" s="4">
        <f t="shared" ca="1" si="3"/>
        <v>5.4133918150550908E-2</v>
      </c>
      <c r="AQ19" s="4">
        <f t="shared" ca="1" si="3"/>
        <v>9.3090335167516303E-2</v>
      </c>
      <c r="AR19" s="4">
        <f t="shared" ca="1" si="3"/>
        <v>0.10243092812374832</v>
      </c>
      <c r="AS19" s="4">
        <f t="shared" ca="1" si="3"/>
        <v>7.9978817202739805E-2</v>
      </c>
      <c r="AT19" s="4"/>
    </row>
    <row r="20" spans="2:51" x14ac:dyDescent="0.2">
      <c r="B20" t="s">
        <v>506</v>
      </c>
      <c r="C20" s="139">
        <f ca="1">'Data Selector'!B187</f>
        <v>0.61805454508715518</v>
      </c>
      <c r="D20" s="139">
        <f ca="1">'Data Selector'!C187</f>
        <v>0.51938705281847786</v>
      </c>
      <c r="E20" s="139">
        <f ca="1">'Data Selector'!D187</f>
        <v>0.60830202307890635</v>
      </c>
      <c r="F20" s="139">
        <f ca="1">'Data Selector'!E187</f>
        <v>0.59180285414823242</v>
      </c>
      <c r="G20" s="139">
        <f ca="1">'Data Selector'!F187</f>
        <v>0.58837702050950735</v>
      </c>
      <c r="H20" s="139">
        <f ca="1">'Data Selector'!G187</f>
        <v>0.54877145312429609</v>
      </c>
      <c r="I20" s="139">
        <f ca="1">'Data Selector'!H187</f>
        <v>8.6225872016163607E-2</v>
      </c>
      <c r="J20" s="139">
        <f ca="1">'Data Selector'!I187</f>
        <v>0.21805521569544212</v>
      </c>
      <c r="K20" s="139">
        <f ca="1">'Data Selector'!J187</f>
        <v>0.25383039900072574</v>
      </c>
      <c r="L20" s="139">
        <f ca="1">'Data Selector'!K187</f>
        <v>0.28208197293319109</v>
      </c>
      <c r="M20" s="139">
        <f ca="1">'Data Selector'!L187</f>
        <v>-8.0198555236543678E-2</v>
      </c>
      <c r="N20" s="139">
        <f ca="1">'Data Selector'!M187</f>
        <v>4.2968832557752329E-2</v>
      </c>
      <c r="O20" s="139">
        <f ca="1">'Data Selector'!N187</f>
        <v>1.9065707246625346E-2</v>
      </c>
      <c r="P20" s="139">
        <f ca="1">'Data Selector'!O187</f>
        <v>0.63703907620288514</v>
      </c>
      <c r="Q20" s="139" t="e">
        <f ca="1">'Data Selector'!P187</f>
        <v>#DIV/0!</v>
      </c>
      <c r="R20" s="139" t="e">
        <f ca="1">'Data Selector'!Q187</f>
        <v>#DIV/0!</v>
      </c>
      <c r="AI20" t="s">
        <v>0</v>
      </c>
      <c r="AJ20" t="s">
        <v>1</v>
      </c>
      <c r="AK20" t="s">
        <v>44</v>
      </c>
      <c r="AL20" t="s">
        <v>45</v>
      </c>
      <c r="AM20" t="s">
        <v>2</v>
      </c>
      <c r="AN20" t="s">
        <v>31</v>
      </c>
      <c r="AO20" t="s">
        <v>48</v>
      </c>
      <c r="AP20" t="s">
        <v>49</v>
      </c>
      <c r="AQ20" t="s">
        <v>43</v>
      </c>
      <c r="AR20" t="s">
        <v>46</v>
      </c>
      <c r="AS20" t="s">
        <v>47</v>
      </c>
    </row>
    <row r="21" spans="2:51" x14ac:dyDescent="0.2">
      <c r="B21" s="19" t="s">
        <v>505</v>
      </c>
      <c r="C21" s="195">
        <f ca="1">'Data Selector'!B188</f>
        <v>0.6</v>
      </c>
      <c r="D21" s="195">
        <f ca="1">'Data Selector'!C188</f>
        <v>0.75</v>
      </c>
      <c r="E21" s="195">
        <f ca="1">'Data Selector'!D188</f>
        <v>0.7</v>
      </c>
      <c r="F21" s="195">
        <f ca="1">'Data Selector'!E188</f>
        <v>0.6</v>
      </c>
      <c r="G21" s="195">
        <f ca="1">'Data Selector'!F188</f>
        <v>0.6</v>
      </c>
      <c r="H21" s="195">
        <f ca="1">'Data Selector'!G188</f>
        <v>0.7</v>
      </c>
      <c r="I21" s="195">
        <f ca="1">'Data Selector'!H188</f>
        <v>0.5</v>
      </c>
      <c r="J21" s="195">
        <f ca="1">'Data Selector'!I188</f>
        <v>0.5</v>
      </c>
      <c r="K21" s="195">
        <f ca="1">'Data Selector'!J188</f>
        <v>0.5</v>
      </c>
      <c r="L21" s="195">
        <f ca="1">'Data Selector'!K188</f>
        <v>0.5</v>
      </c>
      <c r="M21" s="195">
        <f ca="1">'Data Selector'!L188</f>
        <v>0</v>
      </c>
      <c r="N21" s="195">
        <f ca="1">'Data Selector'!M188</f>
        <v>0</v>
      </c>
      <c r="O21" s="195">
        <f ca="1">'Data Selector'!N188</f>
        <v>0</v>
      </c>
      <c r="P21" s="195">
        <f ca="1">'Data Selector'!O188</f>
        <v>0.63703907620288514</v>
      </c>
      <c r="Q21" s="195" t="e">
        <f ca="1">'Data Selector'!P188</f>
        <v>#DIV/0!</v>
      </c>
      <c r="R21" s="195" t="e">
        <f ca="1">'Data Selector'!Q188</f>
        <v>#DIV/0!</v>
      </c>
    </row>
    <row r="22" spans="2:51" x14ac:dyDescent="0.2"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</row>
    <row r="23" spans="2:51" ht="42.6" customHeight="1" x14ac:dyDescent="0.2">
      <c r="AJ23" s="16" t="str">
        <f t="shared" ref="AJ23:AU23" si="4">C25</f>
        <v>US Core RE</v>
      </c>
      <c r="AK23" s="16" t="str">
        <f t="shared" si="4"/>
        <v>Euro Core RE</v>
      </c>
      <c r="AL23" s="16" t="str">
        <f t="shared" si="4"/>
        <v>Asia Core RE</v>
      </c>
      <c r="AM23" s="16" t="str">
        <f t="shared" si="4"/>
        <v>US Core+ RE</v>
      </c>
      <c r="AN23" s="16" t="str">
        <f t="shared" si="4"/>
        <v>VA RE</v>
      </c>
      <c r="AO23" s="16" t="str">
        <f t="shared" si="4"/>
        <v>Opp RE</v>
      </c>
      <c r="AP23" s="16" t="str">
        <f t="shared" si="4"/>
        <v>Infra</v>
      </c>
      <c r="AQ23" s="16" t="str">
        <f t="shared" si="4"/>
        <v>Timberland</v>
      </c>
      <c r="AR23" s="16" t="str">
        <f t="shared" si="4"/>
        <v>Row Crops</v>
      </c>
      <c r="AS23" s="16" t="str">
        <f t="shared" si="4"/>
        <v>Perm Crops</v>
      </c>
      <c r="AT23" s="16" t="str">
        <f t="shared" si="4"/>
        <v>REITs</v>
      </c>
      <c r="AU23" s="16" t="str">
        <f t="shared" si="4"/>
        <v>US Public Eq</v>
      </c>
      <c r="AV23" s="16" t="str">
        <f t="shared" ref="AV23" si="5">O25</f>
        <v>Fixed Income</v>
      </c>
      <c r="AW23" s="16" t="str">
        <f t="shared" ref="AW23" si="6">P25</f>
        <v>NCPREC</v>
      </c>
      <c r="AX23" s="16" t="str">
        <f t="shared" ref="AX23:AY23" si="7">Q25</f>
        <v>Add-On 1</v>
      </c>
      <c r="AY23" s="16" t="str">
        <f t="shared" si="7"/>
        <v>Add-On 2</v>
      </c>
    </row>
    <row r="24" spans="2:51" x14ac:dyDescent="0.2">
      <c r="B24" s="48" t="s">
        <v>491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AI24" t="s">
        <v>66</v>
      </c>
      <c r="AJ24" s="6">
        <f t="shared" ref="AJ24:AU24" ca="1" si="8">C27</f>
        <v>9.705665536972638E-2</v>
      </c>
      <c r="AK24" s="6">
        <f t="shared" ca="1" si="8"/>
        <v>9.9445456495255033E-2</v>
      </c>
      <c r="AL24" s="6">
        <f t="shared" ca="1" si="8"/>
        <v>9.8641564600530779E-2</v>
      </c>
      <c r="AM24" s="6">
        <f t="shared" ca="1" si="8"/>
        <v>0.13768338834584978</v>
      </c>
      <c r="AN24" s="6">
        <f t="shared" ca="1" si="8"/>
        <v>0.18067591522234688</v>
      </c>
      <c r="AO24" s="6">
        <f t="shared" ca="1" si="8"/>
        <v>0.21137271897277665</v>
      </c>
      <c r="AP24" s="6">
        <f t="shared" ca="1" si="8"/>
        <v>0.15238663979278766</v>
      </c>
      <c r="AQ24" s="6">
        <f t="shared" ca="1" si="8"/>
        <v>9.3725955962479776E-2</v>
      </c>
      <c r="AR24" s="6">
        <f t="shared" ca="1" si="8"/>
        <v>8.196525805963642E-2</v>
      </c>
      <c r="AS24" s="6">
        <f t="shared" ca="1" si="8"/>
        <v>0.15003713103540986</v>
      </c>
      <c r="AT24" s="6">
        <f t="shared" ca="1" si="8"/>
        <v>0.19777287990299294</v>
      </c>
      <c r="AU24" s="6">
        <f t="shared" ca="1" si="8"/>
        <v>0.16715247251393101</v>
      </c>
      <c r="AV24" s="6">
        <f t="shared" ref="AV24" ca="1" si="9">O27</f>
        <v>4.2419450556357756E-2</v>
      </c>
      <c r="AW24" s="6">
        <f t="shared" ref="AW24" ca="1" si="10">P27</f>
        <v>0.13430426499860323</v>
      </c>
      <c r="AX24" s="6" t="e">
        <f t="shared" ref="AX24:AY24" ca="1" si="11">Q27</f>
        <v>#DIV/0!</v>
      </c>
      <c r="AY24" s="6" t="e">
        <f t="shared" ca="1" si="11"/>
        <v>#DIV/0!</v>
      </c>
    </row>
    <row r="25" spans="2:51" ht="28.5" x14ac:dyDescent="0.35">
      <c r="C25" s="42" t="str">
        <f t="shared" ref="C25:J25" si="12">C19</f>
        <v>US Core RE</v>
      </c>
      <c r="D25" s="42" t="str">
        <f t="shared" si="12"/>
        <v>Euro Core RE</v>
      </c>
      <c r="E25" s="42" t="str">
        <f t="shared" si="12"/>
        <v>Asia Core RE</v>
      </c>
      <c r="F25" s="42" t="str">
        <f t="shared" si="12"/>
        <v>US Core+ RE</v>
      </c>
      <c r="G25" s="42" t="str">
        <f t="shared" si="12"/>
        <v>VA RE</v>
      </c>
      <c r="H25" s="42" t="str">
        <f t="shared" si="12"/>
        <v>Opp RE</v>
      </c>
      <c r="I25" s="42" t="str">
        <f t="shared" si="12"/>
        <v>Infra</v>
      </c>
      <c r="J25" s="42" t="str">
        <f t="shared" si="12"/>
        <v>Timberland</v>
      </c>
      <c r="K25" s="42" t="str">
        <f t="shared" ref="K25:M25" si="13">K19</f>
        <v>Row Crops</v>
      </c>
      <c r="L25" s="42" t="str">
        <f t="shared" si="13"/>
        <v>Perm Crops</v>
      </c>
      <c r="M25" s="42" t="str">
        <f t="shared" si="13"/>
        <v>REITs</v>
      </c>
      <c r="N25" s="42" t="str">
        <f t="shared" ref="N25" si="14">N19</f>
        <v>US Public Eq</v>
      </c>
      <c r="O25" s="42" t="str">
        <f t="shared" ref="O25:R25" si="15">O19</f>
        <v>Fixed Income</v>
      </c>
      <c r="P25" s="42" t="str">
        <f t="shared" si="15"/>
        <v>NCPREC</v>
      </c>
      <c r="Q25" s="42" t="str">
        <f t="shared" si="15"/>
        <v>Add-On 1</v>
      </c>
      <c r="R25" s="42" t="str">
        <f t="shared" si="15"/>
        <v>Add-On 2</v>
      </c>
      <c r="AI25" t="s">
        <v>52</v>
      </c>
      <c r="AJ25" s="6">
        <f t="shared" ref="AJ25:AU25" ca="1" si="16">C26</f>
        <v>6.6912306817601713E-2</v>
      </c>
      <c r="AK25" s="6">
        <f t="shared" ca="1" si="16"/>
        <v>3.6633729072799437E-2</v>
      </c>
      <c r="AL25" s="6">
        <f t="shared" ca="1" si="16"/>
        <v>4.3374471920175454E-2</v>
      </c>
      <c r="AM25" s="6">
        <f t="shared" ca="1" si="16"/>
        <v>9.1861664623476891E-2</v>
      </c>
      <c r="AN25" s="6">
        <f t="shared" ca="1" si="16"/>
        <v>9.044576190340041E-2</v>
      </c>
      <c r="AO25" s="6">
        <f t="shared" ca="1" si="16"/>
        <v>8.5956302586832456E-2</v>
      </c>
      <c r="AP25" s="6">
        <f t="shared" ca="1" si="16"/>
        <v>7.7513673892908475E-2</v>
      </c>
      <c r="AQ25" s="6">
        <f t="shared" ca="1" si="16"/>
        <v>4.6476634594736096E-2</v>
      </c>
      <c r="AR25" s="6">
        <f t="shared" ca="1" si="16"/>
        <v>4.0043065592789126E-2</v>
      </c>
      <c r="AS25" s="6">
        <f t="shared" ca="1" si="16"/>
        <v>0.10068483081176999</v>
      </c>
      <c r="AT25" s="6">
        <f t="shared" ca="1" si="16"/>
        <v>0.19777287990299294</v>
      </c>
      <c r="AU25" s="6">
        <f t="shared" ca="1" si="16"/>
        <v>0.16715247251393101</v>
      </c>
      <c r="AV25" s="6">
        <f t="shared" ref="AV25" ca="1" si="17">O26</f>
        <v>4.2419450556357763E-2</v>
      </c>
      <c r="AW25" s="6">
        <f t="shared" ref="AW25" ca="1" si="18">P26</f>
        <v>7.541530584593939E-2</v>
      </c>
      <c r="AX25" s="6">
        <f t="shared" ref="AX25:AY25" ca="1" si="19">Q26</f>
        <v>0</v>
      </c>
      <c r="AY25" s="6">
        <f t="shared" ca="1" si="19"/>
        <v>0</v>
      </c>
    </row>
    <row r="26" spans="2:51" x14ac:dyDescent="0.2">
      <c r="B26" t="s">
        <v>8</v>
      </c>
      <c r="C26" s="20">
        <f ca="1">'Base Correl and Vol Calcs'!AN9</f>
        <v>6.6912306817601713E-2</v>
      </c>
      <c r="D26" s="20">
        <f ca="1">'Base Correl and Vol Calcs'!AO9</f>
        <v>3.6633729072799437E-2</v>
      </c>
      <c r="E26" s="20">
        <f ca="1">'Base Correl and Vol Calcs'!AP9</f>
        <v>4.3374471920175454E-2</v>
      </c>
      <c r="F26" s="20">
        <f ca="1">'Base Correl and Vol Calcs'!AQ9</f>
        <v>9.1861664623476891E-2</v>
      </c>
      <c r="G26" s="20">
        <f ca="1">'Base Correl and Vol Calcs'!AR9</f>
        <v>9.044576190340041E-2</v>
      </c>
      <c r="H26" s="20">
        <f ca="1">'Base Correl and Vol Calcs'!AS9</f>
        <v>8.5956302586832456E-2</v>
      </c>
      <c r="I26" s="20">
        <f ca="1">'Base Correl and Vol Calcs'!AT9</f>
        <v>7.7513673892908475E-2</v>
      </c>
      <c r="J26" s="20">
        <f ca="1">'Base Correl and Vol Calcs'!AU9</f>
        <v>4.6476634594736096E-2</v>
      </c>
      <c r="K26" s="20">
        <f ca="1">'Base Correl and Vol Calcs'!AV9</f>
        <v>4.0043065592789126E-2</v>
      </c>
      <c r="L26" s="20">
        <f ca="1">'Base Correl and Vol Calcs'!AW9</f>
        <v>0.10068483081176999</v>
      </c>
      <c r="M26" s="20">
        <f ca="1">'Base Correl and Vol Calcs'!AX9</f>
        <v>0.19777287990299294</v>
      </c>
      <c r="N26" s="20">
        <f ca="1">'Base Correl and Vol Calcs'!AY9</f>
        <v>0.16715247251393101</v>
      </c>
      <c r="O26" s="20">
        <f ca="1">'Base Correl and Vol Calcs'!AZ9</f>
        <v>4.2419450556357763E-2</v>
      </c>
      <c r="P26" s="20">
        <f ca="1">'Base Correl and Vol Calcs'!BA9</f>
        <v>7.541530584593939E-2</v>
      </c>
      <c r="Q26" s="20">
        <f ca="1">'Base Correl and Vol Calcs'!BB9</f>
        <v>0</v>
      </c>
      <c r="R26" s="20">
        <f ca="1">'Base Correl and Vol Calcs'!BC9</f>
        <v>0</v>
      </c>
      <c r="AI26" t="s">
        <v>11</v>
      </c>
      <c r="AJ26" s="6">
        <f t="shared" ref="AJ26:AU26" si="20">C13</f>
        <v>6.5000000000000002E-2</v>
      </c>
      <c r="AK26" s="6">
        <f t="shared" si="20"/>
        <v>6.4000000000000001E-2</v>
      </c>
      <c r="AL26" s="6">
        <f t="shared" si="20"/>
        <v>6.3E-2</v>
      </c>
      <c r="AM26" s="6">
        <f t="shared" si="20"/>
        <v>7.0000000000000007E-2</v>
      </c>
      <c r="AN26" s="6">
        <f t="shared" si="20"/>
        <v>0.08</v>
      </c>
      <c r="AO26" s="6">
        <f t="shared" si="20"/>
        <v>0.09</v>
      </c>
      <c r="AP26" s="6">
        <f t="shared" si="20"/>
        <v>7.4999999999999997E-2</v>
      </c>
      <c r="AQ26" s="6">
        <f t="shared" si="20"/>
        <v>0.05</v>
      </c>
      <c r="AR26" s="6">
        <f t="shared" si="20"/>
        <v>0.05</v>
      </c>
      <c r="AS26" s="6">
        <f t="shared" si="20"/>
        <v>6.25E-2</v>
      </c>
      <c r="AT26" s="6">
        <f t="shared" si="20"/>
        <v>7.0000000000000007E-2</v>
      </c>
      <c r="AU26" s="6">
        <f t="shared" si="20"/>
        <v>6.5000000000000002E-2</v>
      </c>
      <c r="AV26" s="6">
        <f t="shared" ref="AV26" si="21">O13</f>
        <v>4.7500000000000001E-2</v>
      </c>
      <c r="AW26" s="6">
        <f t="shared" ref="AW26" si="22">P13</f>
        <v>7.2499999999999995E-2</v>
      </c>
      <c r="AX26" s="6">
        <f t="shared" ref="AX26:AY26" si="23">Q13</f>
        <v>0</v>
      </c>
      <c r="AY26" s="6">
        <f t="shared" si="23"/>
        <v>0</v>
      </c>
    </row>
    <row r="27" spans="2:51" x14ac:dyDescent="0.2">
      <c r="B27" s="19" t="s">
        <v>68</v>
      </c>
      <c r="C27" s="41">
        <f ca="1">'Desm Correl and Vol Calcs'!AN9</f>
        <v>9.705665536972638E-2</v>
      </c>
      <c r="D27" s="41">
        <f ca="1">'Desm Correl and Vol Calcs'!AO9</f>
        <v>9.9445456495255033E-2</v>
      </c>
      <c r="E27" s="41">
        <f ca="1">'Desm Correl and Vol Calcs'!AP9</f>
        <v>9.8641564600530779E-2</v>
      </c>
      <c r="F27" s="41">
        <f ca="1">'Desm Correl and Vol Calcs'!AQ9</f>
        <v>0.13768338834584978</v>
      </c>
      <c r="G27" s="41">
        <f ca="1">'Desm Correl and Vol Calcs'!AR9</f>
        <v>0.18067591522234688</v>
      </c>
      <c r="H27" s="41">
        <f ca="1">'Desm Correl and Vol Calcs'!AS9</f>
        <v>0.21137271897277665</v>
      </c>
      <c r="I27" s="41">
        <f ca="1">'Desm Correl and Vol Calcs'!AT9</f>
        <v>0.15238663979278766</v>
      </c>
      <c r="J27" s="41">
        <f ca="1">'Desm Correl and Vol Calcs'!AU9</f>
        <v>9.3725955962479776E-2</v>
      </c>
      <c r="K27" s="41">
        <f ca="1">'Desm Correl and Vol Calcs'!AV9</f>
        <v>8.196525805963642E-2</v>
      </c>
      <c r="L27" s="41">
        <f ca="1">'Desm Correl and Vol Calcs'!AW9</f>
        <v>0.15003713103540986</v>
      </c>
      <c r="M27" s="41">
        <f ca="1">'Desm Correl and Vol Calcs'!AX9</f>
        <v>0.19777287990299294</v>
      </c>
      <c r="N27" s="41">
        <f ca="1">'Desm Correl and Vol Calcs'!AY9</f>
        <v>0.16715247251393101</v>
      </c>
      <c r="O27" s="41">
        <f ca="1">'Desm Correl and Vol Calcs'!AZ9</f>
        <v>4.2419450556357756E-2</v>
      </c>
      <c r="P27" s="41">
        <f ca="1">'Desm Correl and Vol Calcs'!BA9</f>
        <v>0.13430426499860323</v>
      </c>
      <c r="Q27" s="41" t="e">
        <f ca="1">'Desm Correl and Vol Calcs'!BB9</f>
        <v>#DIV/0!</v>
      </c>
      <c r="R27" s="41" t="e">
        <f ca="1">'Desm Correl and Vol Calcs'!BC9</f>
        <v>#DIV/0!</v>
      </c>
      <c r="AJ27" s="6" t="e">
        <f t="shared" ref="AJ27:AU27" ca="1" si="24">IF(AJ25=AJ24,-1,AJ25+$AX$27)</f>
        <v>#DIV/0!</v>
      </c>
      <c r="AK27" s="6" t="e">
        <f t="shared" ca="1" si="24"/>
        <v>#DIV/0!</v>
      </c>
      <c r="AL27" s="6" t="e">
        <f t="shared" ca="1" si="24"/>
        <v>#DIV/0!</v>
      </c>
      <c r="AM27" s="6" t="e">
        <f t="shared" ca="1" si="24"/>
        <v>#DIV/0!</v>
      </c>
      <c r="AN27" s="6" t="e">
        <f t="shared" ca="1" si="24"/>
        <v>#DIV/0!</v>
      </c>
      <c r="AO27" s="6" t="e">
        <f t="shared" ca="1" si="24"/>
        <v>#DIV/0!</v>
      </c>
      <c r="AP27" s="6" t="e">
        <f t="shared" ca="1" si="24"/>
        <v>#DIV/0!</v>
      </c>
      <c r="AQ27" s="6" t="e">
        <f t="shared" ca="1" si="24"/>
        <v>#DIV/0!</v>
      </c>
      <c r="AR27" s="6" t="e">
        <f t="shared" ca="1" si="24"/>
        <v>#DIV/0!</v>
      </c>
      <c r="AS27" s="6" t="e">
        <f t="shared" ca="1" si="24"/>
        <v>#DIV/0!</v>
      </c>
      <c r="AT27" s="6">
        <f t="shared" ca="1" si="24"/>
        <v>-1</v>
      </c>
      <c r="AU27" s="6">
        <f t="shared" ca="1" si="24"/>
        <v>-1</v>
      </c>
      <c r="AV27" s="6">
        <f t="shared" ref="AV27:AY27" ca="1" si="25">IF(AV25=AV24,-1,AV25+$AX$27)</f>
        <v>-1</v>
      </c>
      <c r="AW27" s="6" t="e">
        <f t="shared" ca="1" si="25"/>
        <v>#DIV/0!</v>
      </c>
      <c r="AX27" s="6" t="e">
        <f t="shared" ca="1" si="25"/>
        <v>#DIV/0!</v>
      </c>
      <c r="AY27" s="6" t="e">
        <f t="shared" ca="1" si="25"/>
        <v>#DIV/0!</v>
      </c>
    </row>
    <row r="28" spans="2:51" ht="19.5" customHeight="1" x14ac:dyDescent="0.2">
      <c r="AN28" s="6">
        <f ca="1">AN24</f>
        <v>0.18067591522234688</v>
      </c>
      <c r="AS28" s="6">
        <f ca="1">AS24</f>
        <v>0.15003713103540986</v>
      </c>
      <c r="AT28" s="6">
        <f ca="1">AT24</f>
        <v>0.19777287990299294</v>
      </c>
    </row>
    <row r="29" spans="2:51" ht="29.1" customHeight="1" x14ac:dyDescent="0.2">
      <c r="AI29" s="282" t="s">
        <v>70</v>
      </c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283"/>
    </row>
    <row r="30" spans="2:51" x14ac:dyDescent="0.2">
      <c r="C30" s="89"/>
      <c r="G30" s="4"/>
      <c r="H30" s="4"/>
      <c r="I30" s="4"/>
      <c r="AI30" s="284"/>
      <c r="AW30" s="285"/>
    </row>
    <row r="31" spans="2:51" ht="42.75" x14ac:dyDescent="0.35">
      <c r="AI31" s="284"/>
      <c r="AJ31" s="286" t="str">
        <f>AJ23</f>
        <v>US Core RE</v>
      </c>
      <c r="AK31" s="286" t="str">
        <f t="shared" ref="AK31:AW31" si="26">AK23</f>
        <v>Euro Core RE</v>
      </c>
      <c r="AL31" s="286" t="str">
        <f t="shared" si="26"/>
        <v>Asia Core RE</v>
      </c>
      <c r="AM31" s="286" t="str">
        <f t="shared" si="26"/>
        <v>US Core+ RE</v>
      </c>
      <c r="AN31" s="286" t="str">
        <f t="shared" si="26"/>
        <v>VA RE</v>
      </c>
      <c r="AO31" s="286" t="str">
        <f t="shared" si="26"/>
        <v>Opp RE</v>
      </c>
      <c r="AP31" s="286" t="str">
        <f t="shared" si="26"/>
        <v>Infra</v>
      </c>
      <c r="AQ31" s="286" t="str">
        <f t="shared" si="26"/>
        <v>Timberland</v>
      </c>
      <c r="AR31" s="286" t="str">
        <f t="shared" si="26"/>
        <v>Row Crops</v>
      </c>
      <c r="AS31" s="286" t="str">
        <f t="shared" si="26"/>
        <v>Perm Crops</v>
      </c>
      <c r="AT31" s="286" t="str">
        <f t="shared" si="26"/>
        <v>REITs</v>
      </c>
      <c r="AU31" s="286" t="str">
        <f t="shared" si="26"/>
        <v>US Public Eq</v>
      </c>
      <c r="AV31" s="286" t="str">
        <f t="shared" si="26"/>
        <v>Fixed Income</v>
      </c>
      <c r="AW31" s="287" t="str">
        <f t="shared" si="26"/>
        <v>NCPREC</v>
      </c>
    </row>
    <row r="32" spans="2:51" x14ac:dyDescent="0.2">
      <c r="AI32" s="284" t="s">
        <v>624</v>
      </c>
      <c r="AJ32" s="6">
        <f ca="1">AJ24</f>
        <v>9.705665536972638E-2</v>
      </c>
      <c r="AK32" s="6">
        <f t="shared" ref="AK32:AS32" ca="1" si="27">AK24</f>
        <v>9.9445456495255033E-2</v>
      </c>
      <c r="AL32" s="6">
        <f t="shared" ca="1" si="27"/>
        <v>9.8641564600530779E-2</v>
      </c>
      <c r="AM32" s="6">
        <f t="shared" ca="1" si="27"/>
        <v>0.13768338834584978</v>
      </c>
      <c r="AN32" s="6">
        <f t="shared" ca="1" si="27"/>
        <v>0.18067591522234688</v>
      </c>
      <c r="AO32" s="6">
        <f t="shared" ca="1" si="27"/>
        <v>0.21137271897277665</v>
      </c>
      <c r="AP32" s="6">
        <f t="shared" ca="1" si="27"/>
        <v>0.15238663979278766</v>
      </c>
      <c r="AQ32" s="6">
        <f t="shared" ca="1" si="27"/>
        <v>9.3725955962479776E-2</v>
      </c>
      <c r="AR32" s="6">
        <f t="shared" ca="1" si="27"/>
        <v>8.196525805963642E-2</v>
      </c>
      <c r="AS32" s="6">
        <f t="shared" ca="1" si="27"/>
        <v>0.15003713103540986</v>
      </c>
      <c r="AW32" s="288">
        <f ca="1">AW24</f>
        <v>0.13430426499860323</v>
      </c>
    </row>
    <row r="33" spans="2:49" ht="24" x14ac:dyDescent="0.2">
      <c r="B33" s="86" t="s">
        <v>96</v>
      </c>
      <c r="C33" s="175" t="str">
        <f>'Base Correl and Vol Calcs'!U200</f>
        <v>US Core RE</v>
      </c>
      <c r="D33" s="175" t="str">
        <f>'Base Correl and Vol Calcs'!V200</f>
        <v>Euro Core RE</v>
      </c>
      <c r="E33" s="175" t="str">
        <f>'Base Correl and Vol Calcs'!W200</f>
        <v>Asia Core RE</v>
      </c>
      <c r="F33" s="175" t="str">
        <f>'Base Correl and Vol Calcs'!X200</f>
        <v>US Core+ RE</v>
      </c>
      <c r="G33" s="175" t="str">
        <f>'Base Correl and Vol Calcs'!Y200</f>
        <v>VA RE</v>
      </c>
      <c r="H33" s="175" t="str">
        <f>'Base Correl and Vol Calcs'!Z200</f>
        <v>Opp RE</v>
      </c>
      <c r="I33" s="175" t="str">
        <f>'Base Correl and Vol Calcs'!AA200</f>
        <v>Infra</v>
      </c>
      <c r="J33" s="175" t="str">
        <f>'Base Correl and Vol Calcs'!AB200</f>
        <v>Timberland</v>
      </c>
      <c r="K33" s="175" t="str">
        <f>'Base Correl and Vol Calcs'!AC200</f>
        <v>Row Crops</v>
      </c>
      <c r="L33" s="175" t="str">
        <f>'Base Correl and Vol Calcs'!AD200</f>
        <v>Perm Crops</v>
      </c>
      <c r="M33" s="175" t="str">
        <f>'Base Correl and Vol Calcs'!AE200</f>
        <v>REITs</v>
      </c>
      <c r="N33" s="175" t="str">
        <f>'Base Correl and Vol Calcs'!AF200</f>
        <v>US Public Eq</v>
      </c>
      <c r="O33" s="175" t="str">
        <f>'Base Correl and Vol Calcs'!AG200</f>
        <v>Fixed Income</v>
      </c>
      <c r="P33" s="175" t="str">
        <f>'Base Correl and Vol Calcs'!AH200</f>
        <v>NCPREC</v>
      </c>
      <c r="Q33" s="175" t="str">
        <f>'Base Correl and Vol Calcs'!AI200</f>
        <v>Add-On 1</v>
      </c>
      <c r="R33" s="175" t="str">
        <f>'Base Correl and Vol Calcs'!AJ200</f>
        <v>Add-On 2</v>
      </c>
      <c r="AI33" s="284" t="s">
        <v>625</v>
      </c>
      <c r="AJ33" s="6">
        <f ca="1">AJ25</f>
        <v>6.6912306817601713E-2</v>
      </c>
      <c r="AK33" s="6">
        <f t="shared" ref="AK33:AW33" ca="1" si="28">AK25</f>
        <v>3.6633729072799437E-2</v>
      </c>
      <c r="AL33" s="6">
        <f t="shared" ca="1" si="28"/>
        <v>4.3374471920175454E-2</v>
      </c>
      <c r="AM33" s="6">
        <f t="shared" ca="1" si="28"/>
        <v>9.1861664623476891E-2</v>
      </c>
      <c r="AN33" s="6">
        <f t="shared" ca="1" si="28"/>
        <v>9.044576190340041E-2</v>
      </c>
      <c r="AO33" s="6">
        <f t="shared" ca="1" si="28"/>
        <v>8.5956302586832456E-2</v>
      </c>
      <c r="AP33" s="6">
        <f t="shared" ca="1" si="28"/>
        <v>7.7513673892908475E-2</v>
      </c>
      <c r="AQ33" s="6">
        <f t="shared" ca="1" si="28"/>
        <v>4.6476634594736096E-2</v>
      </c>
      <c r="AR33" s="6">
        <f t="shared" ca="1" si="28"/>
        <v>4.0043065592789126E-2</v>
      </c>
      <c r="AS33" s="6">
        <f t="shared" ca="1" si="28"/>
        <v>0.10068483081176999</v>
      </c>
      <c r="AW33" s="288">
        <f t="shared" ca="1" si="28"/>
        <v>7.541530584593939E-2</v>
      </c>
    </row>
    <row r="34" spans="2:49" ht="15" x14ac:dyDescent="0.25">
      <c r="B34" s="87" t="str">
        <f>'Base Correl and Vol Calcs'!T201</f>
        <v>US Core RE</v>
      </c>
      <c r="C34" s="174">
        <f>'Base Correl and Vol Calcs'!U201</f>
        <v>1</v>
      </c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AI34" s="284" t="s">
        <v>11</v>
      </c>
      <c r="AJ34" s="6">
        <f>AJ26</f>
        <v>6.5000000000000002E-2</v>
      </c>
      <c r="AK34" s="6">
        <f t="shared" ref="AK34:AW34" si="29">AK26</f>
        <v>6.4000000000000001E-2</v>
      </c>
      <c r="AL34" s="6">
        <f t="shared" si="29"/>
        <v>6.3E-2</v>
      </c>
      <c r="AM34" s="6">
        <f t="shared" si="29"/>
        <v>7.0000000000000007E-2</v>
      </c>
      <c r="AN34" s="6">
        <f t="shared" si="29"/>
        <v>0.08</v>
      </c>
      <c r="AO34" s="6">
        <f t="shared" si="29"/>
        <v>0.09</v>
      </c>
      <c r="AP34" s="6">
        <f t="shared" si="29"/>
        <v>7.4999999999999997E-2</v>
      </c>
      <c r="AQ34" s="6">
        <f t="shared" si="29"/>
        <v>0.05</v>
      </c>
      <c r="AR34" s="6">
        <f t="shared" si="29"/>
        <v>0.05</v>
      </c>
      <c r="AS34" s="6">
        <f t="shared" si="29"/>
        <v>6.25E-2</v>
      </c>
      <c r="AW34" s="288">
        <f t="shared" si="29"/>
        <v>7.2499999999999995E-2</v>
      </c>
    </row>
    <row r="35" spans="2:49" ht="15" x14ac:dyDescent="0.25">
      <c r="B35" s="87" t="str">
        <f>'Base Correl and Vol Calcs'!T202</f>
        <v>Euro Core RE</v>
      </c>
      <c r="C35" s="91">
        <f ca="1">'Base Correl and Vol Calcs'!U202</f>
        <v>0.68965589390440596</v>
      </c>
      <c r="D35" s="92">
        <f>'Base Correl and Vol Calcs'!V202</f>
        <v>1</v>
      </c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AI35" s="284"/>
      <c r="AW35" s="285"/>
    </row>
    <row r="36" spans="2:49" ht="15" x14ac:dyDescent="0.25">
      <c r="B36" s="87" t="str">
        <f>'Base Correl and Vol Calcs'!T203</f>
        <v>Asia Core RE</v>
      </c>
      <c r="C36" s="91">
        <f ca="1">'Base Correl and Vol Calcs'!U203</f>
        <v>0.67869933544043914</v>
      </c>
      <c r="D36" s="91">
        <f ca="1">'Base Correl and Vol Calcs'!V203</f>
        <v>0.42708617893029255</v>
      </c>
      <c r="E36" s="92">
        <f>'Base Correl and Vol Calcs'!W203</f>
        <v>1</v>
      </c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AI36" s="284" t="s">
        <v>52</v>
      </c>
      <c r="AT36" s="6">
        <f t="shared" ref="AT36:AV37" ca="1" si="30">AT25</f>
        <v>0.19777287990299294</v>
      </c>
      <c r="AU36" s="6">
        <f t="shared" ca="1" si="30"/>
        <v>0.16715247251393101</v>
      </c>
      <c r="AV36" s="6">
        <f t="shared" ca="1" si="30"/>
        <v>4.2419450556357763E-2</v>
      </c>
      <c r="AW36" s="285"/>
    </row>
    <row r="37" spans="2:49" ht="15" x14ac:dyDescent="0.25">
      <c r="B37" s="87" t="str">
        <f>'Base Correl and Vol Calcs'!T204</f>
        <v>US Core+ RE</v>
      </c>
      <c r="C37" s="91">
        <f ca="1">'Base Correl and Vol Calcs'!U204</f>
        <v>0.97106422759982225</v>
      </c>
      <c r="D37" s="91">
        <f ca="1">'Base Correl and Vol Calcs'!V204</f>
        <v>0.64584055393652395</v>
      </c>
      <c r="E37" s="91">
        <f ca="1">'Base Correl and Vol Calcs'!W204</f>
        <v>0.66181396790805358</v>
      </c>
      <c r="F37" s="92">
        <f>'Base Correl and Vol Calcs'!X204</f>
        <v>1</v>
      </c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AI37" s="289" t="s">
        <v>11</v>
      </c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290">
        <f t="shared" si="30"/>
        <v>7.0000000000000007E-2</v>
      </c>
      <c r="AU37" s="290">
        <f t="shared" si="30"/>
        <v>6.5000000000000002E-2</v>
      </c>
      <c r="AV37" s="290">
        <f t="shared" si="30"/>
        <v>4.7500000000000001E-2</v>
      </c>
      <c r="AW37" s="291"/>
    </row>
    <row r="38" spans="2:49" ht="15" x14ac:dyDescent="0.25">
      <c r="B38" s="87" t="str">
        <f>'Base Correl and Vol Calcs'!T205</f>
        <v>VA RE</v>
      </c>
      <c r="C38" s="91">
        <f ca="1">'Base Correl and Vol Calcs'!U205</f>
        <v>0.80611485327671695</v>
      </c>
      <c r="D38" s="91">
        <f ca="1">'Base Correl and Vol Calcs'!V205</f>
        <v>0.6678062974578941</v>
      </c>
      <c r="E38" s="91">
        <f ca="1">'Base Correl and Vol Calcs'!W205</f>
        <v>0.64237843152896534</v>
      </c>
      <c r="F38" s="91">
        <f ca="1">'Base Correl and Vol Calcs'!X205</f>
        <v>0.79588187744537053</v>
      </c>
      <c r="G38" s="92">
        <f>'Base Correl and Vol Calcs'!Y205</f>
        <v>1</v>
      </c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</row>
    <row r="39" spans="2:49" ht="15" x14ac:dyDescent="0.25">
      <c r="B39" s="87" t="str">
        <f>'Base Correl and Vol Calcs'!T206</f>
        <v>Opp RE</v>
      </c>
      <c r="C39" s="91">
        <f ca="1">'Base Correl and Vol Calcs'!U206</f>
        <v>0.77591619649174814</v>
      </c>
      <c r="D39" s="91">
        <f ca="1">'Base Correl and Vol Calcs'!V206</f>
        <v>0.70319433186397207</v>
      </c>
      <c r="E39" s="91">
        <f ca="1">'Base Correl and Vol Calcs'!W206</f>
        <v>0.61682165447213477</v>
      </c>
      <c r="F39" s="91">
        <f ca="1">'Base Correl and Vol Calcs'!X206</f>
        <v>0.77085969781296926</v>
      </c>
      <c r="G39" s="91">
        <f ca="1">'Base Correl and Vol Calcs'!Y206</f>
        <v>0.89007681419799733</v>
      </c>
      <c r="H39" s="92">
        <f>'Base Correl and Vol Calcs'!Z206</f>
        <v>1</v>
      </c>
      <c r="I39" s="91"/>
      <c r="J39" s="91"/>
      <c r="K39" s="91"/>
      <c r="L39" s="91"/>
      <c r="M39" s="91"/>
      <c r="N39" s="91"/>
      <c r="O39" s="91"/>
      <c r="P39" s="91"/>
      <c r="Q39" s="91"/>
      <c r="R39" s="91"/>
    </row>
    <row r="40" spans="2:49" ht="15" x14ac:dyDescent="0.25">
      <c r="B40" s="87" t="str">
        <f>'Base Correl and Vol Calcs'!T207</f>
        <v>Infra</v>
      </c>
      <c r="C40" s="91">
        <f ca="1">'Base Correl and Vol Calcs'!U207</f>
        <v>0.32766907083732211</v>
      </c>
      <c r="D40" s="91">
        <f ca="1">'Base Correl and Vol Calcs'!V207</f>
        <v>0.32467254414272784</v>
      </c>
      <c r="E40" s="91">
        <f ca="1">'Base Correl and Vol Calcs'!W207</f>
        <v>0.44673597446800861</v>
      </c>
      <c r="F40" s="91">
        <f ca="1">'Base Correl and Vol Calcs'!X207</f>
        <v>0.32090181256548594</v>
      </c>
      <c r="G40" s="91">
        <f ca="1">'Base Correl and Vol Calcs'!Y207</f>
        <v>0.42392700236307734</v>
      </c>
      <c r="H40" s="91">
        <f ca="1">'Base Correl and Vol Calcs'!Z207</f>
        <v>0.51970609406510526</v>
      </c>
      <c r="I40" s="92">
        <f>'Base Correl and Vol Calcs'!AA207</f>
        <v>1</v>
      </c>
      <c r="J40" s="91"/>
      <c r="K40" s="91"/>
      <c r="L40" s="91"/>
      <c r="M40" s="91"/>
      <c r="N40" s="91"/>
      <c r="O40" s="91"/>
      <c r="P40" s="91"/>
      <c r="Q40" s="91"/>
      <c r="R40" s="91"/>
    </row>
    <row r="41" spans="2:49" ht="15" x14ac:dyDescent="0.25">
      <c r="B41" s="87" t="str">
        <f>'Base Correl and Vol Calcs'!T208</f>
        <v>Timberland</v>
      </c>
      <c r="C41" s="91">
        <f ca="1">'Base Correl and Vol Calcs'!U208</f>
        <v>0.18795299795992595</v>
      </c>
      <c r="D41" s="91">
        <f ca="1">'Base Correl and Vol Calcs'!V208</f>
        <v>-5.0715045371151686E-2</v>
      </c>
      <c r="E41" s="91">
        <f ca="1">'Base Correl and Vol Calcs'!W208</f>
        <v>0.25427207840632882</v>
      </c>
      <c r="F41" s="91">
        <f ca="1">'Base Correl and Vol Calcs'!X208</f>
        <v>0.15315383484533407</v>
      </c>
      <c r="G41" s="91">
        <f ca="1">'Base Correl and Vol Calcs'!Y208</f>
        <v>0.34357204161500093</v>
      </c>
      <c r="H41" s="91">
        <f ca="1">'Base Correl and Vol Calcs'!Z208</f>
        <v>0.36924214857996263</v>
      </c>
      <c r="I41" s="91">
        <f ca="1">'Base Correl and Vol Calcs'!AA208</f>
        <v>0.25323079462008447</v>
      </c>
      <c r="J41" s="92">
        <f>'Base Correl and Vol Calcs'!AB208</f>
        <v>1</v>
      </c>
      <c r="K41" s="93"/>
      <c r="L41" s="93"/>
      <c r="M41" s="93"/>
      <c r="N41" s="93"/>
      <c r="O41" s="93"/>
      <c r="P41" s="93"/>
      <c r="Q41" s="93"/>
      <c r="R41" s="93"/>
    </row>
    <row r="42" spans="2:49" ht="17.25" customHeight="1" x14ac:dyDescent="0.25">
      <c r="B42" s="87" t="str">
        <f>'Base Correl and Vol Calcs'!T209</f>
        <v>Row Crops</v>
      </c>
      <c r="C42" s="91">
        <f ca="1">'Base Correl and Vol Calcs'!U209</f>
        <v>0.13356532164983312</v>
      </c>
      <c r="D42" s="91">
        <f ca="1">'Base Correl and Vol Calcs'!V209</f>
        <v>-5.9916710609040219E-2</v>
      </c>
      <c r="E42" s="91">
        <f ca="1">'Base Correl and Vol Calcs'!W209</f>
        <v>0.18382340408853884</v>
      </c>
      <c r="F42" s="91">
        <f ca="1">'Base Correl and Vol Calcs'!X209</f>
        <v>0.11210579301056518</v>
      </c>
      <c r="G42" s="91">
        <f ca="1">'Base Correl and Vol Calcs'!Y209</f>
        <v>0.23045252913588724</v>
      </c>
      <c r="H42" s="91">
        <f ca="1">'Base Correl and Vol Calcs'!Z209</f>
        <v>0.31007337647931849</v>
      </c>
      <c r="I42" s="91">
        <f ca="1">'Base Correl and Vol Calcs'!AA209</f>
        <v>0.22884706215384309</v>
      </c>
      <c r="J42" s="91">
        <f ca="1">'Base Correl and Vol Calcs'!AB209</f>
        <v>0.62796078696944369</v>
      </c>
      <c r="K42" s="92">
        <f>'Base Correl and Vol Calcs'!AC209</f>
        <v>1</v>
      </c>
      <c r="L42" s="93"/>
      <c r="M42" s="93"/>
      <c r="N42" s="93"/>
      <c r="O42" s="93"/>
      <c r="P42" s="93"/>
      <c r="Q42" s="93"/>
      <c r="R42" s="93"/>
    </row>
    <row r="43" spans="2:49" ht="17.25" customHeight="1" x14ac:dyDescent="0.25">
      <c r="B43" s="87" t="str">
        <f>'Base Correl and Vol Calcs'!T210</f>
        <v>Perm Crops</v>
      </c>
      <c r="C43" s="91">
        <f ca="1">'Base Correl and Vol Calcs'!U210</f>
        <v>0.17387083945396212</v>
      </c>
      <c r="D43" s="91">
        <f ca="1">'Base Correl and Vol Calcs'!V210</f>
        <v>0.15075101527555024</v>
      </c>
      <c r="E43" s="91">
        <f ca="1">'Base Correl and Vol Calcs'!W210</f>
        <v>0.24922515479407212</v>
      </c>
      <c r="F43" s="91">
        <f ca="1">'Base Correl and Vol Calcs'!X210</f>
        <v>0.15000827518624979</v>
      </c>
      <c r="G43" s="91">
        <f ca="1">'Base Correl and Vol Calcs'!Y210</f>
        <v>0.3206812285881423</v>
      </c>
      <c r="H43" s="91">
        <f ca="1">'Base Correl and Vol Calcs'!Z210</f>
        <v>0.40324090192573225</v>
      </c>
      <c r="I43" s="91">
        <f ca="1">'Base Correl and Vol Calcs'!AA210</f>
        <v>0.15898544485608948</v>
      </c>
      <c r="J43" s="91">
        <f ca="1">'Base Correl and Vol Calcs'!AB210</f>
        <v>0.6328211146908318</v>
      </c>
      <c r="K43" s="91">
        <f ca="1">'Base Correl and Vol Calcs'!AC210</f>
        <v>0.68922537976685416</v>
      </c>
      <c r="L43" s="92">
        <f>'Base Correl and Vol Calcs'!AD210</f>
        <v>1</v>
      </c>
      <c r="M43" s="93"/>
      <c r="N43" s="93"/>
      <c r="O43" s="93"/>
      <c r="P43" s="93"/>
      <c r="Q43" s="93"/>
      <c r="R43" s="93"/>
    </row>
    <row r="44" spans="2:49" ht="17.25" customHeight="1" x14ac:dyDescent="0.25">
      <c r="B44" s="87" t="str">
        <f>'Base Correl and Vol Calcs'!T211</f>
        <v>REITs</v>
      </c>
      <c r="C44" s="91">
        <f ca="1">'Base Correl and Vol Calcs'!U211</f>
        <v>9.4780757879750765E-2</v>
      </c>
      <c r="D44" s="91">
        <f ca="1">'Base Correl and Vol Calcs'!V211</f>
        <v>0.27116482888072957</v>
      </c>
      <c r="E44" s="91">
        <f ca="1">'Base Correl and Vol Calcs'!W211</f>
        <v>9.9737409301033225E-2</v>
      </c>
      <c r="F44" s="91">
        <f ca="1">'Base Correl and Vol Calcs'!X211</f>
        <v>9.9831523085684007E-2</v>
      </c>
      <c r="G44" s="91">
        <f ca="1">'Base Correl and Vol Calcs'!Y211</f>
        <v>0.21514991919349802</v>
      </c>
      <c r="H44" s="91">
        <f ca="1">'Base Correl and Vol Calcs'!Z211</f>
        <v>0.39583641577710788</v>
      </c>
      <c r="I44" s="91">
        <f ca="1">'Base Correl and Vol Calcs'!AA211</f>
        <v>0.49699588965434688</v>
      </c>
      <c r="J44" s="91">
        <f ca="1">'Base Correl and Vol Calcs'!AB211</f>
        <v>5.2976818971111096E-3</v>
      </c>
      <c r="K44" s="91">
        <f ca="1">'Base Correl and Vol Calcs'!AC211</f>
        <v>7.6000870294090722E-2</v>
      </c>
      <c r="L44" s="91">
        <f ca="1">'Base Correl and Vol Calcs'!AD211</f>
        <v>9.2890922750539437E-2</v>
      </c>
      <c r="M44" s="92">
        <f>'Base Correl and Vol Calcs'!AE211</f>
        <v>1</v>
      </c>
      <c r="N44" s="93"/>
      <c r="O44" s="93"/>
      <c r="P44" s="93"/>
      <c r="Q44" s="93"/>
      <c r="R44" s="93"/>
    </row>
    <row r="45" spans="2:49" ht="17.25" customHeight="1" x14ac:dyDescent="0.25">
      <c r="B45" s="87" t="str">
        <f>'Base Correl and Vol Calcs'!T212</f>
        <v>US Public Eq</v>
      </c>
      <c r="C45" s="91">
        <f ca="1">'Base Correl and Vol Calcs'!U212</f>
        <v>2.2113006473699435E-2</v>
      </c>
      <c r="D45" s="91">
        <f ca="1">'Base Correl and Vol Calcs'!V212</f>
        <v>0.10406837738738128</v>
      </c>
      <c r="E45" s="91">
        <f ca="1">'Base Correl and Vol Calcs'!W212</f>
        <v>6.993698536961547E-2</v>
      </c>
      <c r="F45" s="91">
        <f ca="1">'Base Correl and Vol Calcs'!X212</f>
        <v>5.4569068253268516E-2</v>
      </c>
      <c r="G45" s="91">
        <f ca="1">'Base Correl and Vol Calcs'!Y212</f>
        <v>0.19141142242626108</v>
      </c>
      <c r="H45" s="91">
        <f ca="1">'Base Correl and Vol Calcs'!Z212</f>
        <v>0.28771627075033612</v>
      </c>
      <c r="I45" s="91">
        <f ca="1">'Base Correl and Vol Calcs'!AA212</f>
        <v>0.46965116986447691</v>
      </c>
      <c r="J45" s="91">
        <f ca="1">'Base Correl and Vol Calcs'!AB212</f>
        <v>5.67679235479284E-3</v>
      </c>
      <c r="K45" s="91">
        <f ca="1">'Base Correl and Vol Calcs'!AC212</f>
        <v>0.11304939685137809</v>
      </c>
      <c r="L45" s="91">
        <f ca="1">'Base Correl and Vol Calcs'!AD212</f>
        <v>9.5772041335164176E-2</v>
      </c>
      <c r="M45" s="91">
        <f ca="1">'Base Correl and Vol Calcs'!AE212</f>
        <v>0.75633537472470813</v>
      </c>
      <c r="N45" s="92">
        <f ca="1">'Base Correl and Vol Calcs'!AF212</f>
        <v>1</v>
      </c>
      <c r="O45" s="93"/>
      <c r="P45" s="93"/>
      <c r="Q45" s="93"/>
      <c r="R45" s="93"/>
    </row>
    <row r="46" spans="2:49" ht="17.25" customHeight="1" x14ac:dyDescent="0.25">
      <c r="B46" s="87" t="str">
        <f>'Base Correl and Vol Calcs'!T213</f>
        <v>Fixed Income</v>
      </c>
      <c r="C46" s="91">
        <f ca="1">'Base Correl and Vol Calcs'!U213</f>
        <v>-0.20577580981836799</v>
      </c>
      <c r="D46" s="91">
        <f ca="1">'Base Correl and Vol Calcs'!V213</f>
        <v>-0.12505493126532999</v>
      </c>
      <c r="E46" s="91">
        <f ca="1">'Base Correl and Vol Calcs'!W213</f>
        <v>-9.8421656640620511E-2</v>
      </c>
      <c r="F46" s="91">
        <f ca="1">'Base Correl and Vol Calcs'!X213</f>
        <v>-0.18762973343611258</v>
      </c>
      <c r="G46" s="91">
        <f ca="1">'Base Correl and Vol Calcs'!Y213</f>
        <v>-0.18641568197773864</v>
      </c>
      <c r="H46" s="91">
        <f ca="1">'Base Correl and Vol Calcs'!Z213</f>
        <v>-0.1427475133867093</v>
      </c>
      <c r="I46" s="91">
        <f ca="1">'Base Correl and Vol Calcs'!AA213</f>
        <v>-0.14455560642185084</v>
      </c>
      <c r="J46" s="91">
        <f ca="1">'Base Correl and Vol Calcs'!AB213</f>
        <v>-3.2101407670715142E-3</v>
      </c>
      <c r="K46" s="91">
        <f ca="1">'Base Correl and Vol Calcs'!AC213</f>
        <v>-7.2796009402292555E-2</v>
      </c>
      <c r="L46" s="91">
        <f ca="1">'Base Correl and Vol Calcs'!AD213</f>
        <v>-2.8206835246487219E-2</v>
      </c>
      <c r="M46" s="91">
        <f ca="1">'Base Correl and Vol Calcs'!AE213</f>
        <v>0.15572715770911588</v>
      </c>
      <c r="N46" s="91">
        <f ca="1">'Base Correl and Vol Calcs'!AF213</f>
        <v>-0.10413425732896876</v>
      </c>
      <c r="O46" s="92">
        <f ca="1">'Base Correl and Vol Calcs'!AG213</f>
        <v>1</v>
      </c>
      <c r="P46" s="93"/>
      <c r="Q46" s="93"/>
      <c r="R46" s="93"/>
    </row>
    <row r="47" spans="2:49" ht="17.25" customHeight="1" x14ac:dyDescent="0.25">
      <c r="B47" s="87" t="str">
        <f>'Base Correl and Vol Calcs'!T214</f>
        <v>NCPREC</v>
      </c>
      <c r="C47" s="91">
        <f ca="1">'Base Correl and Vol Calcs'!U214</f>
        <v>0.71855099409735457</v>
      </c>
      <c r="D47" s="91">
        <f ca="1">'Base Correl and Vol Calcs'!V214</f>
        <v>0.55351048117965274</v>
      </c>
      <c r="E47" s="91">
        <f ca="1">'Base Correl and Vol Calcs'!W214</f>
        <v>0.49272148631000084</v>
      </c>
      <c r="F47" s="91">
        <f ca="1">'Base Correl and Vol Calcs'!X214</f>
        <v>0.78118257243007383</v>
      </c>
      <c r="G47" s="91">
        <f ca="1">'Base Correl and Vol Calcs'!Y214</f>
        <v>0.6978057472201552</v>
      </c>
      <c r="H47" s="91">
        <f ca="1">'Base Correl and Vol Calcs'!Z214</f>
        <v>0.75435515734539527</v>
      </c>
      <c r="I47" s="91">
        <f ca="1">'Base Correl and Vol Calcs'!AA214</f>
        <v>0.46765903803893566</v>
      </c>
      <c r="J47" s="91">
        <f ca="1">'Base Correl and Vol Calcs'!AB214</f>
        <v>0.17275899508039333</v>
      </c>
      <c r="K47" s="91">
        <f ca="1">'Base Correl and Vol Calcs'!AC214</f>
        <v>9.8402494039980637E-2</v>
      </c>
      <c r="L47" s="91">
        <f ca="1">'Base Correl and Vol Calcs'!AD214</f>
        <v>8.6198177363415091E-2</v>
      </c>
      <c r="M47" s="91">
        <f ca="1">'Base Correl and Vol Calcs'!AE214</f>
        <v>0.2390214325221296</v>
      </c>
      <c r="N47" s="91">
        <f ca="1">'Base Correl and Vol Calcs'!AF214</f>
        <v>0.26103019097806157</v>
      </c>
      <c r="O47" s="91">
        <f ca="1">'Base Correl and Vol Calcs'!AG214</f>
        <v>-0.13242690586385394</v>
      </c>
      <c r="P47" s="92">
        <f ca="1">'Base Correl and Vol Calcs'!AH214</f>
        <v>0.99999999999999989</v>
      </c>
      <c r="Q47" s="93"/>
      <c r="R47" s="93"/>
    </row>
    <row r="48" spans="2:49" ht="17.25" hidden="1" customHeight="1" outlineLevel="1" x14ac:dyDescent="0.25">
      <c r="B48" s="87" t="str">
        <f>'Base Correl and Vol Calcs'!T215</f>
        <v>Add-On 1</v>
      </c>
      <c r="C48" s="91" t="e">
        <f ca="1">'Base Correl and Vol Calcs'!U215</f>
        <v>#DIV/0!</v>
      </c>
      <c r="D48" s="91" t="e">
        <f ca="1">'Base Correl and Vol Calcs'!V215</f>
        <v>#DIV/0!</v>
      </c>
      <c r="E48" s="91" t="e">
        <f ca="1">'Base Correl and Vol Calcs'!W215</f>
        <v>#DIV/0!</v>
      </c>
      <c r="F48" s="91" t="e">
        <f ca="1">'Base Correl and Vol Calcs'!X215</f>
        <v>#DIV/0!</v>
      </c>
      <c r="G48" s="91" t="e">
        <f ca="1">'Base Correl and Vol Calcs'!Y215</f>
        <v>#DIV/0!</v>
      </c>
      <c r="H48" s="91" t="e">
        <f ca="1">'Base Correl and Vol Calcs'!Z215</f>
        <v>#DIV/0!</v>
      </c>
      <c r="I48" s="91" t="e">
        <f ca="1">'Base Correl and Vol Calcs'!AA215</f>
        <v>#DIV/0!</v>
      </c>
      <c r="J48" s="91" t="e">
        <f ca="1">'Base Correl and Vol Calcs'!AB215</f>
        <v>#DIV/0!</v>
      </c>
      <c r="K48" s="91" t="e">
        <f ca="1">'Base Correl and Vol Calcs'!AC215</f>
        <v>#DIV/0!</v>
      </c>
      <c r="L48" s="91" t="e">
        <f ca="1">'Base Correl and Vol Calcs'!AD215</f>
        <v>#DIV/0!</v>
      </c>
      <c r="M48" s="91" t="e">
        <f ca="1">'Base Correl and Vol Calcs'!AE215</f>
        <v>#DIV/0!</v>
      </c>
      <c r="N48" s="91" t="e">
        <f ca="1">'Base Correl and Vol Calcs'!AF215</f>
        <v>#DIV/0!</v>
      </c>
      <c r="O48" s="91" t="e">
        <f ca="1">'Base Correl and Vol Calcs'!AG215</f>
        <v>#DIV/0!</v>
      </c>
      <c r="P48" s="91" t="e">
        <f ca="1">'Base Correl and Vol Calcs'!AH215</f>
        <v>#DIV/0!</v>
      </c>
      <c r="Q48" s="92" t="e">
        <f ca="1">'Base Correl and Vol Calcs'!AI215</f>
        <v>#DIV/0!</v>
      </c>
      <c r="R48" s="93"/>
    </row>
    <row r="49" spans="2:19" ht="17.25" hidden="1" customHeight="1" outlineLevel="1" x14ac:dyDescent="0.25">
      <c r="B49" s="88" t="str">
        <f>'Base Correl and Vol Calcs'!T216</f>
        <v>Add-On 2</v>
      </c>
      <c r="C49" s="94" t="e">
        <f ca="1">'Base Correl and Vol Calcs'!U216</f>
        <v>#DIV/0!</v>
      </c>
      <c r="D49" s="94" t="e">
        <f ca="1">'Base Correl and Vol Calcs'!V216</f>
        <v>#DIV/0!</v>
      </c>
      <c r="E49" s="94" t="e">
        <f ca="1">'Base Correl and Vol Calcs'!W216</f>
        <v>#DIV/0!</v>
      </c>
      <c r="F49" s="94" t="e">
        <f ca="1">'Base Correl and Vol Calcs'!X216</f>
        <v>#DIV/0!</v>
      </c>
      <c r="G49" s="94" t="e">
        <f ca="1">'Base Correl and Vol Calcs'!Y216</f>
        <v>#DIV/0!</v>
      </c>
      <c r="H49" s="94" t="e">
        <f ca="1">'Base Correl and Vol Calcs'!Z216</f>
        <v>#DIV/0!</v>
      </c>
      <c r="I49" s="94" t="e">
        <f ca="1">'Base Correl and Vol Calcs'!AA216</f>
        <v>#DIV/0!</v>
      </c>
      <c r="J49" s="94" t="e">
        <f ca="1">'Base Correl and Vol Calcs'!AB216</f>
        <v>#DIV/0!</v>
      </c>
      <c r="K49" s="94" t="e">
        <f ca="1">'Base Correl and Vol Calcs'!AC216</f>
        <v>#DIV/0!</v>
      </c>
      <c r="L49" s="94" t="e">
        <f ca="1">'Base Correl and Vol Calcs'!AD216</f>
        <v>#DIV/0!</v>
      </c>
      <c r="M49" s="94" t="e">
        <f ca="1">'Base Correl and Vol Calcs'!AE216</f>
        <v>#DIV/0!</v>
      </c>
      <c r="N49" s="94" t="e">
        <f ca="1">'Base Correl and Vol Calcs'!AF216</f>
        <v>#DIV/0!</v>
      </c>
      <c r="O49" s="94" t="e">
        <f ca="1">'Base Correl and Vol Calcs'!AG216</f>
        <v>#DIV/0!</v>
      </c>
      <c r="P49" s="94" t="e">
        <f ca="1">'Base Correl and Vol Calcs'!AH216</f>
        <v>#DIV/0!</v>
      </c>
      <c r="Q49" s="94" t="e">
        <f ca="1">'Base Correl and Vol Calcs'!AI216</f>
        <v>#DIV/0!</v>
      </c>
      <c r="R49" s="95" t="e">
        <f ca="1">'Base Correl and Vol Calcs'!AJ216</f>
        <v>#DIV/0!</v>
      </c>
    </row>
    <row r="50" spans="2:19" ht="17.25" customHeight="1" collapsed="1" x14ac:dyDescent="0.2"/>
    <row r="51" spans="2:19" ht="17.25" customHeight="1" x14ac:dyDescent="0.2"/>
    <row r="52" spans="2:19" ht="24.95" customHeight="1" x14ac:dyDescent="0.2">
      <c r="B52" s="177" t="s">
        <v>67</v>
      </c>
      <c r="C52" s="178" t="str">
        <f t="shared" ref="C52:N52" si="31">C33</f>
        <v>US Core RE</v>
      </c>
      <c r="D52" s="175" t="str">
        <f t="shared" si="31"/>
        <v>Euro Core RE</v>
      </c>
      <c r="E52" s="175" t="str">
        <f t="shared" si="31"/>
        <v>Asia Core RE</v>
      </c>
      <c r="F52" s="175" t="str">
        <f t="shared" si="31"/>
        <v>US Core+ RE</v>
      </c>
      <c r="G52" s="175" t="str">
        <f t="shared" si="31"/>
        <v>VA RE</v>
      </c>
      <c r="H52" s="175" t="str">
        <f t="shared" si="31"/>
        <v>Opp RE</v>
      </c>
      <c r="I52" s="175" t="str">
        <f t="shared" si="31"/>
        <v>Infra</v>
      </c>
      <c r="J52" s="175" t="str">
        <f t="shared" si="31"/>
        <v>Timberland</v>
      </c>
      <c r="K52" s="175" t="str">
        <f t="shared" si="31"/>
        <v>Row Crops</v>
      </c>
      <c r="L52" s="175" t="str">
        <f t="shared" si="31"/>
        <v>Perm Crops</v>
      </c>
      <c r="M52" s="175" t="str">
        <f t="shared" si="31"/>
        <v>REITs</v>
      </c>
      <c r="N52" s="175" t="str">
        <f t="shared" si="31"/>
        <v>US Public Eq</v>
      </c>
      <c r="O52" s="175" t="str">
        <f t="shared" ref="O52:R52" si="32">O33</f>
        <v>Fixed Income</v>
      </c>
      <c r="P52" s="175" t="str">
        <f t="shared" si="32"/>
        <v>NCPREC</v>
      </c>
      <c r="Q52" s="175" t="str">
        <f t="shared" si="32"/>
        <v>Add-On 1</v>
      </c>
      <c r="R52" s="175" t="str">
        <f t="shared" si="32"/>
        <v>Add-On 2</v>
      </c>
    </row>
    <row r="53" spans="2:19" ht="17.25" customHeight="1" x14ac:dyDescent="0.25">
      <c r="B53" s="140" t="str">
        <f t="shared" ref="B53:B68" si="33">B34</f>
        <v>US Core RE</v>
      </c>
      <c r="C53" s="179">
        <f>'Desm Correl and Vol Calcs'!U201</f>
        <v>1</v>
      </c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</row>
    <row r="54" spans="2:19" ht="17.25" customHeight="1" x14ac:dyDescent="0.25">
      <c r="B54" s="140" t="str">
        <f t="shared" si="33"/>
        <v>Euro Core RE</v>
      </c>
      <c r="C54" s="180">
        <f ca="1">'Desm Correl and Vol Calcs'!U202</f>
        <v>0.49178433624750645</v>
      </c>
      <c r="D54" s="92">
        <f>'Desm Correl and Vol Calcs'!V202</f>
        <v>1</v>
      </c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</row>
    <row r="55" spans="2:19" ht="17.25" customHeight="1" x14ac:dyDescent="0.25">
      <c r="B55" s="140" t="str">
        <f t="shared" si="33"/>
        <v>Asia Core RE</v>
      </c>
      <c r="C55" s="180">
        <f ca="1">'Desm Correl and Vol Calcs'!U203</f>
        <v>0.4063701859485192</v>
      </c>
      <c r="D55" s="91">
        <f ca="1">'Desm Correl and Vol Calcs'!V203</f>
        <v>0.20530551340512021</v>
      </c>
      <c r="E55" s="92">
        <f>'Desm Correl and Vol Calcs'!W203</f>
        <v>1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</row>
    <row r="56" spans="2:19" ht="17.25" customHeight="1" x14ac:dyDescent="0.25">
      <c r="B56" s="140" t="str">
        <f t="shared" si="33"/>
        <v>US Core+ RE</v>
      </c>
      <c r="C56" s="180">
        <f ca="1">'Desm Correl and Vol Calcs'!U204</f>
        <v>0.93614773975189014</v>
      </c>
      <c r="D56" s="91">
        <f ca="1">'Desm Correl and Vol Calcs'!V204</f>
        <v>0.38862000619974973</v>
      </c>
      <c r="E56" s="91">
        <f ca="1">'Desm Correl and Vol Calcs'!W204</f>
        <v>0.40100606445244846</v>
      </c>
      <c r="F56" s="92">
        <f>'Desm Correl and Vol Calcs'!X204</f>
        <v>1</v>
      </c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</row>
    <row r="57" spans="2:19" ht="18" customHeight="1" x14ac:dyDescent="0.25">
      <c r="B57" s="140" t="str">
        <f t="shared" si="33"/>
        <v>VA RE</v>
      </c>
      <c r="C57" s="180">
        <f ca="1">'Desm Correl and Vol Calcs'!U205</f>
        <v>0.51836772571099143</v>
      </c>
      <c r="D57" s="91">
        <f ca="1">'Desm Correl and Vol Calcs'!V205</f>
        <v>0.37682862871236927</v>
      </c>
      <c r="E57" s="91">
        <f ca="1">'Desm Correl and Vol Calcs'!W205</f>
        <v>0.46805982797571655</v>
      </c>
      <c r="F57" s="91">
        <f ca="1">'Desm Correl and Vol Calcs'!X205</f>
        <v>0.4883041246607962</v>
      </c>
      <c r="G57" s="92">
        <f>'Desm Correl and Vol Calcs'!Y205</f>
        <v>1</v>
      </c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</row>
    <row r="58" spans="2:19" ht="18" customHeight="1" x14ac:dyDescent="0.25">
      <c r="B58" s="140" t="str">
        <f t="shared" si="33"/>
        <v>Opp RE</v>
      </c>
      <c r="C58" s="180">
        <f ca="1">'Desm Correl and Vol Calcs'!U206</f>
        <v>0.41875866564426117</v>
      </c>
      <c r="D58" s="91">
        <f ca="1">'Desm Correl and Vol Calcs'!V206</f>
        <v>0.37955017662329277</v>
      </c>
      <c r="E58" s="91">
        <f ca="1">'Desm Correl and Vol Calcs'!W206</f>
        <v>0.38184889373776087</v>
      </c>
      <c r="F58" s="91">
        <f ca="1">'Desm Correl and Vol Calcs'!X206</f>
        <v>0.39840341819042091</v>
      </c>
      <c r="G58" s="91">
        <f ca="1">'Desm Correl and Vol Calcs'!Y206</f>
        <v>0.84394541509332632</v>
      </c>
      <c r="H58" s="92">
        <f>'Desm Correl and Vol Calcs'!Z206</f>
        <v>1</v>
      </c>
      <c r="I58" s="91"/>
      <c r="J58" s="91"/>
      <c r="K58" s="91"/>
      <c r="L58" s="91"/>
      <c r="M58" s="91"/>
      <c r="N58" s="91"/>
      <c r="O58" s="91"/>
      <c r="P58" s="91"/>
      <c r="Q58" s="91"/>
      <c r="R58" s="91"/>
    </row>
    <row r="59" spans="2:19" ht="18" customHeight="1" x14ac:dyDescent="0.25">
      <c r="B59" s="140" t="str">
        <f t="shared" si="33"/>
        <v>Infra</v>
      </c>
      <c r="C59" s="180">
        <f ca="1">'Desm Correl and Vol Calcs'!U207</f>
        <v>0.13025924197713964</v>
      </c>
      <c r="D59" s="91">
        <f ca="1">'Desm Correl and Vol Calcs'!V207</f>
        <v>0.18356389969874159</v>
      </c>
      <c r="E59" s="91">
        <f ca="1">'Desm Correl and Vol Calcs'!W207</f>
        <v>0.26790911171847664</v>
      </c>
      <c r="F59" s="91">
        <f ca="1">'Desm Correl and Vol Calcs'!X207</f>
        <v>0.12422167279259516</v>
      </c>
      <c r="G59" s="91">
        <f ca="1">'Desm Correl and Vol Calcs'!Y207</f>
        <v>0.20073438779831687</v>
      </c>
      <c r="H59" s="91">
        <f ca="1">'Desm Correl and Vol Calcs'!Z207</f>
        <v>0.31858695258014058</v>
      </c>
      <c r="I59" s="92">
        <f>'Desm Correl and Vol Calcs'!AA207</f>
        <v>1</v>
      </c>
      <c r="J59" s="91"/>
      <c r="K59" s="91"/>
      <c r="L59" s="91"/>
      <c r="M59" s="91"/>
      <c r="N59" s="91"/>
      <c r="O59" s="91"/>
      <c r="P59" s="91"/>
      <c r="Q59" s="91"/>
      <c r="R59" s="91"/>
    </row>
    <row r="60" spans="2:19" ht="18" customHeight="1" x14ac:dyDescent="0.25">
      <c r="B60" s="140" t="str">
        <f t="shared" si="33"/>
        <v>Timberland</v>
      </c>
      <c r="C60" s="180">
        <f ca="1">'Desm Correl and Vol Calcs'!U208</f>
        <v>1.6365488614244444E-2</v>
      </c>
      <c r="D60" s="91">
        <f ca="1">'Desm Correl and Vol Calcs'!V208</f>
        <v>-0.15415489951473568</v>
      </c>
      <c r="E60" s="91">
        <f ca="1">'Desm Correl and Vol Calcs'!W208</f>
        <v>0.25016377786354782</v>
      </c>
      <c r="F60" s="91">
        <f ca="1">'Desm Correl and Vol Calcs'!X208</f>
        <v>1.2121524271471527E-2</v>
      </c>
      <c r="G60" s="91">
        <f ca="1">'Desm Correl and Vol Calcs'!Y208</f>
        <v>0.42275612899960735</v>
      </c>
      <c r="H60" s="91">
        <f ca="1">'Desm Correl and Vol Calcs'!Z208</f>
        <v>0.40042547196002543</v>
      </c>
      <c r="I60" s="91">
        <f ca="1">'Desm Correl and Vol Calcs'!AA208</f>
        <v>0.14894814187409311</v>
      </c>
      <c r="J60" s="92">
        <f>'Desm Correl and Vol Calcs'!AB208</f>
        <v>1</v>
      </c>
      <c r="K60" s="93"/>
      <c r="L60" s="93"/>
      <c r="M60" s="93"/>
      <c r="N60" s="93"/>
      <c r="O60" s="93"/>
      <c r="P60" s="93"/>
      <c r="Q60" s="93"/>
      <c r="R60" s="93"/>
    </row>
    <row r="61" spans="2:19" ht="18" customHeight="1" x14ac:dyDescent="0.25">
      <c r="B61" s="140" t="str">
        <f t="shared" si="33"/>
        <v>Row Crops</v>
      </c>
      <c r="C61" s="180">
        <f ca="1">'Desm Correl and Vol Calcs'!U209</f>
        <v>6.1553659050129952E-4</v>
      </c>
      <c r="D61" s="180">
        <f ca="1">'Desm Correl and Vol Calcs'!V209</f>
        <v>-5.4815845913370256E-2</v>
      </c>
      <c r="E61" s="180">
        <f ca="1">'Desm Correl and Vol Calcs'!W209</f>
        <v>0.18059859113982518</v>
      </c>
      <c r="F61" s="180">
        <f ca="1">'Desm Correl and Vol Calcs'!X209</f>
        <v>5.4220969959936178E-3</v>
      </c>
      <c r="G61" s="180">
        <f ca="1">'Desm Correl and Vol Calcs'!Y209</f>
        <v>0.35702687937587291</v>
      </c>
      <c r="H61" s="91">
        <f ca="1">'Desm Correl and Vol Calcs'!Z209</f>
        <v>0.43917136872550955</v>
      </c>
      <c r="I61" s="91">
        <f ca="1">'Desm Correl and Vol Calcs'!AA209</f>
        <v>0.24409243918404858</v>
      </c>
      <c r="J61" s="91">
        <f ca="1">'Desm Correl and Vol Calcs'!AB209</f>
        <v>0.61532497761650118</v>
      </c>
      <c r="K61" s="92">
        <f>'Desm Correl and Vol Calcs'!AC209</f>
        <v>1</v>
      </c>
      <c r="L61" s="93"/>
      <c r="M61" s="93"/>
      <c r="N61" s="93"/>
      <c r="O61" s="93"/>
      <c r="P61" s="93"/>
      <c r="Q61" s="93"/>
      <c r="R61" s="93"/>
    </row>
    <row r="62" spans="2:19" ht="17.25" customHeight="1" x14ac:dyDescent="0.25">
      <c r="B62" s="140" t="str">
        <f t="shared" si="33"/>
        <v>Perm Crops</v>
      </c>
      <c r="C62" s="180">
        <f ca="1">'Desm Correl and Vol Calcs'!U210</f>
        <v>5.8186174890781081E-2</v>
      </c>
      <c r="D62" s="180">
        <f ca="1">'Desm Correl and Vol Calcs'!V210</f>
        <v>1.3253332647786333E-2</v>
      </c>
      <c r="E62" s="180">
        <f ca="1">'Desm Correl and Vol Calcs'!W210</f>
        <v>0.2048482670862555</v>
      </c>
      <c r="F62" s="180">
        <f ca="1">'Desm Correl and Vol Calcs'!X210</f>
        <v>5.6054916137994237E-2</v>
      </c>
      <c r="G62" s="180">
        <f ca="1">'Desm Correl and Vol Calcs'!Y210</f>
        <v>0.37282844293471823</v>
      </c>
      <c r="H62" s="91">
        <f ca="1">'Desm Correl and Vol Calcs'!Z210</f>
        <v>0.46734464897652234</v>
      </c>
      <c r="I62" s="91">
        <f ca="1">'Desm Correl and Vol Calcs'!AA210</f>
        <v>0.15569000593935048</v>
      </c>
      <c r="J62" s="180">
        <f ca="1">'Desm Correl and Vol Calcs'!AB210</f>
        <v>0.70595949374693978</v>
      </c>
      <c r="K62" s="180">
        <f ca="1">'Desm Correl and Vol Calcs'!AC210</f>
        <v>0.74263339371277848</v>
      </c>
      <c r="L62" s="92">
        <f>'Desm Correl and Vol Calcs'!AD210</f>
        <v>1</v>
      </c>
      <c r="M62" s="93"/>
      <c r="N62" s="93"/>
      <c r="O62" s="93"/>
      <c r="P62" s="93"/>
      <c r="Q62" s="93"/>
      <c r="R62" s="93"/>
      <c r="S62" s="96"/>
    </row>
    <row r="63" spans="2:19" ht="17.25" customHeight="1" x14ac:dyDescent="0.25">
      <c r="B63" s="140" t="str">
        <f t="shared" si="33"/>
        <v>REITs</v>
      </c>
      <c r="C63" s="180">
        <f ca="1">'Desm Correl and Vol Calcs'!U211</f>
        <v>0.29371264715951972</v>
      </c>
      <c r="D63" s="91">
        <f ca="1">'Desm Correl and Vol Calcs'!V211</f>
        <v>0.22517547193739271</v>
      </c>
      <c r="E63" s="91">
        <f ca="1">'Desm Correl and Vol Calcs'!W211</f>
        <v>0.20306003741201065</v>
      </c>
      <c r="F63" s="91">
        <f ca="1">'Desm Correl and Vol Calcs'!X211</f>
        <v>0.30804285114347946</v>
      </c>
      <c r="G63" s="91">
        <f ca="1">'Desm Correl and Vol Calcs'!Y211</f>
        <v>0.2586604978289101</v>
      </c>
      <c r="H63" s="91">
        <f ca="1">'Desm Correl and Vol Calcs'!Z211</f>
        <v>0.42001737402938472</v>
      </c>
      <c r="I63" s="91">
        <f ca="1">'Desm Correl and Vol Calcs'!AA211</f>
        <v>0.46296971315675922</v>
      </c>
      <c r="J63" s="91">
        <f ca="1">'Desm Correl and Vol Calcs'!AB211</f>
        <v>3.2225676469827956E-2</v>
      </c>
      <c r="K63" s="91">
        <f ca="1">'Desm Correl and Vol Calcs'!AC211</f>
        <v>0.11963793088907784</v>
      </c>
      <c r="L63" s="91">
        <f ca="1">'Desm Correl and Vol Calcs'!AD211</f>
        <v>9.4114910889106757E-2</v>
      </c>
      <c r="M63" s="92">
        <f>'Desm Correl and Vol Calcs'!AE211</f>
        <v>1</v>
      </c>
      <c r="N63" s="93"/>
      <c r="O63" s="93"/>
      <c r="P63" s="93"/>
      <c r="Q63" s="93"/>
      <c r="R63" s="93"/>
    </row>
    <row r="64" spans="2:19" ht="17.25" customHeight="1" x14ac:dyDescent="0.25">
      <c r="B64" s="140" t="str">
        <f t="shared" si="33"/>
        <v>US Public Eq</v>
      </c>
      <c r="C64" s="180">
        <f ca="1">'Desm Correl and Vol Calcs'!U212</f>
        <v>0.19931434340850121</v>
      </c>
      <c r="D64" s="91">
        <f ca="1">'Desm Correl and Vol Calcs'!V212</f>
        <v>0.16107417367360444</v>
      </c>
      <c r="E64" s="91">
        <f ca="1">'Desm Correl and Vol Calcs'!W212</f>
        <v>0.13970330325384697</v>
      </c>
      <c r="F64" s="91">
        <f ca="1">'Desm Correl and Vol Calcs'!X212</f>
        <v>0.23730650641618509</v>
      </c>
      <c r="G64" s="91">
        <f ca="1">'Desm Correl and Vol Calcs'!Y212</f>
        <v>0.28952321378749124</v>
      </c>
      <c r="H64" s="91">
        <f ca="1">'Desm Correl and Vol Calcs'!Z212</f>
        <v>0.38389981524705774</v>
      </c>
      <c r="I64" s="298">
        <v>0.3</v>
      </c>
      <c r="J64" s="91">
        <f ca="1">'Desm Correl and Vol Calcs'!AB212</f>
        <v>4.248622240084262E-2</v>
      </c>
      <c r="K64" s="91">
        <f ca="1">'Desm Correl and Vol Calcs'!AC212</f>
        <v>0.17942412429111229</v>
      </c>
      <c r="L64" s="91">
        <f ca="1">'Desm Correl and Vol Calcs'!AD212</f>
        <v>9.3232556763081217E-2</v>
      </c>
      <c r="M64" s="91">
        <f ca="1">'Desm Correl and Vol Calcs'!AE212</f>
        <v>0.75633537472470813</v>
      </c>
      <c r="N64" s="92">
        <f ca="1">'Desm Correl and Vol Calcs'!AF212</f>
        <v>0.99999999999999989</v>
      </c>
      <c r="O64" s="91"/>
      <c r="P64" s="91"/>
      <c r="Q64" s="91"/>
      <c r="R64" s="91"/>
    </row>
    <row r="65" spans="2:18" ht="17.25" customHeight="1" x14ac:dyDescent="0.25">
      <c r="B65" s="140" t="str">
        <f t="shared" si="33"/>
        <v>Fixed Income</v>
      </c>
      <c r="C65" s="180">
        <f ca="1">'Desm Correl and Vol Calcs'!U213</f>
        <v>-0.19210083734202649</v>
      </c>
      <c r="D65" s="91">
        <f ca="1">'Desm Correl and Vol Calcs'!V213</f>
        <v>-4.8481125684787768E-2</v>
      </c>
      <c r="E65" s="91">
        <f ca="1">'Desm Correl and Vol Calcs'!W213</f>
        <v>-3.5330358448002869E-3</v>
      </c>
      <c r="F65" s="91">
        <f ca="1">'Desm Correl and Vol Calcs'!X213</f>
        <v>-0.2001985365624051</v>
      </c>
      <c r="G65" s="91">
        <f ca="1">'Desm Correl and Vol Calcs'!Y213</f>
        <v>-8.8046221696621074E-2</v>
      </c>
      <c r="H65" s="91">
        <f ca="1">'Desm Correl and Vol Calcs'!Z213</f>
        <v>-7.5453812172120854E-2</v>
      </c>
      <c r="I65" s="91">
        <f ca="1">'Desm Correl and Vol Calcs'!AA213</f>
        <v>-5.0148496819962272E-2</v>
      </c>
      <c r="J65" s="91">
        <f ca="1">'Desm Correl and Vol Calcs'!AB213</f>
        <v>5.9751972703035568E-2</v>
      </c>
      <c r="K65" s="91">
        <f ca="1">'Desm Correl and Vol Calcs'!AC213</f>
        <v>4.3670193978834412E-3</v>
      </c>
      <c r="L65" s="91">
        <f ca="1">'Desm Correl and Vol Calcs'!AD213</f>
        <v>-4.3230774845831764E-3</v>
      </c>
      <c r="M65" s="91">
        <f ca="1">'Desm Correl and Vol Calcs'!AE213</f>
        <v>0.15572715770911591</v>
      </c>
      <c r="N65" s="91">
        <f ca="1">'Desm Correl and Vol Calcs'!AF213</f>
        <v>-0.10413425732896892</v>
      </c>
      <c r="O65" s="92">
        <f ca="1">'Desm Correl and Vol Calcs'!AG213</f>
        <v>1</v>
      </c>
      <c r="P65" s="91"/>
      <c r="Q65" s="91"/>
      <c r="R65" s="91"/>
    </row>
    <row r="66" spans="2:18" ht="17.25" customHeight="1" x14ac:dyDescent="0.25">
      <c r="B66" s="140" t="str">
        <f t="shared" si="33"/>
        <v>NCPREC</v>
      </c>
      <c r="C66" s="180">
        <f ca="1">'Desm Correl and Vol Calcs'!U214</f>
        <v>0.44609156619795981</v>
      </c>
      <c r="D66" s="91">
        <f ca="1">'Desm Correl and Vol Calcs'!V214</f>
        <v>0.28384866118334762</v>
      </c>
      <c r="E66" s="91">
        <f ca="1">'Desm Correl and Vol Calcs'!W214</f>
        <v>0.39582044577142367</v>
      </c>
      <c r="F66" s="91">
        <f ca="1">'Desm Correl and Vol Calcs'!X214</f>
        <v>0.47809519747363022</v>
      </c>
      <c r="G66" s="91">
        <f ca="1">'Desm Correl and Vol Calcs'!Y214</f>
        <v>0.57692513000126033</v>
      </c>
      <c r="H66" s="91">
        <f ca="1">'Desm Correl and Vol Calcs'!Z214</f>
        <v>0.55411219174796555</v>
      </c>
      <c r="I66" s="91">
        <f ca="1">'Desm Correl and Vol Calcs'!AA214</f>
        <v>0.38739248896585171</v>
      </c>
      <c r="J66" s="91">
        <f ca="1">'Desm Correl and Vol Calcs'!AB214</f>
        <v>0.14746771027644337</v>
      </c>
      <c r="K66" s="91">
        <f ca="1">'Desm Correl and Vol Calcs'!AC214</f>
        <v>0.18792559195196989</v>
      </c>
      <c r="L66" s="91">
        <f ca="1">'Desm Correl and Vol Calcs'!AD214</f>
        <v>0.1137341518204424</v>
      </c>
      <c r="M66" s="91">
        <f ca="1">'Desm Correl and Vol Calcs'!AE214</f>
        <v>0.38097487039122058</v>
      </c>
      <c r="N66" s="91">
        <f ca="1">'Desm Correl and Vol Calcs'!AF214</f>
        <v>0.39409739690269135</v>
      </c>
      <c r="O66" s="91">
        <f ca="1">'Desm Correl and Vol Calcs'!AG214</f>
        <v>-2.2914060634543525E-2</v>
      </c>
      <c r="P66" s="92">
        <f ca="1">'Desm Correl and Vol Calcs'!AH214</f>
        <v>1</v>
      </c>
      <c r="Q66" s="91"/>
      <c r="R66" s="91"/>
    </row>
    <row r="67" spans="2:18" ht="17.25" hidden="1" customHeight="1" outlineLevel="1" x14ac:dyDescent="0.25">
      <c r="B67" s="140" t="str">
        <f t="shared" si="33"/>
        <v>Add-On 1</v>
      </c>
      <c r="C67" s="180" t="e">
        <f ca="1">'Desm Correl and Vol Calcs'!U215</f>
        <v>#DIV/0!</v>
      </c>
      <c r="D67" s="91" t="e">
        <f ca="1">'Desm Correl and Vol Calcs'!V215</f>
        <v>#DIV/0!</v>
      </c>
      <c r="E67" s="91" t="e">
        <f ca="1">'Desm Correl and Vol Calcs'!W215</f>
        <v>#DIV/0!</v>
      </c>
      <c r="F67" s="91" t="e">
        <f ca="1">'Desm Correl and Vol Calcs'!X215</f>
        <v>#DIV/0!</v>
      </c>
      <c r="G67" s="91" t="e">
        <f ca="1">'Desm Correl and Vol Calcs'!Y215</f>
        <v>#DIV/0!</v>
      </c>
      <c r="H67" s="91" t="e">
        <f ca="1">'Desm Correl and Vol Calcs'!Z215</f>
        <v>#DIV/0!</v>
      </c>
      <c r="I67" s="91" t="e">
        <f ca="1">'Desm Correl and Vol Calcs'!AA215</f>
        <v>#DIV/0!</v>
      </c>
      <c r="J67" s="91" t="e">
        <f ca="1">'Desm Correl and Vol Calcs'!AB215</f>
        <v>#DIV/0!</v>
      </c>
      <c r="K67" s="91" t="e">
        <f ca="1">'Desm Correl and Vol Calcs'!AC215</f>
        <v>#DIV/0!</v>
      </c>
      <c r="L67" s="91" t="e">
        <f ca="1">'Desm Correl and Vol Calcs'!AD215</f>
        <v>#DIV/0!</v>
      </c>
      <c r="M67" s="91" t="e">
        <f ca="1">'Desm Correl and Vol Calcs'!AE215</f>
        <v>#DIV/0!</v>
      </c>
      <c r="N67" s="91" t="e">
        <f ca="1">'Desm Correl and Vol Calcs'!AF215</f>
        <v>#DIV/0!</v>
      </c>
      <c r="O67" s="91" t="e">
        <f ca="1">'Desm Correl and Vol Calcs'!AG215</f>
        <v>#DIV/0!</v>
      </c>
      <c r="P67" s="91" t="e">
        <f ca="1">'Desm Correl and Vol Calcs'!AH215</f>
        <v>#DIV/0!</v>
      </c>
      <c r="Q67" s="92" t="e">
        <f ca="1">'Desm Correl and Vol Calcs'!AI215</f>
        <v>#DIV/0!</v>
      </c>
      <c r="R67" s="91"/>
    </row>
    <row r="68" spans="2:18" ht="17.25" hidden="1" customHeight="1" outlineLevel="1" x14ac:dyDescent="0.25">
      <c r="B68" s="176" t="str">
        <f t="shared" si="33"/>
        <v>Add-On 2</v>
      </c>
      <c r="C68" s="181" t="e">
        <f ca="1">'Desm Correl and Vol Calcs'!U216</f>
        <v>#DIV/0!</v>
      </c>
      <c r="D68" s="94" t="e">
        <f ca="1">'Desm Correl and Vol Calcs'!V216</f>
        <v>#DIV/0!</v>
      </c>
      <c r="E68" s="94" t="e">
        <f ca="1">'Desm Correl and Vol Calcs'!W216</f>
        <v>#DIV/0!</v>
      </c>
      <c r="F68" s="94" t="e">
        <f ca="1">'Desm Correl and Vol Calcs'!X216</f>
        <v>#DIV/0!</v>
      </c>
      <c r="G68" s="94" t="e">
        <f ca="1">'Desm Correl and Vol Calcs'!Y216</f>
        <v>#DIV/0!</v>
      </c>
      <c r="H68" s="94" t="e">
        <f ca="1">'Desm Correl and Vol Calcs'!Z216</f>
        <v>#DIV/0!</v>
      </c>
      <c r="I68" s="94" t="e">
        <f ca="1">'Desm Correl and Vol Calcs'!AA216</f>
        <v>#DIV/0!</v>
      </c>
      <c r="J68" s="94" t="e">
        <f ca="1">'Desm Correl and Vol Calcs'!AB216</f>
        <v>#DIV/0!</v>
      </c>
      <c r="K68" s="94" t="e">
        <f ca="1">'Desm Correl and Vol Calcs'!AC216</f>
        <v>#DIV/0!</v>
      </c>
      <c r="L68" s="94" t="e">
        <f ca="1">'Desm Correl and Vol Calcs'!AD216</f>
        <v>#DIV/0!</v>
      </c>
      <c r="M68" s="94" t="e">
        <f ca="1">'Desm Correl and Vol Calcs'!AE216</f>
        <v>#DIV/0!</v>
      </c>
      <c r="N68" s="94" t="e">
        <f ca="1">'Desm Correl and Vol Calcs'!AF216</f>
        <v>#DIV/0!</v>
      </c>
      <c r="O68" s="94" t="e">
        <f ca="1">'Desm Correl and Vol Calcs'!AG216</f>
        <v>#DIV/0!</v>
      </c>
      <c r="P68" s="94" t="e">
        <f ca="1">'Desm Correl and Vol Calcs'!AH216</f>
        <v>#DIV/0!</v>
      </c>
      <c r="Q68" s="94" t="e">
        <f ca="1">'Desm Correl and Vol Calcs'!AI216</f>
        <v>#DIV/0!</v>
      </c>
      <c r="R68" s="95" t="e">
        <f ca="1">'Desm Correl and Vol Calcs'!AJ216</f>
        <v>#DIV/0!</v>
      </c>
    </row>
    <row r="69" spans="2:18" ht="17.25" customHeight="1" collapsed="1" x14ac:dyDescent="0.2"/>
    <row r="70" spans="2:18" ht="17.25" customHeight="1" x14ac:dyDescent="0.2"/>
    <row r="71" spans="2:18" ht="17.25" customHeight="1" x14ac:dyDescent="0.2"/>
    <row r="72" spans="2:18" ht="17.25" customHeight="1" x14ac:dyDescent="0.2"/>
    <row r="73" spans="2:18" ht="17.25" customHeight="1" x14ac:dyDescent="0.2">
      <c r="B73" s="48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</row>
    <row r="74" spans="2:18" ht="28.5" customHeight="1" x14ac:dyDescent="0.2">
      <c r="B74" s="86" t="s">
        <v>70</v>
      </c>
      <c r="C74" s="123" t="str">
        <f t="shared" ref="C74:N74" si="34">C52</f>
        <v>US Core RE</v>
      </c>
      <c r="D74" s="123" t="str">
        <f t="shared" si="34"/>
        <v>Euro Core RE</v>
      </c>
      <c r="E74" s="123" t="str">
        <f t="shared" si="34"/>
        <v>Asia Core RE</v>
      </c>
      <c r="F74" s="123" t="str">
        <f t="shared" si="34"/>
        <v>US Core+ RE</v>
      </c>
      <c r="G74" s="123" t="str">
        <f t="shared" si="34"/>
        <v>VA RE</v>
      </c>
      <c r="H74" s="123" t="str">
        <f t="shared" si="34"/>
        <v>Opp RE</v>
      </c>
      <c r="I74" s="123" t="str">
        <f t="shared" si="34"/>
        <v>Infra</v>
      </c>
      <c r="J74" s="123" t="str">
        <f t="shared" si="34"/>
        <v>Timberland</v>
      </c>
      <c r="K74" s="123" t="str">
        <f t="shared" si="34"/>
        <v>Row Crops</v>
      </c>
      <c r="L74" s="123" t="str">
        <f t="shared" si="34"/>
        <v>Perm Crops</v>
      </c>
      <c r="M74" s="123" t="str">
        <f t="shared" si="34"/>
        <v>REITs</v>
      </c>
      <c r="N74" s="123" t="str">
        <f t="shared" si="34"/>
        <v>US Public Eq</v>
      </c>
      <c r="O74" s="123" t="str">
        <f t="shared" ref="O74:R74" si="35">O52</f>
        <v>Fixed Income</v>
      </c>
      <c r="P74" s="123" t="str">
        <f t="shared" si="35"/>
        <v>NCPREC</v>
      </c>
      <c r="Q74" s="123" t="str">
        <f t="shared" si="35"/>
        <v>Add-On 1</v>
      </c>
      <c r="R74" s="123" t="str">
        <f t="shared" si="35"/>
        <v>Add-On 2</v>
      </c>
    </row>
    <row r="75" spans="2:18" ht="17.100000000000001" customHeight="1" x14ac:dyDescent="0.2">
      <c r="B75" s="140" t="str">
        <f t="shared" ref="B75:B90" si="36">B53</f>
        <v>US Core RE</v>
      </c>
      <c r="C75" s="182">
        <f t="shared" ref="C75" si="37">C53-C34</f>
        <v>0</v>
      </c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</row>
    <row r="76" spans="2:18" ht="17.100000000000001" customHeight="1" x14ac:dyDescent="0.2">
      <c r="B76" s="140" t="str">
        <f t="shared" si="36"/>
        <v>Euro Core RE</v>
      </c>
      <c r="C76" s="182">
        <f t="shared" ref="C76:C90" ca="1" si="38">C54-C35</f>
        <v>-0.19787155765689951</v>
      </c>
      <c r="D76" s="51">
        <f t="shared" ref="D76" si="39">D54-D35</f>
        <v>0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</row>
    <row r="77" spans="2:18" ht="17.100000000000001" customHeight="1" x14ac:dyDescent="0.2">
      <c r="B77" s="140" t="str">
        <f t="shared" si="36"/>
        <v>Asia Core RE</v>
      </c>
      <c r="C77" s="182">
        <f t="shared" ca="1" si="38"/>
        <v>-0.27232914949191994</v>
      </c>
      <c r="D77" s="51">
        <f t="shared" ref="D77:D90" ca="1" si="40">D55-D36</f>
        <v>-0.22178066552517234</v>
      </c>
      <c r="E77" s="51">
        <f t="shared" ref="E77" si="41">E55-E36</f>
        <v>0</v>
      </c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</row>
    <row r="78" spans="2:18" ht="17.100000000000001" customHeight="1" x14ac:dyDescent="0.2">
      <c r="B78" s="140" t="str">
        <f t="shared" si="36"/>
        <v>US Core+ RE</v>
      </c>
      <c r="C78" s="182">
        <f t="shared" ca="1" si="38"/>
        <v>-3.4916487847932109E-2</v>
      </c>
      <c r="D78" s="51">
        <f t="shared" ca="1" si="40"/>
        <v>-0.25722054773677422</v>
      </c>
      <c r="E78" s="51">
        <f t="shared" ref="E78:E90" ca="1" si="42">E56-E37</f>
        <v>-0.26080790345560512</v>
      </c>
      <c r="F78" s="51">
        <f t="shared" ref="F78" si="43">F56-F37</f>
        <v>0</v>
      </c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</row>
    <row r="79" spans="2:18" ht="17.100000000000001" customHeight="1" x14ac:dyDescent="0.2">
      <c r="B79" s="140" t="str">
        <f t="shared" si="36"/>
        <v>VA RE</v>
      </c>
      <c r="C79" s="182">
        <f t="shared" ca="1" si="38"/>
        <v>-0.28774712756572551</v>
      </c>
      <c r="D79" s="51">
        <f t="shared" ca="1" si="40"/>
        <v>-0.29097766874552483</v>
      </c>
      <c r="E79" s="51">
        <f t="shared" ca="1" si="42"/>
        <v>-0.1743186035532488</v>
      </c>
      <c r="F79" s="51">
        <f t="shared" ref="F79:F90" ca="1" si="44">F57-F38</f>
        <v>-0.30757775278457433</v>
      </c>
      <c r="G79" s="51">
        <f t="shared" ref="G79" si="45">G57-G38</f>
        <v>0</v>
      </c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</row>
    <row r="80" spans="2:18" ht="17.100000000000001" customHeight="1" x14ac:dyDescent="0.2">
      <c r="B80" s="140" t="str">
        <f t="shared" si="36"/>
        <v>Opp RE</v>
      </c>
      <c r="C80" s="182">
        <f t="shared" ca="1" si="38"/>
        <v>-0.35715753084748697</v>
      </c>
      <c r="D80" s="51">
        <f t="shared" ca="1" si="40"/>
        <v>-0.3236441552406793</v>
      </c>
      <c r="E80" s="51">
        <f t="shared" ca="1" si="42"/>
        <v>-0.2349727607343739</v>
      </c>
      <c r="F80" s="51">
        <f t="shared" ca="1" si="44"/>
        <v>-0.37245627962254835</v>
      </c>
      <c r="G80" s="51">
        <f t="shared" ref="G80:G90" ca="1" si="46">G58-G39</f>
        <v>-4.6131399104671011E-2</v>
      </c>
      <c r="H80" s="51">
        <f t="shared" ref="H80" si="47">H58-H39</f>
        <v>0</v>
      </c>
      <c r="I80" s="51"/>
      <c r="J80" s="51"/>
      <c r="K80" s="51"/>
      <c r="L80" s="51"/>
      <c r="M80" s="51"/>
      <c r="N80" s="51"/>
      <c r="O80" s="51"/>
      <c r="P80" s="51"/>
      <c r="Q80" s="51"/>
      <c r="R80" s="51"/>
    </row>
    <row r="81" spans="2:18" ht="17.100000000000001" customHeight="1" x14ac:dyDescent="0.2">
      <c r="B81" s="140" t="str">
        <f t="shared" si="36"/>
        <v>Infra</v>
      </c>
      <c r="C81" s="182">
        <f t="shared" ca="1" si="38"/>
        <v>-0.19740982886018246</v>
      </c>
      <c r="D81" s="51">
        <f t="shared" ca="1" si="40"/>
        <v>-0.14110864444398624</v>
      </c>
      <c r="E81" s="51">
        <f t="shared" ca="1" si="42"/>
        <v>-0.17882686274953197</v>
      </c>
      <c r="F81" s="51">
        <f t="shared" ca="1" si="44"/>
        <v>-0.19668013977289078</v>
      </c>
      <c r="G81" s="51">
        <f t="shared" ca="1" si="46"/>
        <v>-0.22319261456476047</v>
      </c>
      <c r="H81" s="51">
        <f t="shared" ref="H81:H90" ca="1" si="48">H59-H40</f>
        <v>-0.20111914148496468</v>
      </c>
      <c r="I81" s="51">
        <f t="shared" ref="I81" si="49">I59-I40</f>
        <v>0</v>
      </c>
      <c r="J81" s="51"/>
      <c r="K81" s="51"/>
      <c r="L81" s="51"/>
      <c r="M81" s="51"/>
      <c r="N81" s="51"/>
      <c r="O81" s="51"/>
      <c r="P81" s="51"/>
      <c r="Q81" s="51"/>
      <c r="R81" s="51"/>
    </row>
    <row r="82" spans="2:18" ht="17.100000000000001" customHeight="1" x14ac:dyDescent="0.2">
      <c r="B82" s="140" t="str">
        <f t="shared" si="36"/>
        <v>Timberland</v>
      </c>
      <c r="C82" s="182">
        <f t="shared" ca="1" si="38"/>
        <v>-0.17158750934568151</v>
      </c>
      <c r="D82" s="51">
        <f t="shared" ca="1" si="40"/>
        <v>-0.103439854143584</v>
      </c>
      <c r="E82" s="51">
        <f t="shared" ca="1" si="42"/>
        <v>-4.108300542780996E-3</v>
      </c>
      <c r="F82" s="51">
        <f t="shared" ca="1" si="44"/>
        <v>-0.14103231057386253</v>
      </c>
      <c r="G82" s="51">
        <f t="shared" ca="1" si="46"/>
        <v>7.9184087384606416E-2</v>
      </c>
      <c r="H82" s="51">
        <f t="shared" ca="1" si="48"/>
        <v>3.11833233800628E-2</v>
      </c>
      <c r="I82" s="51">
        <f t="shared" ref="I82:J90" ca="1" si="50">I60-I41</f>
        <v>-0.10428265274599136</v>
      </c>
      <c r="J82" s="51">
        <f t="shared" si="50"/>
        <v>0</v>
      </c>
      <c r="K82" s="51"/>
      <c r="L82" s="51"/>
      <c r="M82" s="51"/>
      <c r="N82" s="51"/>
      <c r="O82" s="51"/>
      <c r="P82" s="51"/>
      <c r="Q82" s="51"/>
      <c r="R82" s="51"/>
    </row>
    <row r="83" spans="2:18" ht="17.100000000000001" customHeight="1" x14ac:dyDescent="0.2">
      <c r="B83" s="140" t="str">
        <f t="shared" si="36"/>
        <v>Row Crops</v>
      </c>
      <c r="C83" s="182">
        <f t="shared" ca="1" si="38"/>
        <v>-0.13294978505933183</v>
      </c>
      <c r="D83" s="51">
        <f t="shared" ca="1" si="40"/>
        <v>5.1008646956699627E-3</v>
      </c>
      <c r="E83" s="51">
        <f t="shared" ca="1" si="42"/>
        <v>-3.2248129487136568E-3</v>
      </c>
      <c r="F83" s="51">
        <f t="shared" ca="1" si="44"/>
        <v>-0.10668369601457156</v>
      </c>
      <c r="G83" s="51">
        <f t="shared" ca="1" si="46"/>
        <v>0.12657435023998567</v>
      </c>
      <c r="H83" s="51">
        <f t="shared" ca="1" si="48"/>
        <v>0.12909799224619106</v>
      </c>
      <c r="I83" s="51">
        <f t="shared" ca="1" si="50"/>
        <v>1.5245377030205481E-2</v>
      </c>
      <c r="J83" s="51">
        <f t="shared" ca="1" si="50"/>
        <v>-1.2635809352942506E-2</v>
      </c>
      <c r="K83" s="51">
        <f t="shared" ref="K83:K90" si="51">K61-K42</f>
        <v>0</v>
      </c>
      <c r="L83" s="51"/>
      <c r="M83" s="51"/>
      <c r="N83" s="51"/>
      <c r="O83" s="51"/>
      <c r="P83" s="51"/>
      <c r="Q83" s="51"/>
      <c r="R83" s="51"/>
    </row>
    <row r="84" spans="2:18" ht="17.100000000000001" customHeight="1" x14ac:dyDescent="0.2">
      <c r="B84" s="140" t="str">
        <f t="shared" si="36"/>
        <v>Perm Crops</v>
      </c>
      <c r="C84" s="182">
        <f t="shared" ca="1" si="38"/>
        <v>-0.11568466456318104</v>
      </c>
      <c r="D84" s="51">
        <f t="shared" ca="1" si="40"/>
        <v>-0.13749768262776391</v>
      </c>
      <c r="E84" s="51">
        <f t="shared" ca="1" si="42"/>
        <v>-4.4376887707816615E-2</v>
      </c>
      <c r="F84" s="51">
        <f t="shared" ca="1" si="44"/>
        <v>-9.3953359048255553E-2</v>
      </c>
      <c r="G84" s="51">
        <f t="shared" ca="1" si="46"/>
        <v>5.2147214346575932E-2</v>
      </c>
      <c r="H84" s="51">
        <f t="shared" ca="1" si="48"/>
        <v>6.4103747050790083E-2</v>
      </c>
      <c r="I84" s="51">
        <f t="shared" ca="1" si="50"/>
        <v>-3.2954389167390019E-3</v>
      </c>
      <c r="J84" s="51">
        <f t="shared" ca="1" si="50"/>
        <v>7.3138379056107983E-2</v>
      </c>
      <c r="K84" s="51">
        <f t="shared" ca="1" si="51"/>
        <v>5.3408013945924315E-2</v>
      </c>
      <c r="L84" s="51">
        <f t="shared" ref="L84:L90" si="52">L62-L43</f>
        <v>0</v>
      </c>
      <c r="M84" s="51"/>
      <c r="N84" s="51"/>
      <c r="O84" s="51"/>
      <c r="P84" s="51"/>
      <c r="Q84" s="51"/>
      <c r="R84" s="51"/>
    </row>
    <row r="85" spans="2:18" ht="17.100000000000001" customHeight="1" x14ac:dyDescent="0.2">
      <c r="B85" s="140" t="str">
        <f t="shared" si="36"/>
        <v>REITs</v>
      </c>
      <c r="C85" s="182">
        <f t="shared" ca="1" si="38"/>
        <v>0.19893188927976896</v>
      </c>
      <c r="D85" s="51">
        <f t="shared" ca="1" si="40"/>
        <v>-4.5989356943336862E-2</v>
      </c>
      <c r="E85" s="51">
        <f t="shared" ca="1" si="42"/>
        <v>0.10332262811097742</v>
      </c>
      <c r="F85" s="51">
        <f t="shared" ca="1" si="44"/>
        <v>0.20821132805779546</v>
      </c>
      <c r="G85" s="51">
        <f t="shared" ca="1" si="46"/>
        <v>4.3510578635412078E-2</v>
      </c>
      <c r="H85" s="51">
        <f t="shared" ca="1" si="48"/>
        <v>2.4180958252276841E-2</v>
      </c>
      <c r="I85" s="51">
        <f t="shared" ca="1" si="50"/>
        <v>-3.4026176497587657E-2</v>
      </c>
      <c r="J85" s="51">
        <f t="shared" ca="1" si="50"/>
        <v>2.6927994572716846E-2</v>
      </c>
      <c r="K85" s="51">
        <f t="shared" ca="1" si="51"/>
        <v>4.363706059498712E-2</v>
      </c>
      <c r="L85" s="51">
        <f t="shared" ca="1" si="52"/>
        <v>1.2239881385673196E-3</v>
      </c>
      <c r="M85" s="51">
        <f t="shared" ref="M85:M90" si="53">M63-M44</f>
        <v>0</v>
      </c>
      <c r="N85" s="51"/>
      <c r="O85" s="51"/>
      <c r="P85" s="51"/>
      <c r="Q85" s="51"/>
      <c r="R85" s="51"/>
    </row>
    <row r="86" spans="2:18" ht="17.100000000000001" customHeight="1" x14ac:dyDescent="0.2">
      <c r="B86" s="140" t="str">
        <f t="shared" si="36"/>
        <v>US Public Eq</v>
      </c>
      <c r="C86" s="182">
        <f t="shared" ca="1" si="38"/>
        <v>0.17720133693480178</v>
      </c>
      <c r="D86" s="51">
        <f t="shared" ca="1" si="40"/>
        <v>5.7005796286223154E-2</v>
      </c>
      <c r="E86" s="51">
        <f t="shared" ca="1" si="42"/>
        <v>6.9766317884231502E-2</v>
      </c>
      <c r="F86" s="51">
        <f t="shared" ca="1" si="44"/>
        <v>0.18273743816291657</v>
      </c>
      <c r="G86" s="51">
        <f t="shared" ca="1" si="46"/>
        <v>9.8111791361230161E-2</v>
      </c>
      <c r="H86" s="51">
        <f t="shared" ca="1" si="48"/>
        <v>9.6183544496721618E-2</v>
      </c>
      <c r="I86" s="51">
        <f t="shared" ca="1" si="50"/>
        <v>-0.16965116986447693</v>
      </c>
      <c r="J86" s="51">
        <f t="shared" ca="1" si="50"/>
        <v>3.6809430046049779E-2</v>
      </c>
      <c r="K86" s="51">
        <f t="shared" ca="1" si="51"/>
        <v>6.6374727439734202E-2</v>
      </c>
      <c r="L86" s="51">
        <f t="shared" ca="1" si="52"/>
        <v>-2.539484572082959E-3</v>
      </c>
      <c r="M86" s="51">
        <f t="shared" ca="1" si="53"/>
        <v>0</v>
      </c>
      <c r="N86" s="51">
        <f ca="1">N64-N45</f>
        <v>0</v>
      </c>
      <c r="O86" s="51"/>
      <c r="P86" s="51"/>
      <c r="Q86" s="51"/>
      <c r="R86" s="51"/>
    </row>
    <row r="87" spans="2:18" ht="17.25" customHeight="1" x14ac:dyDescent="0.2">
      <c r="B87" s="140" t="str">
        <f t="shared" si="36"/>
        <v>Fixed Income</v>
      </c>
      <c r="C87" s="182">
        <f t="shared" ca="1" si="38"/>
        <v>1.3674972476341501E-2</v>
      </c>
      <c r="D87" s="51">
        <f t="shared" ca="1" si="40"/>
        <v>7.657380558054222E-2</v>
      </c>
      <c r="E87" s="51">
        <f t="shared" ca="1" si="42"/>
        <v>9.4888620795820222E-2</v>
      </c>
      <c r="F87" s="51">
        <f t="shared" ca="1" si="44"/>
        <v>-1.2568803126292521E-2</v>
      </c>
      <c r="G87" s="51">
        <f t="shared" ca="1" si="46"/>
        <v>9.8369460281117566E-2</v>
      </c>
      <c r="H87" s="51">
        <f t="shared" ca="1" si="48"/>
        <v>6.7293701214588442E-2</v>
      </c>
      <c r="I87" s="51">
        <f t="shared" ca="1" si="50"/>
        <v>9.4407109601888556E-2</v>
      </c>
      <c r="J87" s="51">
        <f t="shared" ca="1" si="50"/>
        <v>6.2962113470107078E-2</v>
      </c>
      <c r="K87" s="51">
        <f t="shared" ca="1" si="51"/>
        <v>7.7163028800176003E-2</v>
      </c>
      <c r="L87" s="51">
        <f t="shared" ca="1" si="52"/>
        <v>2.3883757761904042E-2</v>
      </c>
      <c r="M87" s="51">
        <f t="shared" ca="1" si="53"/>
        <v>0</v>
      </c>
      <c r="N87" s="51">
        <f ca="1">N65-N46</f>
        <v>-1.5265566588595902E-16</v>
      </c>
      <c r="O87" s="51">
        <f ca="1">O65-O46</f>
        <v>0</v>
      </c>
      <c r="P87" s="51"/>
      <c r="Q87" s="51"/>
      <c r="R87" s="51"/>
    </row>
    <row r="88" spans="2:18" ht="17.25" customHeight="1" x14ac:dyDescent="0.2">
      <c r="B88" s="140" t="str">
        <f t="shared" si="36"/>
        <v>NCPREC</v>
      </c>
      <c r="C88" s="182">
        <f t="shared" ca="1" si="38"/>
        <v>-0.27245942789939476</v>
      </c>
      <c r="D88" s="51">
        <f t="shared" ca="1" si="40"/>
        <v>-0.26966181999630512</v>
      </c>
      <c r="E88" s="51">
        <f t="shared" ca="1" si="42"/>
        <v>-9.6901040538577177E-2</v>
      </c>
      <c r="F88" s="51">
        <f t="shared" ca="1" si="44"/>
        <v>-0.30308737495644361</v>
      </c>
      <c r="G88" s="51">
        <f t="shared" ca="1" si="46"/>
        <v>-0.12088061721889487</v>
      </c>
      <c r="H88" s="51">
        <f t="shared" ca="1" si="48"/>
        <v>-0.20024296559742971</v>
      </c>
      <c r="I88" s="51">
        <f t="shared" ca="1" si="50"/>
        <v>-8.0266549073083948E-2</v>
      </c>
      <c r="J88" s="51">
        <f t="shared" ca="1" si="50"/>
        <v>-2.5291284803949959E-2</v>
      </c>
      <c r="K88" s="51">
        <f t="shared" ca="1" si="51"/>
        <v>8.9523097911989258E-2</v>
      </c>
      <c r="L88" s="51">
        <f t="shared" ca="1" si="52"/>
        <v>2.753597445702731E-2</v>
      </c>
      <c r="M88" s="51">
        <f t="shared" ca="1" si="53"/>
        <v>0.14195343786909098</v>
      </c>
      <c r="N88" s="51">
        <f ca="1">N66-N47</f>
        <v>0.13306720592462978</v>
      </c>
      <c r="O88" s="51">
        <f ca="1">O66-O47</f>
        <v>0.10951284522931042</v>
      </c>
      <c r="P88" s="51">
        <f ca="1">P66-P47</f>
        <v>0</v>
      </c>
      <c r="Q88" s="51"/>
      <c r="R88" s="51"/>
    </row>
    <row r="89" spans="2:18" ht="17.25" customHeight="1" x14ac:dyDescent="0.2">
      <c r="B89" s="140" t="str">
        <f t="shared" si="36"/>
        <v>Add-On 1</v>
      </c>
      <c r="C89" s="182" t="e">
        <f t="shared" ca="1" si="38"/>
        <v>#DIV/0!</v>
      </c>
      <c r="D89" s="51" t="e">
        <f t="shared" ca="1" si="40"/>
        <v>#DIV/0!</v>
      </c>
      <c r="E89" s="51" t="e">
        <f t="shared" ca="1" si="42"/>
        <v>#DIV/0!</v>
      </c>
      <c r="F89" s="51" t="e">
        <f t="shared" ca="1" si="44"/>
        <v>#DIV/0!</v>
      </c>
      <c r="G89" s="51" t="e">
        <f t="shared" ca="1" si="46"/>
        <v>#DIV/0!</v>
      </c>
      <c r="H89" s="51" t="e">
        <f t="shared" ca="1" si="48"/>
        <v>#DIV/0!</v>
      </c>
      <c r="I89" s="51" t="e">
        <f t="shared" ca="1" si="50"/>
        <v>#DIV/0!</v>
      </c>
      <c r="J89" s="51" t="e">
        <f t="shared" ca="1" si="50"/>
        <v>#DIV/0!</v>
      </c>
      <c r="K89" s="51" t="e">
        <f t="shared" ca="1" si="51"/>
        <v>#DIV/0!</v>
      </c>
      <c r="L89" s="51" t="e">
        <f t="shared" ca="1" si="52"/>
        <v>#DIV/0!</v>
      </c>
      <c r="M89" s="51" t="e">
        <f t="shared" ca="1" si="53"/>
        <v>#DIV/0!</v>
      </c>
      <c r="N89" s="51" t="e">
        <f ca="1">N67-N48</f>
        <v>#DIV/0!</v>
      </c>
      <c r="O89" s="51" t="e">
        <f ca="1">O67-O48</f>
        <v>#DIV/0!</v>
      </c>
      <c r="P89" s="51" t="e">
        <f ca="1">P67-P48</f>
        <v>#DIV/0!</v>
      </c>
      <c r="Q89" s="51" t="e">
        <f ca="1">Q67-Q48</f>
        <v>#DIV/0!</v>
      </c>
      <c r="R89" s="51"/>
    </row>
    <row r="90" spans="2:18" ht="17.25" customHeight="1" x14ac:dyDescent="0.2">
      <c r="B90" s="176" t="str">
        <f t="shared" si="36"/>
        <v>Add-On 2</v>
      </c>
      <c r="C90" s="183" t="e">
        <f t="shared" ca="1" si="38"/>
        <v>#DIV/0!</v>
      </c>
      <c r="D90" s="52" t="e">
        <f t="shared" ca="1" si="40"/>
        <v>#DIV/0!</v>
      </c>
      <c r="E90" s="52" t="e">
        <f t="shared" ca="1" si="42"/>
        <v>#DIV/0!</v>
      </c>
      <c r="F90" s="52" t="e">
        <f t="shared" ca="1" si="44"/>
        <v>#DIV/0!</v>
      </c>
      <c r="G90" s="52" t="e">
        <f t="shared" ca="1" si="46"/>
        <v>#DIV/0!</v>
      </c>
      <c r="H90" s="52" t="e">
        <f t="shared" ca="1" si="48"/>
        <v>#DIV/0!</v>
      </c>
      <c r="I90" s="52" t="e">
        <f t="shared" ca="1" si="50"/>
        <v>#DIV/0!</v>
      </c>
      <c r="J90" s="52" t="e">
        <f t="shared" ca="1" si="50"/>
        <v>#DIV/0!</v>
      </c>
      <c r="K90" s="52" t="e">
        <f t="shared" ca="1" si="51"/>
        <v>#DIV/0!</v>
      </c>
      <c r="L90" s="52" t="e">
        <f t="shared" ca="1" si="52"/>
        <v>#DIV/0!</v>
      </c>
      <c r="M90" s="52" t="e">
        <f t="shared" ca="1" si="53"/>
        <v>#DIV/0!</v>
      </c>
      <c r="N90" s="52" t="e">
        <f ca="1">N68-N49</f>
        <v>#DIV/0!</v>
      </c>
      <c r="O90" s="52" t="e">
        <f ca="1">O68-O49</f>
        <v>#DIV/0!</v>
      </c>
      <c r="P90" s="52" t="e">
        <f ca="1">P68-P49</f>
        <v>#DIV/0!</v>
      </c>
      <c r="Q90" s="52" t="e">
        <f ca="1">Q68-Q49</f>
        <v>#DIV/0!</v>
      </c>
      <c r="R90" s="52" t="e">
        <f ca="1">R68-R49</f>
        <v>#DIV/0!</v>
      </c>
    </row>
    <row r="91" spans="2:18" ht="17.25" customHeight="1" x14ac:dyDescent="0.2"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</row>
    <row r="92" spans="2:18" ht="17.25" customHeight="1" x14ac:dyDescent="0.2"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</row>
    <row r="93" spans="2:18" ht="17.25" customHeight="1" x14ac:dyDescent="0.2"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</row>
    <row r="94" spans="2:18" ht="17.25" customHeight="1" x14ac:dyDescent="0.2"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</row>
    <row r="95" spans="2:18" ht="17.25" customHeight="1" x14ac:dyDescent="0.2"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</row>
    <row r="96" spans="2:18" ht="17.25" customHeight="1" x14ac:dyDescent="0.2"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</row>
    <row r="97" spans="2:20" ht="17.25" customHeight="1" x14ac:dyDescent="0.2">
      <c r="C97" t="str">
        <f t="shared" ref="C97:N97" si="54">C52</f>
        <v>US Core RE</v>
      </c>
      <c r="D97" t="str">
        <f t="shared" si="54"/>
        <v>Euro Core RE</v>
      </c>
      <c r="E97" t="str">
        <f t="shared" si="54"/>
        <v>Asia Core RE</v>
      </c>
      <c r="F97" t="str">
        <f t="shared" si="54"/>
        <v>US Core+ RE</v>
      </c>
      <c r="G97" t="str">
        <f t="shared" si="54"/>
        <v>VA RE</v>
      </c>
      <c r="H97" t="str">
        <f t="shared" si="54"/>
        <v>Opp RE</v>
      </c>
      <c r="I97" t="str">
        <f t="shared" si="54"/>
        <v>Infra</v>
      </c>
      <c r="J97" t="str">
        <f t="shared" si="54"/>
        <v>Timberland</v>
      </c>
      <c r="K97" t="str">
        <f t="shared" si="54"/>
        <v>Row Crops</v>
      </c>
      <c r="L97" t="str">
        <f t="shared" si="54"/>
        <v>Perm Crops</v>
      </c>
      <c r="M97" t="str">
        <f t="shared" si="54"/>
        <v>REITs</v>
      </c>
      <c r="N97" t="str">
        <f t="shared" si="54"/>
        <v>US Public Eq</v>
      </c>
    </row>
    <row r="98" spans="2:20" ht="17.25" customHeight="1" x14ac:dyDescent="0.2">
      <c r="B98" t="str">
        <f t="shared" ref="B98:B109" si="55">B53</f>
        <v>US Core RE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2:20" x14ac:dyDescent="0.2">
      <c r="B99" t="str">
        <f t="shared" si="55"/>
        <v>Euro Core RE</v>
      </c>
      <c r="C99" s="9">
        <f t="shared" ref="C99:C109" ca="1" si="56">C54</f>
        <v>0.49178433624750645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2:20" x14ac:dyDescent="0.2">
      <c r="B100" t="str">
        <f t="shared" si="55"/>
        <v>Asia Core RE</v>
      </c>
      <c r="C100" s="9">
        <f t="shared" ca="1" si="56"/>
        <v>0.4063701859485192</v>
      </c>
      <c r="D100" s="9">
        <f t="shared" ref="D100:D109" ca="1" si="57">D55</f>
        <v>0.20530551340512021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2:20" x14ac:dyDescent="0.2">
      <c r="B101" t="str">
        <f t="shared" si="55"/>
        <v>US Core+ RE</v>
      </c>
      <c r="C101" s="9">
        <f t="shared" ca="1" si="56"/>
        <v>0.93614773975189014</v>
      </c>
      <c r="D101" s="9">
        <f t="shared" ca="1" si="57"/>
        <v>0.38862000619974973</v>
      </c>
      <c r="E101" s="9">
        <f t="shared" ref="E101:E109" ca="1" si="58">E56</f>
        <v>0.40100606445244846</v>
      </c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2:20" x14ac:dyDescent="0.2">
      <c r="B102" t="str">
        <f t="shared" si="55"/>
        <v>VA RE</v>
      </c>
      <c r="C102" s="9">
        <f t="shared" ca="1" si="56"/>
        <v>0.51836772571099143</v>
      </c>
      <c r="D102" s="9">
        <f t="shared" ca="1" si="57"/>
        <v>0.37682862871236927</v>
      </c>
      <c r="E102" s="9">
        <f t="shared" ca="1" si="58"/>
        <v>0.46805982797571655</v>
      </c>
      <c r="F102" s="9">
        <f t="shared" ref="F102:F109" ca="1" si="59">F57</f>
        <v>0.4883041246607962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 spans="2:20" x14ac:dyDescent="0.2">
      <c r="B103" t="str">
        <f t="shared" si="55"/>
        <v>Opp RE</v>
      </c>
      <c r="C103" s="9">
        <f t="shared" ca="1" si="56"/>
        <v>0.41875866564426117</v>
      </c>
      <c r="D103" s="9">
        <f t="shared" ca="1" si="57"/>
        <v>0.37955017662329277</v>
      </c>
      <c r="E103" s="9">
        <f t="shared" ca="1" si="58"/>
        <v>0.38184889373776087</v>
      </c>
      <c r="F103" s="9">
        <f t="shared" ca="1" si="59"/>
        <v>0.39840341819042091</v>
      </c>
      <c r="G103" s="9">
        <f t="shared" ref="G103:G109" ca="1" si="60">G58</f>
        <v>0.84394541509332632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 spans="2:20" x14ac:dyDescent="0.2">
      <c r="B104" t="str">
        <f t="shared" si="55"/>
        <v>Infra</v>
      </c>
      <c r="C104" s="9">
        <f t="shared" ca="1" si="56"/>
        <v>0.13025924197713964</v>
      </c>
      <c r="D104" s="9">
        <f t="shared" ca="1" si="57"/>
        <v>0.18356389969874159</v>
      </c>
      <c r="E104" s="9">
        <f t="shared" ca="1" si="58"/>
        <v>0.26790911171847664</v>
      </c>
      <c r="F104" s="9">
        <f t="shared" ca="1" si="59"/>
        <v>0.12422167279259516</v>
      </c>
      <c r="G104" s="9">
        <f t="shared" ca="1" si="60"/>
        <v>0.20073438779831687</v>
      </c>
      <c r="H104" s="9">
        <f t="shared" ref="H104:H109" ca="1" si="61">H59</f>
        <v>0.31858695258014058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 spans="2:20" x14ac:dyDescent="0.2">
      <c r="B105" t="str">
        <f t="shared" si="55"/>
        <v>Timberland</v>
      </c>
      <c r="C105" s="9">
        <f t="shared" ca="1" si="56"/>
        <v>1.6365488614244444E-2</v>
      </c>
      <c r="D105" s="9">
        <f t="shared" ca="1" si="57"/>
        <v>-0.15415489951473568</v>
      </c>
      <c r="E105" s="9">
        <f t="shared" ca="1" si="58"/>
        <v>0.25016377786354782</v>
      </c>
      <c r="F105" s="9">
        <f t="shared" ca="1" si="59"/>
        <v>1.2121524271471527E-2</v>
      </c>
      <c r="G105" s="9">
        <f t="shared" ca="1" si="60"/>
        <v>0.42275612899960735</v>
      </c>
      <c r="H105" s="9">
        <f t="shared" ca="1" si="61"/>
        <v>0.40042547196002543</v>
      </c>
      <c r="I105" s="9">
        <f ca="1">I60</f>
        <v>0.14894814187409311</v>
      </c>
      <c r="J105" s="9"/>
      <c r="K105" s="9"/>
      <c r="L105" s="9"/>
      <c r="M105" s="9"/>
      <c r="N105" s="9"/>
      <c r="O105" s="9"/>
      <c r="P105" s="9"/>
      <c r="Q105" s="9"/>
      <c r="R105" s="9"/>
    </row>
    <row r="106" spans="2:20" x14ac:dyDescent="0.2">
      <c r="B106" t="str">
        <f t="shared" si="55"/>
        <v>Row Crops</v>
      </c>
      <c r="C106" s="9">
        <f t="shared" ca="1" si="56"/>
        <v>6.1553659050129952E-4</v>
      </c>
      <c r="D106" s="9">
        <f t="shared" ca="1" si="57"/>
        <v>-5.4815845913370256E-2</v>
      </c>
      <c r="E106" s="9">
        <f t="shared" ca="1" si="58"/>
        <v>0.18059859113982518</v>
      </c>
      <c r="F106" s="9">
        <f t="shared" ca="1" si="59"/>
        <v>5.4220969959936178E-3</v>
      </c>
      <c r="G106" s="9">
        <f t="shared" ca="1" si="60"/>
        <v>0.35702687937587291</v>
      </c>
      <c r="H106" s="9">
        <f t="shared" ca="1" si="61"/>
        <v>0.43917136872550955</v>
      </c>
      <c r="I106" s="9">
        <f ca="1">I61</f>
        <v>0.24409243918404858</v>
      </c>
      <c r="J106" s="9">
        <f ca="1">J61</f>
        <v>0.61532497761650118</v>
      </c>
      <c r="K106" s="9"/>
      <c r="L106" s="9"/>
      <c r="M106" s="9"/>
      <c r="N106" s="9"/>
      <c r="O106" s="9"/>
      <c r="P106" s="9"/>
      <c r="Q106" s="9"/>
      <c r="R106" s="9"/>
    </row>
    <row r="107" spans="2:20" x14ac:dyDescent="0.2">
      <c r="B107" t="str">
        <f t="shared" si="55"/>
        <v>Perm Crops</v>
      </c>
      <c r="C107" s="9">
        <f t="shared" ca="1" si="56"/>
        <v>5.8186174890781081E-2</v>
      </c>
      <c r="D107" s="9">
        <f t="shared" ca="1" si="57"/>
        <v>1.3253332647786333E-2</v>
      </c>
      <c r="E107" s="9">
        <f t="shared" ca="1" si="58"/>
        <v>0.2048482670862555</v>
      </c>
      <c r="F107" s="9">
        <f t="shared" ca="1" si="59"/>
        <v>5.6054916137994237E-2</v>
      </c>
      <c r="G107" s="9">
        <f t="shared" ca="1" si="60"/>
        <v>0.37282844293471823</v>
      </c>
      <c r="H107" s="9">
        <f t="shared" ca="1" si="61"/>
        <v>0.46734464897652234</v>
      </c>
      <c r="I107" s="9">
        <f ca="1">I62</f>
        <v>0.15569000593935048</v>
      </c>
      <c r="J107" s="9">
        <f ca="1">J62</f>
        <v>0.70595949374693978</v>
      </c>
      <c r="K107" s="9">
        <f ca="1">K62</f>
        <v>0.74263339371277848</v>
      </c>
      <c r="L107" s="9"/>
      <c r="M107" s="9"/>
      <c r="N107" s="9"/>
      <c r="O107" s="9"/>
      <c r="P107" s="9"/>
      <c r="Q107" s="9"/>
      <c r="R107" s="9"/>
    </row>
    <row r="108" spans="2:20" x14ac:dyDescent="0.2">
      <c r="B108" t="str">
        <f t="shared" si="55"/>
        <v>REITs</v>
      </c>
      <c r="C108" s="9">
        <f t="shared" ca="1" si="56"/>
        <v>0.29371264715951972</v>
      </c>
      <c r="D108" s="9">
        <f t="shared" ca="1" si="57"/>
        <v>0.22517547193739271</v>
      </c>
      <c r="E108" s="9">
        <f t="shared" ca="1" si="58"/>
        <v>0.20306003741201065</v>
      </c>
      <c r="F108" s="9">
        <f t="shared" ca="1" si="59"/>
        <v>0.30804285114347946</v>
      </c>
      <c r="G108" s="9">
        <f t="shared" ca="1" si="60"/>
        <v>0.2586604978289101</v>
      </c>
      <c r="H108" s="9">
        <f t="shared" ca="1" si="61"/>
        <v>0.42001737402938472</v>
      </c>
      <c r="I108" s="9">
        <f ca="1">I63</f>
        <v>0.46296971315675922</v>
      </c>
      <c r="J108" s="9">
        <f ca="1">J63</f>
        <v>3.2225676469827956E-2</v>
      </c>
      <c r="K108" s="9">
        <f ca="1">K63</f>
        <v>0.11963793088907784</v>
      </c>
      <c r="L108" s="9">
        <f ca="1">L63</f>
        <v>9.4114910889106757E-2</v>
      </c>
      <c r="M108" s="9"/>
      <c r="N108" s="9"/>
      <c r="O108" s="9"/>
      <c r="P108" s="9"/>
      <c r="Q108" s="9"/>
      <c r="R108" s="9"/>
    </row>
    <row r="109" spans="2:20" x14ac:dyDescent="0.2">
      <c r="B109" t="str">
        <f t="shared" si="55"/>
        <v>US Public Eq</v>
      </c>
      <c r="C109" s="9">
        <f t="shared" ca="1" si="56"/>
        <v>0.19931434340850121</v>
      </c>
      <c r="D109" s="9">
        <f t="shared" ca="1" si="57"/>
        <v>0.16107417367360444</v>
      </c>
      <c r="E109" s="9">
        <f t="shared" ca="1" si="58"/>
        <v>0.13970330325384697</v>
      </c>
      <c r="F109" s="9">
        <f t="shared" ca="1" si="59"/>
        <v>0.23730650641618509</v>
      </c>
      <c r="G109" s="9">
        <f t="shared" ca="1" si="60"/>
        <v>0.28952321378749124</v>
      </c>
      <c r="H109" s="9">
        <f t="shared" ca="1" si="61"/>
        <v>0.38389981524705774</v>
      </c>
      <c r="I109" s="9">
        <f>I64</f>
        <v>0.3</v>
      </c>
      <c r="J109" s="9">
        <f ca="1">J64</f>
        <v>4.248622240084262E-2</v>
      </c>
      <c r="K109" s="9">
        <f ca="1">K64</f>
        <v>0.17942412429111229</v>
      </c>
      <c r="L109" s="9">
        <f ca="1">L64</f>
        <v>9.3232556763081217E-2</v>
      </c>
      <c r="M109" s="9">
        <f ca="1">M64</f>
        <v>0.75633537472470813</v>
      </c>
      <c r="N109" s="9"/>
      <c r="O109" s="9"/>
      <c r="P109" s="9"/>
      <c r="Q109" s="9"/>
      <c r="R109" s="9"/>
    </row>
    <row r="113" spans="2:10" x14ac:dyDescent="0.2">
      <c r="B113" s="14" t="s">
        <v>626</v>
      </c>
      <c r="G113" s="14" t="s">
        <v>627</v>
      </c>
    </row>
    <row r="114" spans="2:10" x14ac:dyDescent="0.2">
      <c r="C114" t="s">
        <v>562</v>
      </c>
      <c r="D114" t="s">
        <v>563</v>
      </c>
      <c r="G114" t="s">
        <v>623</v>
      </c>
      <c r="H114" t="s">
        <v>59</v>
      </c>
      <c r="J114" t="s">
        <v>52</v>
      </c>
    </row>
    <row r="116" spans="2:10" x14ac:dyDescent="0.2">
      <c r="B116" t="str">
        <f>B75</f>
        <v>US Core RE</v>
      </c>
      <c r="C116" s="4">
        <f>C13</f>
        <v>6.5000000000000002E-2</v>
      </c>
      <c r="D116" s="4">
        <f ca="1">C27</f>
        <v>9.705665536972638E-2</v>
      </c>
      <c r="G116" s="4">
        <f ca="1">C11</f>
        <v>6.2018974624906686E-2</v>
      </c>
      <c r="H116" s="4">
        <f>C12</f>
        <v>6.5000000000000002E-2</v>
      </c>
      <c r="J116" s="12">
        <f ca="1">C26</f>
        <v>6.6912306817601713E-2</v>
      </c>
    </row>
    <row r="117" spans="2:10" x14ac:dyDescent="0.2">
      <c r="B117" t="str">
        <f t="shared" ref="B117:B131" si="62">B76</f>
        <v>Euro Core RE</v>
      </c>
      <c r="C117" s="4">
        <f>D13</f>
        <v>6.4000000000000001E-2</v>
      </c>
      <c r="D117" s="4">
        <f ca="1">D27</f>
        <v>9.9445456495255033E-2</v>
      </c>
      <c r="G117" s="4">
        <f ca="1">D11</f>
        <v>5.1956413694720371E-2</v>
      </c>
      <c r="H117" s="4" t="str">
        <f>D12</f>
        <v>n/a</v>
      </c>
      <c r="J117" s="12">
        <f ca="1">D26</f>
        <v>3.6633729072799437E-2</v>
      </c>
    </row>
    <row r="118" spans="2:10" x14ac:dyDescent="0.2">
      <c r="B118" t="str">
        <f t="shared" si="62"/>
        <v>Asia Core RE</v>
      </c>
      <c r="C118" s="4">
        <f>E13</f>
        <v>6.3E-2</v>
      </c>
      <c r="D118" s="4">
        <f ca="1">E27</f>
        <v>9.8641564600530779E-2</v>
      </c>
      <c r="G118" s="4">
        <f ca="1">E11</f>
        <v>7.8604308013350721E-2</v>
      </c>
      <c r="H118" s="4" t="str">
        <f>E12</f>
        <v>n/a</v>
      </c>
      <c r="J118" s="12">
        <f ca="1">E26</f>
        <v>4.3374471920175454E-2</v>
      </c>
    </row>
    <row r="119" spans="2:10" x14ac:dyDescent="0.2">
      <c r="B119" t="str">
        <f t="shared" si="62"/>
        <v>US Core+ RE</v>
      </c>
      <c r="C119" s="4">
        <f>F13</f>
        <v>7.0000000000000007E-2</v>
      </c>
      <c r="D119" s="4">
        <f ca="1">F27</f>
        <v>0.13768338834584978</v>
      </c>
      <c r="G119" s="4">
        <f ca="1">F11</f>
        <v>6.5621753723365206E-2</v>
      </c>
      <c r="H119" s="4">
        <f>F12</f>
        <v>7.0000000000000007E-2</v>
      </c>
      <c r="J119" s="12">
        <f ca="1">F26</f>
        <v>9.1861664623476891E-2</v>
      </c>
    </row>
    <row r="120" spans="2:10" x14ac:dyDescent="0.2">
      <c r="B120" t="str">
        <f t="shared" si="62"/>
        <v>VA RE</v>
      </c>
      <c r="C120" s="4">
        <f>G13</f>
        <v>0.08</v>
      </c>
      <c r="D120" s="4">
        <f ca="1">G27</f>
        <v>0.18067591522234688</v>
      </c>
      <c r="G120" s="4">
        <f ca="1">G11</f>
        <v>8.7930124647608743E-2</v>
      </c>
      <c r="H120" s="4">
        <f>G12</f>
        <v>0.08</v>
      </c>
      <c r="J120" s="12">
        <f ca="1">G26</f>
        <v>9.044576190340041E-2</v>
      </c>
    </row>
    <row r="121" spans="2:10" x14ac:dyDescent="0.2">
      <c r="B121" t="str">
        <f t="shared" si="62"/>
        <v>Opp RE</v>
      </c>
      <c r="C121" s="4">
        <f>H13</f>
        <v>0.09</v>
      </c>
      <c r="D121" s="4">
        <f ca="1">H27</f>
        <v>0.21137271897277665</v>
      </c>
      <c r="G121" s="4">
        <f ca="1">H11</f>
        <v>8.3572571318586197E-2</v>
      </c>
      <c r="H121" s="4">
        <f>H12</f>
        <v>0.09</v>
      </c>
      <c r="J121" s="12">
        <f ca="1">H26</f>
        <v>8.5956302586832456E-2</v>
      </c>
    </row>
    <row r="122" spans="2:10" x14ac:dyDescent="0.2">
      <c r="B122" t="str">
        <f t="shared" si="62"/>
        <v>Infra</v>
      </c>
      <c r="C122" s="4">
        <f>I13</f>
        <v>7.4999999999999997E-2</v>
      </c>
      <c r="D122" s="4">
        <f ca="1">I27</f>
        <v>0.15238663979278766</v>
      </c>
      <c r="G122" s="4">
        <f ca="1">I11</f>
        <v>7.4361972556852729E-2</v>
      </c>
      <c r="H122" s="4">
        <f>I12</f>
        <v>7.4999999999999997E-2</v>
      </c>
      <c r="J122" s="12">
        <f ca="1">I26</f>
        <v>7.7513673892908475E-2</v>
      </c>
    </row>
    <row r="123" spans="2:10" x14ac:dyDescent="0.2">
      <c r="B123" t="str">
        <f t="shared" si="62"/>
        <v>Timberland</v>
      </c>
      <c r="C123" s="4">
        <f>J13</f>
        <v>0.05</v>
      </c>
      <c r="D123" s="4">
        <f ca="1">J27</f>
        <v>9.3725955962479776E-2</v>
      </c>
      <c r="G123" s="4">
        <f ca="1">J11</f>
        <v>5.4133918150550908E-2</v>
      </c>
      <c r="H123" s="4">
        <f>J12</f>
        <v>0.05</v>
      </c>
      <c r="J123" s="12">
        <f ca="1">J26</f>
        <v>4.6476634594736096E-2</v>
      </c>
    </row>
    <row r="124" spans="2:10" x14ac:dyDescent="0.2">
      <c r="B124" t="str">
        <f t="shared" si="62"/>
        <v>Row Crops</v>
      </c>
      <c r="C124" s="4">
        <f>K13</f>
        <v>0.05</v>
      </c>
      <c r="D124" s="4">
        <f ca="1">K27</f>
        <v>8.196525805963642E-2</v>
      </c>
      <c r="G124" s="4">
        <f ca="1">K11</f>
        <v>9.3090335167516303E-2</v>
      </c>
      <c r="H124" s="4">
        <f>K12</f>
        <v>0.05</v>
      </c>
      <c r="J124" s="12">
        <f ca="1">K26</f>
        <v>4.0043065592789126E-2</v>
      </c>
    </row>
    <row r="125" spans="2:10" x14ac:dyDescent="0.2">
      <c r="B125" t="str">
        <f t="shared" si="62"/>
        <v>Perm Crops</v>
      </c>
      <c r="C125" s="4">
        <f>L13</f>
        <v>6.25E-2</v>
      </c>
      <c r="D125" s="4">
        <f ca="1">L27</f>
        <v>0.15003713103540986</v>
      </c>
      <c r="G125" s="4">
        <f ca="1">L11</f>
        <v>0.10243092812374832</v>
      </c>
      <c r="H125" s="4">
        <f>L12</f>
        <v>7.2999999999999995E-2</v>
      </c>
      <c r="J125" s="12">
        <f ca="1">L26</f>
        <v>0.10068483081176999</v>
      </c>
    </row>
    <row r="126" spans="2:10" x14ac:dyDescent="0.2">
      <c r="B126" t="str">
        <f t="shared" si="62"/>
        <v>REITs</v>
      </c>
      <c r="C126" s="4">
        <f>M13</f>
        <v>7.0000000000000007E-2</v>
      </c>
      <c r="D126" s="4">
        <f ca="1">M27</f>
        <v>0.19777287990299294</v>
      </c>
      <c r="G126" s="4">
        <f ca="1">M11</f>
        <v>7.9978817202739805E-2</v>
      </c>
      <c r="H126" s="4">
        <f>M12</f>
        <v>6.7500000000000004E-2</v>
      </c>
      <c r="J126" s="12">
        <f ca="1">M26</f>
        <v>0.19777287990299294</v>
      </c>
    </row>
    <row r="127" spans="2:10" x14ac:dyDescent="0.2">
      <c r="B127" t="str">
        <f t="shared" si="62"/>
        <v>US Public Eq</v>
      </c>
      <c r="C127" s="4">
        <f>N13</f>
        <v>6.5000000000000002E-2</v>
      </c>
      <c r="D127" s="4">
        <f ca="1">N27</f>
        <v>0.16715247251393101</v>
      </c>
      <c r="G127" s="4">
        <f ca="1">N11</f>
        <v>8.1295815285601591E-2</v>
      </c>
      <c r="H127" s="4">
        <f>N12</f>
        <v>0</v>
      </c>
      <c r="J127" s="12">
        <f ca="1">N26</f>
        <v>0.16715247251393101</v>
      </c>
    </row>
    <row r="128" spans="2:10" x14ac:dyDescent="0.2">
      <c r="B128" t="str">
        <f t="shared" si="62"/>
        <v>Fixed Income</v>
      </c>
      <c r="C128" s="4">
        <f>O13</f>
        <v>4.7500000000000001E-2</v>
      </c>
      <c r="D128" s="4">
        <f ca="1">O27</f>
        <v>4.2419450556357756E-2</v>
      </c>
      <c r="G128" s="4">
        <f ca="1">O11</f>
        <v>3.852969634860548E-2</v>
      </c>
      <c r="H128" s="4">
        <f>O12</f>
        <v>0</v>
      </c>
      <c r="J128" s="12">
        <f ca="1">O26</f>
        <v>4.2419450556357763E-2</v>
      </c>
    </row>
    <row r="129" spans="2:11" x14ac:dyDescent="0.2">
      <c r="B129" t="str">
        <f t="shared" si="62"/>
        <v>NCPREC</v>
      </c>
      <c r="C129" s="4">
        <f>P13</f>
        <v>7.2499999999999995E-2</v>
      </c>
      <c r="D129" s="4">
        <f ca="1">P27</f>
        <v>0.13430426499860323</v>
      </c>
      <c r="G129" s="4">
        <f ca="1">P11</f>
        <v>6.7515084824582461E-2</v>
      </c>
      <c r="H129" s="4">
        <f>P12</f>
        <v>7.0000000000000007E-2</v>
      </c>
      <c r="J129" s="12">
        <f ca="1">P26</f>
        <v>7.541530584593939E-2</v>
      </c>
    </row>
    <row r="130" spans="2:11" x14ac:dyDescent="0.2">
      <c r="B130" t="str">
        <f t="shared" si="62"/>
        <v>Add-On 1</v>
      </c>
      <c r="C130" s="4">
        <f>Q13</f>
        <v>0</v>
      </c>
      <c r="D130" s="4" t="e">
        <f ca="1">Q27</f>
        <v>#DIV/0!</v>
      </c>
      <c r="G130" s="4">
        <f ca="1">Q11</f>
        <v>0</v>
      </c>
      <c r="H130" s="4">
        <f>Q12</f>
        <v>0</v>
      </c>
      <c r="J130" s="12">
        <f ca="1">Q26</f>
        <v>0</v>
      </c>
    </row>
    <row r="131" spans="2:11" x14ac:dyDescent="0.2">
      <c r="B131" t="str">
        <f t="shared" si="62"/>
        <v>Add-On 2</v>
      </c>
      <c r="C131" s="4">
        <f>R13</f>
        <v>0</v>
      </c>
      <c r="D131" s="4" t="e">
        <f ca="1">R27</f>
        <v>#DIV/0!</v>
      </c>
      <c r="G131" s="4">
        <f ca="1">R11</f>
        <v>0</v>
      </c>
      <c r="H131" s="4">
        <f>R12</f>
        <v>0</v>
      </c>
      <c r="J131" s="12">
        <f ca="1">R26</f>
        <v>0</v>
      </c>
      <c r="K131" s="12"/>
    </row>
    <row r="132" spans="2:11" x14ac:dyDescent="0.2">
      <c r="G132" s="4"/>
      <c r="H132" s="4"/>
    </row>
  </sheetData>
  <mergeCells count="3">
    <mergeCell ref="C9:G9"/>
    <mergeCell ref="H9:K9"/>
    <mergeCell ref="L9:M9"/>
  </mergeCells>
  <conditionalFormatting sqref="C35:C49 D36:D41 F38:F49 G39:G49 H40:H49 I41:I49 J42:J49">
    <cfRule type="cellIs" dxfId="49" priority="41" operator="greaterThan">
      <formula>0.5</formula>
    </cfRule>
  </conditionalFormatting>
  <conditionalFormatting sqref="C54:C68 D55:D68 E56:E68 F57:F68 G58:G68 H59:H68 I60:I68 C61:G62 J61:J68">
    <cfRule type="cellIs" dxfId="48" priority="15" operator="greaterThan">
      <formula>0.5</formula>
    </cfRule>
  </conditionalFormatting>
  <conditionalFormatting sqref="C37:E49">
    <cfRule type="cellIs" dxfId="47" priority="39" operator="greaterThan">
      <formula>0.5</formula>
    </cfRule>
  </conditionalFormatting>
  <conditionalFormatting sqref="C62:E62">
    <cfRule type="cellIs" dxfId="46" priority="14" operator="greaterThan">
      <formula>0.5</formula>
    </cfRule>
  </conditionalFormatting>
  <conditionalFormatting sqref="C21:P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5:R90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{CAEA8959-ED0E-4552-91BB-60C601FCA932}</x14:id>
        </ext>
      </extLst>
    </cfRule>
  </conditionalFormatting>
  <conditionalFormatting sqref="K43:K49">
    <cfRule type="cellIs" dxfId="45" priority="18" operator="greaterThan">
      <formula>0.5</formula>
    </cfRule>
  </conditionalFormatting>
  <conditionalFormatting sqref="K62:K68">
    <cfRule type="cellIs" dxfId="44" priority="2" operator="greaterThan">
      <formula>0.5</formula>
    </cfRule>
  </conditionalFormatting>
  <conditionalFormatting sqref="L44:L49">
    <cfRule type="cellIs" dxfId="43" priority="17" operator="greaterThan">
      <formula>0.5</formula>
    </cfRule>
  </conditionalFormatting>
  <conditionalFormatting sqref="L63:L68 L64:M64 O64:R64 L65:N65 P65:R65 L66:O66 Q66:R66 L67:P67 R67 L68:Q68">
    <cfRule type="cellIs" dxfId="42" priority="12" operator="greaterThan">
      <formula>0.5</formula>
    </cfRule>
  </conditionalFormatting>
  <conditionalFormatting sqref="M45:M49">
    <cfRule type="cellIs" dxfId="41" priority="16" operator="greaterThan">
      <formula>0.5</formula>
    </cfRule>
  </conditionalFormatting>
  <conditionalFormatting sqref="M64:M68">
    <cfRule type="cellIs" dxfId="40" priority="11" operator="greaterThan">
      <formula>0.5</formula>
    </cfRule>
  </conditionalFormatting>
  <conditionalFormatting sqref="N46:N49">
    <cfRule type="cellIs" dxfId="39" priority="7" operator="greaterThan">
      <formula>0.5</formula>
    </cfRule>
  </conditionalFormatting>
  <conditionalFormatting sqref="O47:O49">
    <cfRule type="cellIs" dxfId="38" priority="6" operator="greaterThan">
      <formula>0.5</formula>
    </cfRule>
  </conditionalFormatting>
  <conditionalFormatting sqref="P48:P49">
    <cfRule type="cellIs" dxfId="37" priority="5" operator="greaterThan">
      <formula>0.5</formula>
    </cfRule>
  </conditionalFormatting>
  <conditionalFormatting sqref="Q49">
    <cfRule type="cellIs" dxfId="36" priority="3" operator="greaterThan">
      <formula>0.5</formula>
    </cfRule>
  </conditionalFormatting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EA8959-ED0E-4552-91BB-60C601FCA9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C75:R90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D0F27-81EF-4B48-AAB8-32567F06E5B6}">
  <sheetPr codeName="Sheet4">
    <tabColor theme="7" tint="0.59999389629810485"/>
  </sheetPr>
  <dimension ref="A3:AZ135"/>
  <sheetViews>
    <sheetView showGridLines="0" zoomScale="115" zoomScaleNormal="115" workbookViewId="0">
      <selection activeCell="X14" sqref="X14"/>
    </sheetView>
  </sheetViews>
  <sheetFormatPr defaultRowHeight="12" outlineLevelRow="1" outlineLevelCol="1" x14ac:dyDescent="0.2"/>
  <cols>
    <col min="1" max="1" width="7.5" customWidth="1"/>
    <col min="2" max="2" width="0.6640625" customWidth="1"/>
    <col min="3" max="3" width="20" customWidth="1"/>
    <col min="4" max="17" width="8" customWidth="1"/>
    <col min="18" max="19" width="7.83203125" hidden="1" customWidth="1" outlineLevel="1"/>
    <col min="20" max="20" width="8" customWidth="1" collapsed="1"/>
    <col min="21" max="28" width="13.83203125" customWidth="1"/>
    <col min="29" max="29" width="6.1640625" customWidth="1"/>
    <col min="30" max="31" width="13.83203125" customWidth="1"/>
    <col min="34" max="34" width="1" customWidth="1"/>
    <col min="35" max="35" width="22.83203125" bestFit="1" customWidth="1"/>
    <col min="36" max="52" width="8" customWidth="1"/>
  </cols>
  <sheetData>
    <row r="3" spans="1:20" ht="15.75" customHeight="1" x14ac:dyDescent="0.2"/>
    <row r="4" spans="1:20" ht="66.75" customHeight="1" x14ac:dyDescent="0.2">
      <c r="B4" s="219"/>
      <c r="C4" s="219"/>
      <c r="D4" s="292" t="str">
        <f>Summary!C10</f>
        <v>US Core RE</v>
      </c>
      <c r="E4" s="292" t="str">
        <f>Summary!D10</f>
        <v>Euro Core RE</v>
      </c>
      <c r="F4" s="292" t="str">
        <f>Summary!E10</f>
        <v>Asia Core RE</v>
      </c>
      <c r="G4" s="292" t="str">
        <f>Summary!F10</f>
        <v>US Core+ RE</v>
      </c>
      <c r="H4" s="292" t="str">
        <f>Summary!G10</f>
        <v>VA RE</v>
      </c>
      <c r="I4" s="292" t="str">
        <f>Summary!H10</f>
        <v>Opp RE</v>
      </c>
      <c r="J4" s="293" t="str">
        <f>Summary!I10</f>
        <v>Infra</v>
      </c>
      <c r="K4" s="293" t="str">
        <f>Summary!J10</f>
        <v>Timberland</v>
      </c>
      <c r="L4" s="293" t="str">
        <f>Summary!K10</f>
        <v>Row Crops</v>
      </c>
      <c r="M4" s="293" t="str">
        <f>Summary!L10</f>
        <v>Perm Crops</v>
      </c>
      <c r="N4" s="294" t="str">
        <f>Summary!M10</f>
        <v>REITs</v>
      </c>
      <c r="O4" s="294" t="str">
        <f>Summary!N10</f>
        <v>US Public Eq</v>
      </c>
      <c r="P4" s="294" t="str">
        <f>Summary!O10</f>
        <v>Fixed Income</v>
      </c>
      <c r="Q4" s="295" t="str">
        <f>Summary!P10</f>
        <v>NCPREC</v>
      </c>
      <c r="R4" s="296" t="str">
        <f>Summary!Q10</f>
        <v>Add-On 1</v>
      </c>
      <c r="S4" s="296" t="str">
        <f>Summary!R10</f>
        <v>Add-On 2</v>
      </c>
      <c r="T4" s="297"/>
    </row>
    <row r="5" spans="1:20" s="21" customFormat="1" ht="1.5" customHeight="1" x14ac:dyDescent="0.2">
      <c r="B5" s="205"/>
      <c r="C5" s="205"/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</row>
    <row r="6" spans="1:20" ht="6.95" customHeight="1" x14ac:dyDescent="0.2">
      <c r="A6" s="21"/>
      <c r="B6" s="205"/>
      <c r="C6" s="205"/>
      <c r="D6" s="223"/>
      <c r="E6" s="223"/>
      <c r="F6" s="223"/>
      <c r="G6" s="223"/>
      <c r="H6" s="223"/>
      <c r="I6" s="223"/>
      <c r="J6" s="224"/>
      <c r="K6" s="224"/>
      <c r="L6" s="224"/>
      <c r="M6" s="224"/>
      <c r="N6" s="225"/>
      <c r="O6" s="225"/>
      <c r="P6" s="225"/>
      <c r="Q6" s="226"/>
      <c r="R6" s="224"/>
      <c r="S6" s="227"/>
      <c r="T6" s="207"/>
    </row>
    <row r="7" spans="1:20" ht="9" customHeight="1" x14ac:dyDescent="0.2">
      <c r="B7" s="21"/>
      <c r="C7" s="205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</row>
    <row r="8" spans="1:20" ht="16.5" customHeight="1" outlineLevel="1" x14ac:dyDescent="0.2">
      <c r="B8" s="228"/>
      <c r="C8" s="221" t="str">
        <f>Summary!B9</f>
        <v>Annual Returns</v>
      </c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</row>
    <row r="9" spans="1:20" ht="16.5" customHeight="1" outlineLevel="1" x14ac:dyDescent="0.2">
      <c r="B9" s="228"/>
      <c r="C9" s="215" t="str">
        <f>Summary!B11</f>
        <v>Historical</v>
      </c>
      <c r="D9" s="209">
        <f ca="1">Summary!C11</f>
        <v>6.2018974624906686E-2</v>
      </c>
      <c r="E9" s="209">
        <f ca="1">Summary!D11</f>
        <v>5.1956413694720371E-2</v>
      </c>
      <c r="F9" s="209">
        <f ca="1">Summary!E11</f>
        <v>7.8604308013350721E-2</v>
      </c>
      <c r="G9" s="209">
        <f ca="1">Summary!F11</f>
        <v>6.5621753723365206E-2</v>
      </c>
      <c r="H9" s="209">
        <f ca="1">Summary!G11</f>
        <v>8.7930124647608743E-2</v>
      </c>
      <c r="I9" s="209">
        <f ca="1">Summary!H11</f>
        <v>8.3572571318586197E-2</v>
      </c>
      <c r="J9" s="209">
        <f ca="1">Summary!I11</f>
        <v>7.4361972556852729E-2</v>
      </c>
      <c r="K9" s="209">
        <f ca="1">Summary!J11</f>
        <v>5.4133918150550908E-2</v>
      </c>
      <c r="L9" s="209">
        <f ca="1">Summary!K11</f>
        <v>9.3090335167516303E-2</v>
      </c>
      <c r="M9" s="209">
        <f ca="1">Summary!L11</f>
        <v>0.10243092812374832</v>
      </c>
      <c r="N9" s="209">
        <f ca="1">Summary!M11</f>
        <v>7.9978817202739805E-2</v>
      </c>
      <c r="O9" s="209">
        <f ca="1">Summary!N11</f>
        <v>8.1295815285601591E-2</v>
      </c>
      <c r="P9" s="209">
        <f ca="1">Summary!O11</f>
        <v>3.852969634860548E-2</v>
      </c>
      <c r="Q9" s="209">
        <f ca="1">Summary!P11</f>
        <v>6.7515084824582461E-2</v>
      </c>
      <c r="R9" s="208"/>
      <c r="S9" s="208"/>
    </row>
    <row r="10" spans="1:20" ht="16.5" customHeight="1" outlineLevel="1" x14ac:dyDescent="0.2">
      <c r="B10" s="228"/>
      <c r="C10" s="215" t="str">
        <f>Summary!B12</f>
        <v>Prior Assumption</v>
      </c>
      <c r="D10" s="209">
        <f>Summary!C12</f>
        <v>6.5000000000000002E-2</v>
      </c>
      <c r="E10" s="243">
        <f>E11</f>
        <v>6.4000000000000001E-2</v>
      </c>
      <c r="F10" s="243">
        <f>F11</f>
        <v>6.3E-2</v>
      </c>
      <c r="G10" s="209">
        <f>Summary!F12</f>
        <v>7.0000000000000007E-2</v>
      </c>
      <c r="H10" s="209">
        <f>Summary!G12</f>
        <v>0.08</v>
      </c>
      <c r="I10" s="209">
        <f>Summary!H12</f>
        <v>0.09</v>
      </c>
      <c r="J10" s="209">
        <f>Summary!I12</f>
        <v>7.4999999999999997E-2</v>
      </c>
      <c r="K10" s="209">
        <f>Summary!J12</f>
        <v>0.05</v>
      </c>
      <c r="L10" s="209">
        <f>Summary!K12</f>
        <v>0.05</v>
      </c>
      <c r="M10" s="209">
        <f>Summary!L12</f>
        <v>7.2999999999999995E-2</v>
      </c>
      <c r="N10" s="209">
        <f>Summary!M12</f>
        <v>6.7500000000000004E-2</v>
      </c>
      <c r="O10" s="243">
        <f t="shared" ref="O10:Q10" si="0">O11</f>
        <v>6.5000000000000002E-2</v>
      </c>
      <c r="P10" s="243">
        <f t="shared" si="0"/>
        <v>4.7500000000000001E-2</v>
      </c>
      <c r="Q10" s="243">
        <f t="shared" si="0"/>
        <v>7.2499999999999995E-2</v>
      </c>
      <c r="R10" s="209">
        <f>Summary!Q1</f>
        <v>0</v>
      </c>
      <c r="S10" s="209">
        <f>Summary!R1</f>
        <v>0</v>
      </c>
    </row>
    <row r="11" spans="1:20" ht="16.5" customHeight="1" outlineLevel="1" x14ac:dyDescent="0.2">
      <c r="B11" s="228"/>
      <c r="C11" s="215" t="str">
        <f>Summary!B13</f>
        <v>Current Assumption</v>
      </c>
      <c r="D11" s="273">
        <f>Summary!C13</f>
        <v>6.5000000000000002E-2</v>
      </c>
      <c r="E11" s="274">
        <f>Summary!D13</f>
        <v>6.4000000000000001E-2</v>
      </c>
      <c r="F11" s="274">
        <f>Summary!E13</f>
        <v>6.3E-2</v>
      </c>
      <c r="G11" s="274">
        <f>Summary!F13</f>
        <v>7.0000000000000007E-2</v>
      </c>
      <c r="H11" s="274">
        <f>Summary!G13</f>
        <v>0.08</v>
      </c>
      <c r="I11" s="274">
        <f>Summary!H13</f>
        <v>0.09</v>
      </c>
      <c r="J11" s="274">
        <f>Summary!I13</f>
        <v>7.4999999999999997E-2</v>
      </c>
      <c r="K11" s="274">
        <f>Summary!J13</f>
        <v>0.05</v>
      </c>
      <c r="L11" s="274">
        <f>Summary!K13</f>
        <v>0.05</v>
      </c>
      <c r="M11" s="274">
        <f>Summary!L13</f>
        <v>6.25E-2</v>
      </c>
      <c r="N11" s="274">
        <f>Summary!M13</f>
        <v>7.0000000000000007E-2</v>
      </c>
      <c r="O11" s="274">
        <f>Summary!N13</f>
        <v>6.5000000000000002E-2</v>
      </c>
      <c r="P11" s="274">
        <f>Summary!O13</f>
        <v>4.7500000000000001E-2</v>
      </c>
      <c r="Q11" s="275">
        <f>Summary!P13</f>
        <v>7.2499999999999995E-2</v>
      </c>
      <c r="R11" s="190">
        <f>Summary!Q13</f>
        <v>0</v>
      </c>
      <c r="S11" s="209">
        <f>Summary!R13</f>
        <v>0</v>
      </c>
    </row>
    <row r="12" spans="1:20" ht="16.5" customHeight="1" outlineLevel="1" x14ac:dyDescent="0.2">
      <c r="B12" s="228"/>
      <c r="C12" s="215" t="s">
        <v>545</v>
      </c>
      <c r="D12" s="210" t="str">
        <f t="shared" ref="D12:S12" si="1">IF(D11=D10,"",D11-D10)</f>
        <v/>
      </c>
      <c r="E12" s="210" t="str">
        <f t="shared" si="1"/>
        <v/>
      </c>
      <c r="F12" s="210" t="str">
        <f t="shared" si="1"/>
        <v/>
      </c>
      <c r="G12" s="210" t="str">
        <f t="shared" si="1"/>
        <v/>
      </c>
      <c r="H12" s="210" t="str">
        <f t="shared" si="1"/>
        <v/>
      </c>
      <c r="I12" s="210" t="str">
        <f t="shared" si="1"/>
        <v/>
      </c>
      <c r="J12" s="210" t="str">
        <f t="shared" si="1"/>
        <v/>
      </c>
      <c r="K12" s="210" t="str">
        <f t="shared" si="1"/>
        <v/>
      </c>
      <c r="L12" s="210" t="str">
        <f t="shared" si="1"/>
        <v/>
      </c>
      <c r="M12" s="210">
        <f t="shared" si="1"/>
        <v>-1.0499999999999995E-2</v>
      </c>
      <c r="N12" s="210">
        <f t="shared" si="1"/>
        <v>2.5000000000000022E-3</v>
      </c>
      <c r="O12" s="210" t="str">
        <f t="shared" si="1"/>
        <v/>
      </c>
      <c r="P12" s="210" t="str">
        <f t="shared" si="1"/>
        <v/>
      </c>
      <c r="Q12" s="210" t="str">
        <f t="shared" si="1"/>
        <v/>
      </c>
      <c r="R12" s="210" t="str">
        <f t="shared" si="1"/>
        <v/>
      </c>
      <c r="S12" s="210" t="str">
        <f t="shared" si="1"/>
        <v/>
      </c>
    </row>
    <row r="13" spans="1:20" ht="4.5" customHeight="1" outlineLevel="1" x14ac:dyDescent="0.2">
      <c r="B13" s="228"/>
      <c r="C13" s="215"/>
      <c r="D13" s="276"/>
      <c r="E13" s="276"/>
      <c r="F13" s="276"/>
      <c r="G13" s="276"/>
      <c r="H13" s="276"/>
      <c r="I13" s="276"/>
      <c r="J13" s="276"/>
      <c r="K13" s="276"/>
      <c r="L13" s="276"/>
      <c r="M13" s="276"/>
      <c r="N13" s="276"/>
      <c r="O13" s="276"/>
      <c r="P13" s="276"/>
      <c r="Q13" s="276"/>
      <c r="R13" s="276"/>
      <c r="S13" s="276"/>
    </row>
    <row r="14" spans="1:20" ht="9" customHeight="1" x14ac:dyDescent="0.2">
      <c r="B14" s="212"/>
      <c r="C14" s="213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</row>
    <row r="15" spans="1:20" ht="16.5" customHeight="1" outlineLevel="1" x14ac:dyDescent="0.2">
      <c r="B15" s="305"/>
      <c r="C15" s="222" t="s">
        <v>544</v>
      </c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17"/>
    </row>
    <row r="16" spans="1:20" ht="16.5" customHeight="1" outlineLevel="1" x14ac:dyDescent="0.2">
      <c r="B16" s="306"/>
      <c r="C16" s="216" t="s">
        <v>63</v>
      </c>
      <c r="D16" s="210">
        <f ca="1">Summary!C26</f>
        <v>6.6912306817601713E-2</v>
      </c>
      <c r="E16" s="210">
        <f ca="1">Summary!D26</f>
        <v>3.6633729072799437E-2</v>
      </c>
      <c r="F16" s="210">
        <f ca="1">Summary!E26</f>
        <v>4.3374471920175454E-2</v>
      </c>
      <c r="G16" s="210">
        <f ca="1">Summary!F26</f>
        <v>9.1861664623476891E-2</v>
      </c>
      <c r="H16" s="210">
        <f ca="1">Summary!G26</f>
        <v>9.044576190340041E-2</v>
      </c>
      <c r="I16" s="210">
        <f ca="1">Summary!H26</f>
        <v>8.5956302586832456E-2</v>
      </c>
      <c r="J16" s="210">
        <f ca="1">Summary!I26</f>
        <v>7.7513673892908475E-2</v>
      </c>
      <c r="K16" s="210">
        <f ca="1">Summary!J26</f>
        <v>4.6476634594736096E-2</v>
      </c>
      <c r="L16" s="210">
        <f ca="1">Summary!K26</f>
        <v>4.0043065592789126E-2</v>
      </c>
      <c r="M16" s="210">
        <f ca="1">Summary!L26</f>
        <v>0.10068483081176999</v>
      </c>
      <c r="N16" s="210">
        <f ca="1">Summary!M26</f>
        <v>0.19777287990299294</v>
      </c>
      <c r="O16" s="210">
        <f ca="1">Summary!N26</f>
        <v>0.16715247251393101</v>
      </c>
      <c r="P16" s="210">
        <f ca="1">Summary!O26</f>
        <v>4.2419450556357763E-2</v>
      </c>
      <c r="Q16" s="210">
        <f ca="1">Summary!P26</f>
        <v>7.541530584593939E-2</v>
      </c>
      <c r="R16" s="210">
        <f ca="1">Summary!Q26</f>
        <v>0</v>
      </c>
      <c r="S16" s="211">
        <f ca="1">Summary!R26</f>
        <v>0</v>
      </c>
    </row>
    <row r="17" spans="2:19" ht="16.5" customHeight="1" outlineLevel="1" x14ac:dyDescent="0.2">
      <c r="B17" s="306"/>
      <c r="C17" s="216" t="s">
        <v>68</v>
      </c>
      <c r="D17" s="277">
        <f ca="1">Summary!C27</f>
        <v>9.705665536972638E-2</v>
      </c>
      <c r="E17" s="278">
        <f ca="1">Summary!D27</f>
        <v>9.9445456495255033E-2</v>
      </c>
      <c r="F17" s="278">
        <f ca="1">Summary!E27</f>
        <v>9.8641564600530779E-2</v>
      </c>
      <c r="G17" s="278">
        <f ca="1">Summary!F27</f>
        <v>0.13768338834584978</v>
      </c>
      <c r="H17" s="278">
        <f ca="1">Summary!G27</f>
        <v>0.18067591522234688</v>
      </c>
      <c r="I17" s="278">
        <f ca="1">Summary!H27</f>
        <v>0.21137271897277665</v>
      </c>
      <c r="J17" s="278">
        <f ca="1">Summary!I27</f>
        <v>0.15238663979278766</v>
      </c>
      <c r="K17" s="278">
        <f ca="1">Summary!J27</f>
        <v>9.3725955962479776E-2</v>
      </c>
      <c r="L17" s="278">
        <f ca="1">Summary!K27</f>
        <v>8.196525805963642E-2</v>
      </c>
      <c r="M17" s="278">
        <f ca="1">Summary!L27</f>
        <v>0.15003713103540986</v>
      </c>
      <c r="N17" s="278">
        <f ca="1">Summary!M27</f>
        <v>0.19777287990299294</v>
      </c>
      <c r="O17" s="278">
        <f ca="1">Summary!N27</f>
        <v>0.16715247251393101</v>
      </c>
      <c r="P17" s="278">
        <f ca="1">Summary!O27</f>
        <v>4.2419450556357756E-2</v>
      </c>
      <c r="Q17" s="279">
        <f ca="1">Summary!P27</f>
        <v>0.13430426499860323</v>
      </c>
      <c r="R17" s="276" t="e">
        <f ca="1">Summary!Q27</f>
        <v>#DIV/0!</v>
      </c>
      <c r="S17" s="211" t="e">
        <f ca="1">Summary!R27</f>
        <v>#DIV/0!</v>
      </c>
    </row>
    <row r="18" spans="2:19" ht="9" customHeight="1" outlineLevel="1" x14ac:dyDescent="0.2"/>
    <row r="19" spans="2:19" ht="17.25" customHeight="1" x14ac:dyDescent="0.2">
      <c r="B19" s="219"/>
      <c r="C19" s="219"/>
      <c r="D19" s="307" t="s">
        <v>549</v>
      </c>
      <c r="E19" s="308"/>
      <c r="F19" s="308"/>
      <c r="G19" s="308"/>
      <c r="H19" s="308"/>
      <c r="I19" s="309"/>
      <c r="J19" s="310" t="s">
        <v>550</v>
      </c>
      <c r="K19" s="310"/>
      <c r="L19" s="310"/>
      <c r="M19" s="310"/>
      <c r="N19" s="311" t="s">
        <v>61</v>
      </c>
      <c r="O19" s="311"/>
      <c r="P19" s="311"/>
      <c r="Q19" s="304"/>
      <c r="R19" s="304"/>
      <c r="S19" s="304"/>
    </row>
    <row r="42" spans="20:30" ht="18.600000000000001" customHeight="1" x14ac:dyDescent="0.35">
      <c r="T42" s="74"/>
      <c r="U42" s="301" t="s">
        <v>10</v>
      </c>
      <c r="V42" s="301"/>
      <c r="W42" s="301"/>
      <c r="X42" s="301"/>
      <c r="Y42" s="312" t="s">
        <v>62</v>
      </c>
      <c r="Z42" s="312"/>
    </row>
    <row r="43" spans="20:30" ht="28.5" x14ac:dyDescent="0.35">
      <c r="T43" s="242"/>
      <c r="U43" s="44" t="str">
        <f>Summary!B11</f>
        <v>Historical</v>
      </c>
      <c r="V43" s="44" t="str">
        <f>Summary!B12</f>
        <v>Prior Assumption</v>
      </c>
      <c r="W43" s="44" t="str">
        <f>Summary!B13</f>
        <v>Current Assumption</v>
      </c>
      <c r="X43" s="44" t="s">
        <v>95</v>
      </c>
      <c r="Y43" s="135" t="s">
        <v>63</v>
      </c>
      <c r="Z43" s="135" t="str">
        <f>Summary!B27</f>
        <v>Desmoothed</v>
      </c>
    </row>
    <row r="44" spans="20:30" x14ac:dyDescent="0.2">
      <c r="T44" s="241" t="str">
        <f>Summary!B116</f>
        <v>US Core RE</v>
      </c>
      <c r="U44" s="124">
        <f ca="1">Summary!G116</f>
        <v>6.2018974624906686E-2</v>
      </c>
      <c r="V44" s="124">
        <f>Summary!H116</f>
        <v>6.5000000000000002E-2</v>
      </c>
      <c r="W44" s="125">
        <f>Summary!C116</f>
        <v>6.5000000000000002E-2</v>
      </c>
      <c r="X44" s="126" t="str">
        <f>IF(W44=V44,"",IF(V44&gt;0,W44-V44,""))</f>
        <v/>
      </c>
      <c r="Y44" s="124">
        <f ca="1">Summary!J116</f>
        <v>6.6912306817601713E-2</v>
      </c>
      <c r="Z44" s="136">
        <f ca="1">Summary!D116</f>
        <v>9.705665536972638E-2</v>
      </c>
      <c r="AB44" s="85">
        <f>W44-V44</f>
        <v>0</v>
      </c>
    </row>
    <row r="45" spans="20:30" x14ac:dyDescent="0.2">
      <c r="T45" s="241" t="str">
        <f>Summary!B117</f>
        <v>Euro Core RE</v>
      </c>
      <c r="U45" s="124">
        <f ca="1">Summary!G117</f>
        <v>5.1956413694720371E-2</v>
      </c>
      <c r="V45" s="124"/>
      <c r="W45" s="125">
        <f>Summary!C117</f>
        <v>6.4000000000000001E-2</v>
      </c>
      <c r="X45" s="126" t="str">
        <f t="shared" ref="X45:X57" si="2">IF(W45=V45,"",IF(V45&gt;0,W45-V45,""))</f>
        <v/>
      </c>
      <c r="Y45" s="124">
        <f ca="1">Summary!J117</f>
        <v>3.6633729072799437E-2</v>
      </c>
      <c r="Z45" s="136">
        <f ca="1">Summary!D117</f>
        <v>9.9445456495255033E-2</v>
      </c>
      <c r="AB45" s="85">
        <f t="shared" ref="AB45:AB55" si="3">W45-V45</f>
        <v>6.4000000000000001E-2</v>
      </c>
      <c r="AD45" s="65" t="s">
        <v>94</v>
      </c>
    </row>
    <row r="46" spans="20:30" x14ac:dyDescent="0.2">
      <c r="T46" s="241" t="str">
        <f>Summary!B118</f>
        <v>Asia Core RE</v>
      </c>
      <c r="U46" s="124">
        <f ca="1">Summary!G118</f>
        <v>7.8604308013350721E-2</v>
      </c>
      <c r="V46" s="124"/>
      <c r="W46" s="125">
        <f>Summary!C118</f>
        <v>6.3E-2</v>
      </c>
      <c r="X46" s="126" t="str">
        <f t="shared" si="2"/>
        <v/>
      </c>
      <c r="Y46" s="124">
        <f ca="1">Summary!J118</f>
        <v>4.3374471920175454E-2</v>
      </c>
      <c r="Z46" s="136">
        <f ca="1">Summary!D118</f>
        <v>9.8641564600530779E-2</v>
      </c>
      <c r="AB46" s="85">
        <f t="shared" si="3"/>
        <v>6.3E-2</v>
      </c>
      <c r="AD46" s="66" t="s">
        <v>73</v>
      </c>
    </row>
    <row r="47" spans="20:30" x14ac:dyDescent="0.2">
      <c r="T47" s="241" t="str">
        <f>Summary!B119</f>
        <v>US Core+ RE</v>
      </c>
      <c r="U47" s="124">
        <f ca="1">Summary!G119</f>
        <v>6.5621753723365206E-2</v>
      </c>
      <c r="V47" s="124">
        <f>Summary!H119</f>
        <v>7.0000000000000007E-2</v>
      </c>
      <c r="W47" s="125">
        <f>Summary!C119</f>
        <v>7.0000000000000007E-2</v>
      </c>
      <c r="X47" s="126" t="str">
        <f t="shared" si="2"/>
        <v/>
      </c>
      <c r="Y47" s="124">
        <f ca="1">Summary!J119</f>
        <v>9.1861664623476891E-2</v>
      </c>
      <c r="Z47" s="136">
        <f ca="1">Summary!D119</f>
        <v>0.13768338834584978</v>
      </c>
      <c r="AB47" s="85">
        <f t="shared" si="3"/>
        <v>0</v>
      </c>
      <c r="AD47" s="67" t="s">
        <v>75</v>
      </c>
    </row>
    <row r="48" spans="20:30" x14ac:dyDescent="0.2">
      <c r="T48" s="241" t="str">
        <f>Summary!B120</f>
        <v>VA RE</v>
      </c>
      <c r="U48" s="124">
        <f ca="1">Summary!G120</f>
        <v>8.7930124647608743E-2</v>
      </c>
      <c r="V48" s="124">
        <f>Summary!H120</f>
        <v>0.08</v>
      </c>
      <c r="W48" s="125">
        <f>Summary!C120</f>
        <v>0.08</v>
      </c>
      <c r="X48" s="126" t="str">
        <f t="shared" si="2"/>
        <v/>
      </c>
      <c r="Y48" s="124">
        <f ca="1">Summary!J120</f>
        <v>9.044576190340041E-2</v>
      </c>
      <c r="Z48" s="136">
        <f ca="1">Summary!D120</f>
        <v>0.18067591522234688</v>
      </c>
      <c r="AB48" s="85">
        <f t="shared" si="3"/>
        <v>0</v>
      </c>
      <c r="AD48" s="68" t="s">
        <v>78</v>
      </c>
    </row>
    <row r="49" spans="20:30" x14ac:dyDescent="0.2">
      <c r="T49" s="241" t="str">
        <f>Summary!B121</f>
        <v>Opp RE</v>
      </c>
      <c r="U49" s="124">
        <f ca="1">Summary!G121</f>
        <v>8.3572571318586197E-2</v>
      </c>
      <c r="V49" s="124">
        <f>Summary!H121</f>
        <v>0.09</v>
      </c>
      <c r="W49" s="125">
        <f>Summary!C121</f>
        <v>0.09</v>
      </c>
      <c r="X49" s="126" t="str">
        <f t="shared" si="2"/>
        <v/>
      </c>
      <c r="Y49" s="124">
        <f ca="1">Summary!J121</f>
        <v>8.5956302586832456E-2</v>
      </c>
      <c r="Z49" s="136">
        <f ca="1">Summary!D121</f>
        <v>0.21137271897277665</v>
      </c>
      <c r="AB49" s="85">
        <f t="shared" si="3"/>
        <v>0</v>
      </c>
      <c r="AD49" s="69" t="s">
        <v>79</v>
      </c>
    </row>
    <row r="50" spans="20:30" x14ac:dyDescent="0.2">
      <c r="T50" s="241" t="str">
        <f>Summary!B122</f>
        <v>Infra</v>
      </c>
      <c r="U50" s="124">
        <f ca="1">Summary!G122</f>
        <v>7.4361972556852729E-2</v>
      </c>
      <c r="V50" s="124">
        <f>Summary!H122</f>
        <v>7.4999999999999997E-2</v>
      </c>
      <c r="W50" s="125">
        <f>Summary!C122</f>
        <v>7.4999999999999997E-2</v>
      </c>
      <c r="X50" s="126" t="str">
        <f t="shared" si="2"/>
        <v/>
      </c>
      <c r="Y50" s="124">
        <f ca="1">Summary!J122</f>
        <v>7.7513673892908475E-2</v>
      </c>
      <c r="Z50" s="136">
        <f ca="1">Summary!D122</f>
        <v>0.15238663979278766</v>
      </c>
      <c r="AB50" s="85">
        <f t="shared" si="3"/>
        <v>0</v>
      </c>
      <c r="AD50" s="70" t="s">
        <v>91</v>
      </c>
    </row>
    <row r="51" spans="20:30" x14ac:dyDescent="0.2">
      <c r="T51" s="241" t="str">
        <f>Summary!B123</f>
        <v>Timberland</v>
      </c>
      <c r="U51" s="124">
        <f ca="1">Summary!G123</f>
        <v>5.4133918150550908E-2</v>
      </c>
      <c r="V51" s="124">
        <f>Summary!H123</f>
        <v>0.05</v>
      </c>
      <c r="W51" s="125">
        <f>Summary!C123</f>
        <v>0.05</v>
      </c>
      <c r="X51" s="126" t="str">
        <f t="shared" si="2"/>
        <v/>
      </c>
      <c r="Y51" s="124">
        <f ca="1">Summary!J123</f>
        <v>4.6476634594736096E-2</v>
      </c>
      <c r="Z51" s="136">
        <f ca="1">Summary!D123</f>
        <v>9.3725955962479776E-2</v>
      </c>
      <c r="AB51" s="85">
        <f t="shared" si="3"/>
        <v>0</v>
      </c>
      <c r="AD51" s="71" t="s">
        <v>92</v>
      </c>
    </row>
    <row r="52" spans="20:30" x14ac:dyDescent="0.2">
      <c r="T52" s="241" t="str">
        <f>Summary!B124</f>
        <v>Row Crops</v>
      </c>
      <c r="U52" s="124">
        <f ca="1">Summary!G124</f>
        <v>9.3090335167516303E-2</v>
      </c>
      <c r="V52" s="124">
        <f>Summary!H124</f>
        <v>0.05</v>
      </c>
      <c r="W52" s="125">
        <f>Summary!C124</f>
        <v>0.05</v>
      </c>
      <c r="X52" s="126" t="str">
        <f t="shared" si="2"/>
        <v/>
      </c>
      <c r="Y52" s="124">
        <f ca="1">Summary!J124</f>
        <v>4.0043065592789126E-2</v>
      </c>
      <c r="Z52" s="136">
        <f ca="1">Summary!D124</f>
        <v>8.196525805963642E-2</v>
      </c>
      <c r="AB52" s="85">
        <f t="shared" si="3"/>
        <v>0</v>
      </c>
      <c r="AD52" s="72" t="s">
        <v>83</v>
      </c>
    </row>
    <row r="53" spans="20:30" x14ac:dyDescent="0.2">
      <c r="T53" s="241" t="str">
        <f>Summary!B125</f>
        <v>Perm Crops</v>
      </c>
      <c r="U53" s="124">
        <f ca="1">Summary!G125</f>
        <v>0.10243092812374832</v>
      </c>
      <c r="V53" s="124">
        <f>Summary!H125</f>
        <v>7.2999999999999995E-2</v>
      </c>
      <c r="W53" s="125">
        <f>Summary!C125</f>
        <v>6.25E-2</v>
      </c>
      <c r="X53" s="126">
        <f t="shared" si="2"/>
        <v>-1.0499999999999995E-2</v>
      </c>
      <c r="Y53" s="124">
        <f ca="1">Summary!J125</f>
        <v>0.10068483081176999</v>
      </c>
      <c r="Z53" s="136">
        <f ca="1">Summary!D125</f>
        <v>0.15003713103540986</v>
      </c>
      <c r="AB53" s="85">
        <f t="shared" si="3"/>
        <v>-1.0499999999999995E-2</v>
      </c>
      <c r="AD53" s="73" t="s">
        <v>86</v>
      </c>
    </row>
    <row r="54" spans="20:30" x14ac:dyDescent="0.2">
      <c r="T54" s="241" t="str">
        <f>Summary!B126</f>
        <v>REITs</v>
      </c>
      <c r="U54" s="124">
        <f ca="1">Summary!G126</f>
        <v>7.9978817202739805E-2</v>
      </c>
      <c r="V54" s="124">
        <f>Summary!H126</f>
        <v>6.7500000000000004E-2</v>
      </c>
      <c r="W54" s="125">
        <f>Summary!C126</f>
        <v>7.0000000000000007E-2</v>
      </c>
      <c r="X54" s="126">
        <f t="shared" si="2"/>
        <v>2.5000000000000022E-3</v>
      </c>
      <c r="Y54" s="124">
        <f ca="1">Summary!J126</f>
        <v>0.19777287990299294</v>
      </c>
      <c r="Z54" s="136">
        <f ca="1">Summary!D126</f>
        <v>0.19777287990299294</v>
      </c>
      <c r="AB54" s="85">
        <f t="shared" si="3"/>
        <v>2.5000000000000022E-3</v>
      </c>
      <c r="AD54" s="74" t="s">
        <v>93</v>
      </c>
    </row>
    <row r="55" spans="20:30" x14ac:dyDescent="0.2">
      <c r="T55" s="241" t="str">
        <f>Summary!B127</f>
        <v>US Public Eq</v>
      </c>
      <c r="U55" s="124">
        <f ca="1">Summary!G127</f>
        <v>8.1295815285601591E-2</v>
      </c>
      <c r="V55" s="124"/>
      <c r="W55" s="125">
        <f>Summary!C127</f>
        <v>6.5000000000000002E-2</v>
      </c>
      <c r="X55" s="126" t="str">
        <f t="shared" si="2"/>
        <v/>
      </c>
      <c r="Y55" s="124">
        <f ca="1">Summary!J127</f>
        <v>0.16715247251393101</v>
      </c>
      <c r="Z55" s="136">
        <f ca="1">Summary!D127</f>
        <v>0.16715247251393101</v>
      </c>
      <c r="AB55" s="85">
        <f t="shared" si="3"/>
        <v>6.5000000000000002E-2</v>
      </c>
      <c r="AD55" s="75" t="s">
        <v>88</v>
      </c>
    </row>
    <row r="56" spans="20:30" x14ac:dyDescent="0.2">
      <c r="T56" s="241" t="str">
        <f>Summary!B128</f>
        <v>Fixed Income</v>
      </c>
      <c r="U56" s="124">
        <f ca="1">Summary!G128</f>
        <v>3.852969634860548E-2</v>
      </c>
      <c r="V56" s="124"/>
      <c r="W56" s="125">
        <f>Summary!C128</f>
        <v>4.7500000000000001E-2</v>
      </c>
      <c r="X56" s="126" t="str">
        <f t="shared" si="2"/>
        <v/>
      </c>
      <c r="Y56" s="124">
        <f ca="1">Summary!J128</f>
        <v>4.2419450556357763E-2</v>
      </c>
      <c r="Z56" s="136">
        <f ca="1">Summary!D128</f>
        <v>4.2419450556357756E-2</v>
      </c>
      <c r="AD56" s="76" t="s">
        <v>71</v>
      </c>
    </row>
    <row r="57" spans="20:30" x14ac:dyDescent="0.2">
      <c r="T57" s="241" t="str">
        <f>Summary!B129</f>
        <v>NCPREC</v>
      </c>
      <c r="U57" s="124">
        <f ca="1">Summary!G129</f>
        <v>6.7515084824582461E-2</v>
      </c>
      <c r="V57" s="124">
        <f>Summary!H129</f>
        <v>7.0000000000000007E-2</v>
      </c>
      <c r="W57" s="125">
        <f>Summary!C129</f>
        <v>7.2499999999999995E-2</v>
      </c>
      <c r="X57" s="126">
        <f t="shared" si="2"/>
        <v>2.4999999999999883E-3</v>
      </c>
      <c r="Y57" s="124">
        <f ca="1">Summary!J129</f>
        <v>7.541530584593939E-2</v>
      </c>
      <c r="Z57" s="136">
        <f ca="1">Summary!D129</f>
        <v>0.13430426499860323</v>
      </c>
    </row>
    <row r="61" spans="20:30" ht="12.75" thickBot="1" x14ac:dyDescent="0.25"/>
    <row r="62" spans="20:30" ht="14.25" x14ac:dyDescent="0.35">
      <c r="T62" s="74"/>
      <c r="U62" s="301" t="s">
        <v>10</v>
      </c>
      <c r="V62" s="301"/>
      <c r="W62" s="301"/>
      <c r="X62" s="301"/>
      <c r="Y62" s="302" t="s">
        <v>62</v>
      </c>
      <c r="Z62" s="303"/>
    </row>
    <row r="63" spans="20:30" ht="28.5" x14ac:dyDescent="0.35">
      <c r="T63" s="74"/>
      <c r="U63" s="44" t="str">
        <f>U43</f>
        <v>Historical</v>
      </c>
      <c r="V63" s="44" t="str">
        <f>V43</f>
        <v>Prior Assumption</v>
      </c>
      <c r="W63" s="44" t="str">
        <f>W43</f>
        <v>Current Assumption</v>
      </c>
      <c r="X63" s="44" t="str">
        <f>X43</f>
        <v>Change (bps)</v>
      </c>
      <c r="Y63" s="137" t="s">
        <v>63</v>
      </c>
      <c r="Z63" s="138" t="str">
        <f t="shared" ref="Z63:Z75" si="4">Z43</f>
        <v>Desmoothed</v>
      </c>
    </row>
    <row r="64" spans="20:30" x14ac:dyDescent="0.2">
      <c r="T64" s="77" t="str">
        <f t="shared" ref="T64:W72" si="5">T44</f>
        <v>US Core RE</v>
      </c>
      <c r="U64" s="124">
        <f t="shared" ca="1" si="5"/>
        <v>6.2018974624906686E-2</v>
      </c>
      <c r="V64" s="124">
        <f t="shared" si="5"/>
        <v>6.5000000000000002E-2</v>
      </c>
      <c r="W64" s="125">
        <f t="shared" si="5"/>
        <v>6.5000000000000002E-2</v>
      </c>
      <c r="X64" s="126"/>
      <c r="Y64" s="127">
        <f t="shared" ref="Y64:Y75" ca="1" si="6">Y44</f>
        <v>6.6912306817601713E-2</v>
      </c>
      <c r="Z64" s="128">
        <f t="shared" ca="1" si="4"/>
        <v>9.705665536972638E-2</v>
      </c>
    </row>
    <row r="65" spans="20:26" x14ac:dyDescent="0.2">
      <c r="T65" s="77" t="str">
        <f t="shared" si="5"/>
        <v>Euro Core RE</v>
      </c>
      <c r="U65" s="124">
        <f t="shared" ca="1" si="5"/>
        <v>5.1956413694720371E-2</v>
      </c>
      <c r="V65" s="124">
        <f t="shared" si="5"/>
        <v>0</v>
      </c>
      <c r="W65" s="125">
        <f t="shared" si="5"/>
        <v>6.4000000000000001E-2</v>
      </c>
      <c r="X65" s="126"/>
      <c r="Y65" s="127">
        <f t="shared" ca="1" si="6"/>
        <v>3.6633729072799437E-2</v>
      </c>
      <c r="Z65" s="128">
        <f t="shared" ca="1" si="4"/>
        <v>9.9445456495255033E-2</v>
      </c>
    </row>
    <row r="66" spans="20:26" x14ac:dyDescent="0.2">
      <c r="T66" s="77" t="str">
        <f t="shared" si="5"/>
        <v>Asia Core RE</v>
      </c>
      <c r="U66" s="124">
        <f t="shared" ca="1" si="5"/>
        <v>7.8604308013350721E-2</v>
      </c>
      <c r="V66" s="124">
        <f t="shared" si="5"/>
        <v>0</v>
      </c>
      <c r="W66" s="125">
        <f t="shared" si="5"/>
        <v>6.3E-2</v>
      </c>
      <c r="X66" s="126"/>
      <c r="Y66" s="127">
        <f t="shared" ca="1" si="6"/>
        <v>4.3374471920175454E-2</v>
      </c>
      <c r="Z66" s="128">
        <f t="shared" ca="1" si="4"/>
        <v>9.8641564600530779E-2</v>
      </c>
    </row>
    <row r="67" spans="20:26" x14ac:dyDescent="0.2">
      <c r="T67" s="77" t="str">
        <f t="shared" si="5"/>
        <v>US Core+ RE</v>
      </c>
      <c r="U67" s="124">
        <f t="shared" ca="1" si="5"/>
        <v>6.5621753723365206E-2</v>
      </c>
      <c r="V67" s="124">
        <f t="shared" si="5"/>
        <v>7.0000000000000007E-2</v>
      </c>
      <c r="W67" s="125">
        <f t="shared" si="5"/>
        <v>7.0000000000000007E-2</v>
      </c>
      <c r="X67" s="126"/>
      <c r="Y67" s="127">
        <f t="shared" ca="1" si="6"/>
        <v>9.1861664623476891E-2</v>
      </c>
      <c r="Z67" s="128">
        <f t="shared" ca="1" si="4"/>
        <v>0.13768338834584978</v>
      </c>
    </row>
    <row r="68" spans="20:26" x14ac:dyDescent="0.2">
      <c r="T68" s="77" t="str">
        <f t="shared" si="5"/>
        <v>VA RE</v>
      </c>
      <c r="U68" s="124">
        <f t="shared" ca="1" si="5"/>
        <v>8.7930124647608743E-2</v>
      </c>
      <c r="V68" s="124">
        <f t="shared" si="5"/>
        <v>0.08</v>
      </c>
      <c r="W68" s="125">
        <f t="shared" si="5"/>
        <v>0.08</v>
      </c>
      <c r="X68" s="131">
        <f>(W68-V68)*10000</f>
        <v>0</v>
      </c>
      <c r="Y68" s="127">
        <f t="shared" ca="1" si="6"/>
        <v>9.044576190340041E-2</v>
      </c>
      <c r="Z68" s="128">
        <f t="shared" ca="1" si="4"/>
        <v>0.18067591522234688</v>
      </c>
    </row>
    <row r="69" spans="20:26" x14ac:dyDescent="0.2">
      <c r="T69" s="77" t="str">
        <f t="shared" si="5"/>
        <v>Opp RE</v>
      </c>
      <c r="U69" s="124">
        <f t="shared" ca="1" si="5"/>
        <v>8.3572571318586197E-2</v>
      </c>
      <c r="V69" s="124">
        <f t="shared" si="5"/>
        <v>0.09</v>
      </c>
      <c r="W69" s="125">
        <f t="shared" si="5"/>
        <v>0.09</v>
      </c>
      <c r="X69" s="131"/>
      <c r="Y69" s="127">
        <f t="shared" ca="1" si="6"/>
        <v>8.5956302586832456E-2</v>
      </c>
      <c r="Z69" s="128">
        <f t="shared" ca="1" si="4"/>
        <v>0.21137271897277665</v>
      </c>
    </row>
    <row r="70" spans="20:26" x14ac:dyDescent="0.2">
      <c r="T70" s="77" t="str">
        <f t="shared" si="5"/>
        <v>Infra</v>
      </c>
      <c r="U70" s="124">
        <f t="shared" ca="1" si="5"/>
        <v>7.4361972556852729E-2</v>
      </c>
      <c r="V70" s="124">
        <f t="shared" si="5"/>
        <v>7.4999999999999997E-2</v>
      </c>
      <c r="W70" s="125">
        <f t="shared" si="5"/>
        <v>7.4999999999999997E-2</v>
      </c>
      <c r="X70" s="131"/>
      <c r="Y70" s="127">
        <f t="shared" ca="1" si="6"/>
        <v>7.7513673892908475E-2</v>
      </c>
      <c r="Z70" s="128">
        <f t="shared" ca="1" si="4"/>
        <v>0.15238663979278766</v>
      </c>
    </row>
    <row r="71" spans="20:26" x14ac:dyDescent="0.2">
      <c r="T71" s="77" t="str">
        <f t="shared" si="5"/>
        <v>Timberland</v>
      </c>
      <c r="U71" s="124">
        <f t="shared" ca="1" si="5"/>
        <v>5.4133918150550908E-2</v>
      </c>
      <c r="V71" s="124">
        <f t="shared" si="5"/>
        <v>0.05</v>
      </c>
      <c r="W71" s="125">
        <f t="shared" si="5"/>
        <v>0.05</v>
      </c>
      <c r="X71" s="131"/>
      <c r="Y71" s="127">
        <f t="shared" ca="1" si="6"/>
        <v>4.6476634594736096E-2</v>
      </c>
      <c r="Z71" s="128">
        <f t="shared" ca="1" si="4"/>
        <v>9.3725955962479776E-2</v>
      </c>
    </row>
    <row r="72" spans="20:26" x14ac:dyDescent="0.2">
      <c r="T72" s="77" t="str">
        <f t="shared" si="5"/>
        <v>Row Crops</v>
      </c>
      <c r="U72" s="124">
        <f t="shared" ca="1" si="5"/>
        <v>9.3090335167516303E-2</v>
      </c>
      <c r="V72" s="124">
        <f t="shared" si="5"/>
        <v>0.05</v>
      </c>
      <c r="W72" s="125">
        <f t="shared" si="5"/>
        <v>0.05</v>
      </c>
      <c r="X72" s="131">
        <f>(W72-V72)*10000</f>
        <v>0</v>
      </c>
      <c r="Y72" s="127">
        <f t="shared" ca="1" si="6"/>
        <v>4.0043065592789126E-2</v>
      </c>
      <c r="Z72" s="128">
        <f t="shared" ca="1" si="4"/>
        <v>8.196525805963642E-2</v>
      </c>
    </row>
    <row r="73" spans="20:26" x14ac:dyDescent="0.2">
      <c r="T73" s="77" t="str">
        <f t="shared" ref="T73:U75" si="7">T53</f>
        <v>Perm Crops</v>
      </c>
      <c r="U73" s="124">
        <f t="shared" ca="1" si="7"/>
        <v>0.10243092812374832</v>
      </c>
      <c r="V73" s="124"/>
      <c r="W73" s="125">
        <f>W53</f>
        <v>6.25E-2</v>
      </c>
      <c r="X73" s="131"/>
      <c r="Y73" s="127">
        <f t="shared" ca="1" si="6"/>
        <v>0.10068483081176999</v>
      </c>
      <c r="Z73" s="128">
        <f t="shared" ca="1" si="4"/>
        <v>0.15003713103540986</v>
      </c>
    </row>
    <row r="74" spans="20:26" x14ac:dyDescent="0.2">
      <c r="T74" s="77" t="str">
        <f t="shared" si="7"/>
        <v>REITs</v>
      </c>
      <c r="U74" s="124">
        <f t="shared" ca="1" si="7"/>
        <v>7.9978817202739805E-2</v>
      </c>
      <c r="V74" s="124"/>
      <c r="W74" s="125">
        <f>W54</f>
        <v>7.0000000000000007E-2</v>
      </c>
      <c r="X74" s="131"/>
      <c r="Y74" s="127">
        <f t="shared" ca="1" si="6"/>
        <v>0.19777287990299294</v>
      </c>
      <c r="Z74" s="128">
        <f t="shared" ca="1" si="4"/>
        <v>0.19777287990299294</v>
      </c>
    </row>
    <row r="75" spans="20:26" ht="12.75" thickBot="1" x14ac:dyDescent="0.25">
      <c r="T75" s="77" t="str">
        <f t="shared" si="7"/>
        <v>US Public Eq</v>
      </c>
      <c r="U75" s="124">
        <f t="shared" ca="1" si="7"/>
        <v>8.1295815285601591E-2</v>
      </c>
      <c r="V75" s="124">
        <f>V55</f>
        <v>0</v>
      </c>
      <c r="W75" s="125">
        <f>W55</f>
        <v>6.5000000000000002E-2</v>
      </c>
      <c r="X75" s="131">
        <f>(W75-V75)*10000</f>
        <v>650</v>
      </c>
      <c r="Y75" s="129">
        <f t="shared" ca="1" si="6"/>
        <v>0.16715247251393101</v>
      </c>
      <c r="Z75" s="130">
        <f t="shared" ca="1" si="4"/>
        <v>0.16715247251393101</v>
      </c>
    </row>
    <row r="120" spans="52:52" ht="63.6" customHeight="1" x14ac:dyDescent="0.2"/>
    <row r="121" spans="52:52" s="21" customFormat="1" ht="6.95" customHeight="1" x14ac:dyDescent="0.2"/>
    <row r="122" spans="52:52" ht="18.600000000000001" customHeight="1" x14ac:dyDescent="0.2">
      <c r="AZ122" s="207"/>
    </row>
    <row r="123" spans="52:52" ht="15" customHeight="1" x14ac:dyDescent="0.2">
      <c r="AZ123" s="207"/>
    </row>
    <row r="124" spans="52:52" ht="15" customHeight="1" x14ac:dyDescent="0.2">
      <c r="AZ124" s="207"/>
    </row>
    <row r="125" spans="52:52" ht="15" customHeight="1" x14ac:dyDescent="0.2">
      <c r="AZ125" s="207"/>
    </row>
    <row r="126" spans="52:52" s="21" customFormat="1" ht="7.5" customHeight="1" x14ac:dyDescent="0.2">
      <c r="AZ126" s="214"/>
    </row>
    <row r="127" spans="52:52" ht="19.5" customHeight="1" x14ac:dyDescent="0.2">
      <c r="AZ127" s="207"/>
    </row>
    <row r="128" spans="52:52" ht="15" customHeight="1" x14ac:dyDescent="0.2">
      <c r="AZ128" s="207"/>
    </row>
    <row r="129" spans="36:52" ht="15" customHeight="1" x14ac:dyDescent="0.2">
      <c r="AZ129" s="207"/>
    </row>
    <row r="135" spans="36:52" x14ac:dyDescent="0.2"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</row>
  </sheetData>
  <mergeCells count="9">
    <mergeCell ref="U62:X62"/>
    <mergeCell ref="Y62:Z62"/>
    <mergeCell ref="Q19:S19"/>
    <mergeCell ref="B15:B17"/>
    <mergeCell ref="D19:I19"/>
    <mergeCell ref="J19:M19"/>
    <mergeCell ref="N19:P19"/>
    <mergeCell ref="Y42:Z42"/>
    <mergeCell ref="U42:X42"/>
  </mergeCells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B17E-86A5-4360-BD42-CCB5AFB6DEF0}">
  <sheetPr codeName="Sheet26">
    <tabColor rgb="FFEC6B1D"/>
  </sheetPr>
  <dimension ref="C2:AW144"/>
  <sheetViews>
    <sheetView zoomScale="115" zoomScaleNormal="115" workbookViewId="0"/>
  </sheetViews>
  <sheetFormatPr defaultRowHeight="12" x14ac:dyDescent="0.2"/>
  <cols>
    <col min="3" max="3" width="2.33203125" customWidth="1"/>
    <col min="4" max="4" width="10.83203125" customWidth="1"/>
    <col min="6" max="6" width="9.6640625" customWidth="1"/>
    <col min="7" max="7" width="6.83203125" customWidth="1"/>
    <col min="8" max="8" width="5.1640625" customWidth="1"/>
    <col min="9" max="9" width="3" customWidth="1"/>
    <col min="10" max="10" width="13" bestFit="1" customWidth="1"/>
    <col min="11" max="11" width="9.83203125" customWidth="1"/>
    <col min="12" max="12" width="9.1640625" customWidth="1"/>
    <col min="13" max="13" width="6.6640625" customWidth="1"/>
    <col min="14" max="14" width="5.33203125" customWidth="1"/>
    <col min="15" max="15" width="3" customWidth="1"/>
    <col min="16" max="18" width="10.1640625" customWidth="1"/>
    <col min="19" max="19" width="6.5" customWidth="1"/>
    <col min="20" max="20" width="5.1640625" customWidth="1"/>
    <col min="21" max="21" width="3.83203125" customWidth="1"/>
    <col min="22" max="24" width="10.1640625" customWidth="1"/>
    <col min="25" max="25" width="6.1640625" customWidth="1"/>
    <col min="26" max="26" width="4.33203125" customWidth="1"/>
    <col min="27" max="27" width="3.5" customWidth="1"/>
    <col min="30" max="30" width="9.33203125" customWidth="1"/>
  </cols>
  <sheetData>
    <row r="2" spans="3:38" x14ac:dyDescent="0.2">
      <c r="C2" s="245" t="s">
        <v>543</v>
      </c>
      <c r="D2" s="245"/>
      <c r="E2" s="245"/>
      <c r="F2" s="245"/>
      <c r="I2" s="245" t="s">
        <v>581</v>
      </c>
      <c r="J2" s="245"/>
      <c r="K2" s="245"/>
      <c r="L2" s="245"/>
      <c r="O2" s="245" t="s">
        <v>43</v>
      </c>
      <c r="P2" s="245"/>
      <c r="Q2" s="245"/>
      <c r="R2" s="245"/>
      <c r="U2" s="245" t="s">
        <v>510</v>
      </c>
      <c r="V2" s="245"/>
      <c r="W2" s="245"/>
      <c r="X2" s="245"/>
      <c r="AA2" s="245" t="s">
        <v>2</v>
      </c>
      <c r="AB2" s="245"/>
      <c r="AC2" s="245"/>
      <c r="AD2" s="245"/>
    </row>
    <row r="3" spans="3:38" x14ac:dyDescent="0.2">
      <c r="F3" s="12"/>
    </row>
    <row r="4" spans="3:38" x14ac:dyDescent="0.2">
      <c r="C4" s="252" t="s">
        <v>14</v>
      </c>
      <c r="D4" s="252"/>
      <c r="E4" s="252"/>
      <c r="F4" s="260">
        <f ca="1">Summary!C11</f>
        <v>6.2018974624906686E-2</v>
      </c>
      <c r="I4" t="s">
        <v>14</v>
      </c>
      <c r="L4" s="246">
        <f ca="1">Summary!D11</f>
        <v>5.1956413694720371E-2</v>
      </c>
      <c r="O4" t="s">
        <v>14</v>
      </c>
      <c r="R4" s="246">
        <f ca="1">Summary!I11</f>
        <v>7.4361972556852729E-2</v>
      </c>
      <c r="U4" t="s">
        <v>14</v>
      </c>
      <c r="X4" s="246">
        <f ca="1">Summary!J11</f>
        <v>5.4133918150550908E-2</v>
      </c>
      <c r="AA4" t="s">
        <v>14</v>
      </c>
      <c r="AD4" s="246">
        <f ca="1">Summary!M11</f>
        <v>7.9978817202739805E-2</v>
      </c>
    </row>
    <row r="5" spans="3:38" x14ac:dyDescent="0.2">
      <c r="C5" s="252" t="s">
        <v>568</v>
      </c>
      <c r="D5" s="252"/>
      <c r="E5" s="252"/>
      <c r="F5" s="250">
        <v>6.5000000000000002E-2</v>
      </c>
      <c r="I5" t="s">
        <v>568</v>
      </c>
      <c r="L5" s="248"/>
      <c r="O5" t="s">
        <v>597</v>
      </c>
      <c r="P5" s="252"/>
      <c r="Q5" s="252"/>
      <c r="R5" s="252"/>
      <c r="U5" s="252" t="s">
        <v>569</v>
      </c>
      <c r="V5" s="252"/>
      <c r="W5" s="252"/>
      <c r="X5" s="261"/>
      <c r="AA5" t="s">
        <v>597</v>
      </c>
    </row>
    <row r="6" spans="3:38" x14ac:dyDescent="0.2">
      <c r="C6" s="252" t="s">
        <v>569</v>
      </c>
      <c r="D6" s="252"/>
      <c r="E6" s="252"/>
      <c r="F6" s="261"/>
      <c r="I6" t="s">
        <v>582</v>
      </c>
      <c r="P6" s="252" t="s">
        <v>594</v>
      </c>
      <c r="Q6" s="252"/>
      <c r="R6" s="263">
        <v>5.0000000000000001E-3</v>
      </c>
      <c r="U6" s="252"/>
      <c r="V6" s="252" t="s">
        <v>570</v>
      </c>
      <c r="W6" s="252"/>
      <c r="X6" s="269">
        <v>4.2500000000000003E-2</v>
      </c>
      <c r="AB6" t="s">
        <v>594</v>
      </c>
      <c r="AD6" s="263">
        <v>0</v>
      </c>
    </row>
    <row r="7" spans="3:38" x14ac:dyDescent="0.2">
      <c r="C7" s="252"/>
      <c r="D7" s="252" t="s">
        <v>570</v>
      </c>
      <c r="E7" s="252"/>
      <c r="F7" s="262">
        <v>7.0000000000000007E-2</v>
      </c>
      <c r="J7" t="s">
        <v>583</v>
      </c>
      <c r="K7" s="263">
        <v>4.5499999999999999E-2</v>
      </c>
      <c r="L7" s="252"/>
      <c r="P7" s="252" t="s">
        <v>65</v>
      </c>
      <c r="Q7" s="252"/>
      <c r="R7" s="260">
        <f>R6+Summary!F13</f>
        <v>7.5000000000000011E-2</v>
      </c>
      <c r="U7" s="252"/>
      <c r="V7" s="252" t="s">
        <v>20</v>
      </c>
      <c r="W7" s="252"/>
      <c r="X7" s="263">
        <v>2.5000000000000001E-2</v>
      </c>
      <c r="AB7" t="s">
        <v>65</v>
      </c>
      <c r="AD7" s="246">
        <f>AD6+Summary!F13</f>
        <v>7.0000000000000007E-2</v>
      </c>
    </row>
    <row r="8" spans="3:38" x14ac:dyDescent="0.2">
      <c r="C8" s="252"/>
      <c r="D8" s="252" t="s">
        <v>571</v>
      </c>
      <c r="E8" s="252"/>
      <c r="F8" s="262">
        <v>0.25</v>
      </c>
      <c r="J8" t="s">
        <v>584</v>
      </c>
      <c r="K8" s="263">
        <v>2.4899999999999999E-2</v>
      </c>
      <c r="L8" s="264">
        <v>0.45</v>
      </c>
      <c r="O8" t="s">
        <v>598</v>
      </c>
      <c r="P8" s="252"/>
      <c r="Q8" s="252"/>
      <c r="R8" s="260">
        <v>7.2599999999999998E-2</v>
      </c>
      <c r="U8" s="252"/>
      <c r="V8" s="252" t="s">
        <v>571</v>
      </c>
      <c r="W8" s="252"/>
      <c r="X8" s="269">
        <v>0</v>
      </c>
      <c r="AA8" t="s">
        <v>599</v>
      </c>
    </row>
    <row r="9" spans="3:38" x14ac:dyDescent="0.2">
      <c r="C9" s="252"/>
      <c r="D9" s="252" t="s">
        <v>572</v>
      </c>
      <c r="E9" s="252"/>
      <c r="F9" s="262">
        <v>0.06</v>
      </c>
      <c r="J9" t="s">
        <v>585</v>
      </c>
      <c r="K9" s="263">
        <v>4.5600000000000002E-2</v>
      </c>
      <c r="L9" s="264">
        <v>0.3</v>
      </c>
      <c r="O9" t="s">
        <v>606</v>
      </c>
      <c r="P9" s="252"/>
      <c r="Q9" s="252"/>
      <c r="R9" s="252"/>
      <c r="U9" s="252"/>
      <c r="V9" s="252" t="s">
        <v>572</v>
      </c>
      <c r="W9" s="252"/>
      <c r="X9" s="262">
        <v>0.06</v>
      </c>
      <c r="AB9" t="s">
        <v>600</v>
      </c>
      <c r="AD9" s="256">
        <v>5.2999999999999999E-2</v>
      </c>
    </row>
    <row r="10" spans="3:38" x14ac:dyDescent="0.2">
      <c r="C10" s="252"/>
      <c r="D10" s="252" t="s">
        <v>573</v>
      </c>
      <c r="E10" s="252"/>
      <c r="F10" s="261">
        <f>(F7-(F8*F9))/(1-F8)</f>
        <v>7.3333333333333348E-2</v>
      </c>
      <c r="J10" t="s">
        <v>586</v>
      </c>
      <c r="K10" s="265">
        <v>3.2000000000000001E-2</v>
      </c>
      <c r="L10" s="264">
        <v>0.25</v>
      </c>
      <c r="P10" s="252" t="s">
        <v>600</v>
      </c>
      <c r="Q10" s="252"/>
      <c r="R10" s="268">
        <v>6.2E-2</v>
      </c>
      <c r="U10" s="252"/>
      <c r="V10" s="252" t="s">
        <v>573</v>
      </c>
      <c r="W10" s="252"/>
      <c r="X10" s="261">
        <f>((X6+X7)-(X8*X9))/(1-X8)</f>
        <v>6.7500000000000004E-2</v>
      </c>
      <c r="AB10" t="s">
        <v>601</v>
      </c>
      <c r="AD10" s="256">
        <v>5.8500000000000003E-2</v>
      </c>
      <c r="AH10" s="254"/>
      <c r="AI10" s="253"/>
      <c r="AJ10" s="253"/>
      <c r="AK10" s="253"/>
      <c r="AL10" s="253"/>
    </row>
    <row r="11" spans="3:38" x14ac:dyDescent="0.2">
      <c r="C11" s="252"/>
      <c r="D11" s="252" t="s">
        <v>574</v>
      </c>
      <c r="E11" s="252"/>
      <c r="F11" s="263">
        <v>0</v>
      </c>
      <c r="J11" t="s">
        <v>587</v>
      </c>
      <c r="K11" s="261">
        <f>K8*L8+K9*L9+K10*L10</f>
        <v>3.2884999999999998E-2</v>
      </c>
      <c r="L11" s="252"/>
      <c r="P11" s="252" t="s">
        <v>601</v>
      </c>
      <c r="Q11" s="252"/>
      <c r="R11" s="268">
        <v>6.3E-2</v>
      </c>
      <c r="U11" s="252"/>
      <c r="V11" s="252" t="s">
        <v>574</v>
      </c>
      <c r="W11" s="252"/>
      <c r="X11" s="263">
        <v>0</v>
      </c>
      <c r="AB11" t="s">
        <v>602</v>
      </c>
      <c r="AD11" s="256">
        <v>0.08</v>
      </c>
    </row>
    <row r="12" spans="3:38" x14ac:dyDescent="0.2">
      <c r="C12" s="252"/>
      <c r="D12" s="252" t="s">
        <v>101</v>
      </c>
      <c r="E12" s="252"/>
      <c r="F12" s="261">
        <v>0.01</v>
      </c>
      <c r="J12" t="s">
        <v>588</v>
      </c>
      <c r="K12" s="263">
        <f>K7-K11</f>
        <v>1.2615000000000001E-2</v>
      </c>
      <c r="L12" s="252"/>
      <c r="P12" s="252" t="s">
        <v>604</v>
      </c>
      <c r="Q12" s="252"/>
      <c r="R12" s="268">
        <v>0.05</v>
      </c>
      <c r="U12" s="252"/>
      <c r="V12" s="252" t="s">
        <v>101</v>
      </c>
      <c r="W12" s="252"/>
      <c r="X12" s="261">
        <v>0.01</v>
      </c>
      <c r="AB12" t="s">
        <v>612</v>
      </c>
      <c r="AD12" s="256">
        <v>6.9199999999999998E-2</v>
      </c>
    </row>
    <row r="13" spans="3:38" x14ac:dyDescent="0.2">
      <c r="C13" s="252"/>
      <c r="D13" s="252" t="s">
        <v>575</v>
      </c>
      <c r="E13" s="252"/>
      <c r="F13" s="250">
        <f>F10+F11-F12</f>
        <v>6.3333333333333353E-2</v>
      </c>
      <c r="K13" s="252"/>
      <c r="L13" s="260">
        <f>F5-K12</f>
        <v>5.2385000000000001E-2</v>
      </c>
      <c r="P13" s="252" t="s">
        <v>605</v>
      </c>
      <c r="Q13" s="252"/>
      <c r="R13" s="268">
        <v>7.2999999999999995E-2</v>
      </c>
      <c r="U13" s="252"/>
      <c r="V13" s="252" t="s">
        <v>575</v>
      </c>
      <c r="W13" s="252"/>
      <c r="X13" s="250">
        <f>X10+X11-X12</f>
        <v>5.7500000000000002E-2</v>
      </c>
      <c r="AB13" t="s">
        <v>611</v>
      </c>
      <c r="AD13" s="257">
        <v>7.7499999999999999E-2</v>
      </c>
    </row>
    <row r="14" spans="3:38" x14ac:dyDescent="0.2">
      <c r="C14" s="252" t="s">
        <v>576</v>
      </c>
      <c r="D14" s="252"/>
      <c r="E14" s="252"/>
      <c r="F14" s="261"/>
      <c r="P14" s="252" t="s">
        <v>602</v>
      </c>
      <c r="Q14" s="252"/>
      <c r="R14" s="268">
        <v>6.3E-2</v>
      </c>
      <c r="U14" s="252" t="s">
        <v>599</v>
      </c>
      <c r="V14" s="252"/>
      <c r="W14" s="252"/>
      <c r="X14" s="252"/>
      <c r="AB14" t="s">
        <v>603</v>
      </c>
      <c r="AD14" s="258">
        <f>MEDIAN(AD9:AD13)</f>
        <v>6.9199999999999998E-2</v>
      </c>
    </row>
    <row r="15" spans="3:38" x14ac:dyDescent="0.2">
      <c r="C15" s="252"/>
      <c r="D15" s="252" t="s">
        <v>577</v>
      </c>
      <c r="E15" s="252"/>
      <c r="F15" s="261">
        <v>4.0599999999999997E-2</v>
      </c>
      <c r="G15" s="247">
        <f>1+F15</f>
        <v>1.0406</v>
      </c>
      <c r="H15" s="247"/>
      <c r="P15" s="252" t="s">
        <v>603</v>
      </c>
      <c r="Q15" s="252"/>
      <c r="R15" s="260">
        <f>MEDIAN(R10:R14)</f>
        <v>6.3E-2</v>
      </c>
      <c r="U15" s="252"/>
      <c r="V15" s="252" t="s">
        <v>600</v>
      </c>
      <c r="W15" s="252"/>
      <c r="X15" s="261">
        <v>5.2999999999999999E-2</v>
      </c>
      <c r="AD15" s="255"/>
    </row>
    <row r="16" spans="3:38" x14ac:dyDescent="0.2">
      <c r="C16" s="252"/>
      <c r="D16" s="252" t="s">
        <v>579</v>
      </c>
      <c r="E16" s="252"/>
      <c r="F16" s="261">
        <v>2.5000000000000001E-2</v>
      </c>
      <c r="G16" s="247">
        <f>1+F16</f>
        <v>1.0249999999999999</v>
      </c>
      <c r="H16" s="247"/>
      <c r="P16" s="252"/>
      <c r="Q16" s="252"/>
      <c r="R16" s="252"/>
      <c r="U16" s="252"/>
      <c r="V16" s="252" t="s">
        <v>601</v>
      </c>
      <c r="W16" s="252"/>
      <c r="X16" s="261">
        <v>7.0000000000000007E-2</v>
      </c>
    </row>
    <row r="17" spans="3:31" x14ac:dyDescent="0.2">
      <c r="C17" s="252"/>
      <c r="D17" s="252" t="s">
        <v>580</v>
      </c>
      <c r="E17" s="252"/>
      <c r="F17" s="261">
        <v>0.02</v>
      </c>
      <c r="G17" s="247">
        <f>1+F17</f>
        <v>1.02</v>
      </c>
      <c r="H17" s="247"/>
      <c r="I17" s="245" t="s">
        <v>589</v>
      </c>
      <c r="J17" s="245"/>
      <c r="K17" s="245"/>
      <c r="L17" s="245"/>
      <c r="P17" s="252"/>
      <c r="Q17" s="252"/>
      <c r="R17" s="252"/>
      <c r="U17" s="252"/>
      <c r="V17" s="252" t="s">
        <v>602</v>
      </c>
      <c r="W17" s="252"/>
      <c r="X17" s="261">
        <v>5.2999999999999999E-2</v>
      </c>
    </row>
    <row r="18" spans="3:31" x14ac:dyDescent="0.2">
      <c r="C18" s="252"/>
      <c r="D18" s="252" t="s">
        <v>578</v>
      </c>
      <c r="E18" s="252"/>
      <c r="F18" s="261">
        <v>-0.02</v>
      </c>
      <c r="G18" s="247">
        <f>1+F18</f>
        <v>0.98</v>
      </c>
      <c r="H18" s="247"/>
      <c r="P18" s="252"/>
      <c r="Q18" s="252"/>
      <c r="R18" s="252"/>
      <c r="U18" s="252"/>
      <c r="V18" s="252" t="s">
        <v>603</v>
      </c>
      <c r="W18" s="252"/>
      <c r="X18" s="250">
        <f>MEDIAN(X15:X17)</f>
        <v>5.2999999999999999E-2</v>
      </c>
      <c r="AA18" s="245" t="s">
        <v>616</v>
      </c>
      <c r="AB18" s="245"/>
      <c r="AC18" s="245"/>
      <c r="AD18" s="245"/>
    </row>
    <row r="19" spans="3:31" x14ac:dyDescent="0.2">
      <c r="C19" s="252"/>
      <c r="D19" s="252"/>
      <c r="E19" s="252"/>
      <c r="F19" s="250">
        <f>PRODUCT(G15:G18)-1</f>
        <v>6.6188353999999894E-2</v>
      </c>
      <c r="I19" t="s">
        <v>14</v>
      </c>
      <c r="L19" s="246">
        <f ca="1">Summary!E11</f>
        <v>7.8604308013350721E-2</v>
      </c>
      <c r="U19" s="252"/>
      <c r="V19" s="252"/>
      <c r="W19" s="252"/>
      <c r="X19" s="252"/>
    </row>
    <row r="20" spans="3:31" x14ac:dyDescent="0.2">
      <c r="C20" s="252" t="s">
        <v>598</v>
      </c>
      <c r="D20" s="252"/>
      <c r="E20" s="252"/>
      <c r="F20" s="250">
        <v>6.0600000000000001E-2</v>
      </c>
      <c r="I20" t="s">
        <v>568</v>
      </c>
      <c r="J20" s="252"/>
      <c r="K20" s="252"/>
      <c r="L20" s="267"/>
      <c r="M20" s="252"/>
      <c r="AA20" t="s">
        <v>14</v>
      </c>
      <c r="AD20" s="246">
        <f ca="1">Summary!N11</f>
        <v>8.1295815285601591E-2</v>
      </c>
    </row>
    <row r="21" spans="3:31" x14ac:dyDescent="0.2">
      <c r="F21" s="12"/>
      <c r="I21" t="s">
        <v>582</v>
      </c>
      <c r="J21" s="252"/>
      <c r="K21" s="252"/>
      <c r="L21" s="252"/>
      <c r="M21" s="252"/>
      <c r="AA21" t="s">
        <v>607</v>
      </c>
      <c r="AC21" s="252"/>
      <c r="AD21" s="252"/>
      <c r="AE21" s="252"/>
    </row>
    <row r="22" spans="3:31" x14ac:dyDescent="0.2">
      <c r="J22" s="252" t="s">
        <v>583</v>
      </c>
      <c r="K22" s="263">
        <v>4.5499999999999999E-2</v>
      </c>
      <c r="L22" s="252"/>
      <c r="M22" s="252"/>
      <c r="U22" s="245" t="s">
        <v>511</v>
      </c>
      <c r="V22" s="245"/>
      <c r="W22" s="245"/>
      <c r="X22" s="245"/>
      <c r="AB22" t="s">
        <v>21</v>
      </c>
      <c r="AC22" s="252"/>
      <c r="AD22" s="263">
        <v>1.2500000000000001E-2</v>
      </c>
      <c r="AE22" s="252"/>
    </row>
    <row r="23" spans="3:31" x14ac:dyDescent="0.2">
      <c r="C23" s="245" t="s">
        <v>592</v>
      </c>
      <c r="D23" s="245"/>
      <c r="E23" s="245"/>
      <c r="F23" s="245"/>
      <c r="J23" s="252" t="s">
        <v>590</v>
      </c>
      <c r="K23" s="263">
        <v>1.4200000000000001E-2</v>
      </c>
      <c r="L23" s="264">
        <v>0.5</v>
      </c>
      <c r="M23" s="252"/>
      <c r="AB23" t="s">
        <v>538</v>
      </c>
      <c r="AC23" s="252"/>
      <c r="AD23" s="263">
        <v>0.02</v>
      </c>
      <c r="AE23" s="252"/>
    </row>
    <row r="24" spans="3:31" x14ac:dyDescent="0.2">
      <c r="F24" s="12"/>
      <c r="J24" s="252" t="s">
        <v>591</v>
      </c>
      <c r="K24" s="263">
        <v>4.4999999999999998E-2</v>
      </c>
      <c r="L24" s="264">
        <v>0.5</v>
      </c>
      <c r="M24" s="252"/>
      <c r="U24" t="s">
        <v>14</v>
      </c>
      <c r="X24" s="246">
        <f ca="1">Summary!K11</f>
        <v>9.3090335167516303E-2</v>
      </c>
      <c r="AB24" t="s">
        <v>20</v>
      </c>
      <c r="AC24" s="252"/>
      <c r="AD24" s="263">
        <v>2.5000000000000001E-2</v>
      </c>
      <c r="AE24" s="252"/>
    </row>
    <row r="25" spans="3:31" x14ac:dyDescent="0.2">
      <c r="C25" t="s">
        <v>14</v>
      </c>
      <c r="F25" s="246">
        <f ca="1">Summary!F11</f>
        <v>6.5621753723365206E-2</v>
      </c>
      <c r="J25" s="252"/>
      <c r="K25" s="265"/>
      <c r="L25" s="264"/>
      <c r="M25" s="252"/>
      <c r="U25" t="s">
        <v>607</v>
      </c>
      <c r="V25" s="252"/>
      <c r="W25" s="252"/>
      <c r="X25" s="252"/>
      <c r="Y25" s="252"/>
      <c r="AB25" t="s">
        <v>99</v>
      </c>
      <c r="AC25" s="252"/>
      <c r="AD25" s="263">
        <v>0.01</v>
      </c>
      <c r="AE25" s="252"/>
    </row>
    <row r="26" spans="3:31" x14ac:dyDescent="0.2">
      <c r="C26" t="s">
        <v>568</v>
      </c>
      <c r="F26" s="251">
        <v>7.0000000000000007E-2</v>
      </c>
      <c r="J26" s="252" t="s">
        <v>587</v>
      </c>
      <c r="K26" s="261">
        <f>K23*L23+K24*L24+K25*L25</f>
        <v>2.9600000000000001E-2</v>
      </c>
      <c r="L26" s="252"/>
      <c r="M26" s="252"/>
      <c r="V26" s="252" t="s">
        <v>577</v>
      </c>
      <c r="W26" s="252"/>
      <c r="X26" s="261">
        <v>3.3799999999999997E-2</v>
      </c>
      <c r="Y26" s="252"/>
      <c r="AC26" s="252"/>
      <c r="AD26" s="271">
        <f>(1+AD22)*(1+AD23)*(1+AD24)+AD25-1</f>
        <v>6.8568750000000067E-2</v>
      </c>
      <c r="AE26" s="252"/>
    </row>
    <row r="27" spans="3:31" x14ac:dyDescent="0.2">
      <c r="C27" t="s">
        <v>594</v>
      </c>
      <c r="J27" s="252" t="s">
        <v>588</v>
      </c>
      <c r="K27" s="263">
        <f>K22-K26</f>
        <v>1.5899999999999997E-2</v>
      </c>
      <c r="L27" s="252"/>
      <c r="M27" s="252"/>
      <c r="V27" s="252" t="s">
        <v>608</v>
      </c>
      <c r="W27" s="252"/>
      <c r="X27" s="261">
        <v>-1E-3</v>
      </c>
      <c r="Y27" s="252"/>
      <c r="AA27" t="s">
        <v>599</v>
      </c>
      <c r="AC27" s="252"/>
      <c r="AD27" s="252"/>
      <c r="AE27" s="252"/>
    </row>
    <row r="28" spans="3:31" x14ac:dyDescent="0.2">
      <c r="D28" t="s">
        <v>593</v>
      </c>
      <c r="F28" s="266">
        <v>5.0000000000000001E-3</v>
      </c>
      <c r="L28" s="246">
        <f>F5-K27</f>
        <v>4.9100000000000005E-2</v>
      </c>
      <c r="V28" s="252" t="s">
        <v>20</v>
      </c>
      <c r="W28" s="252"/>
      <c r="X28" s="261">
        <v>2.5000000000000001E-2</v>
      </c>
      <c r="Y28" s="252"/>
      <c r="AB28" t="s">
        <v>617</v>
      </c>
      <c r="AC28" s="252"/>
      <c r="AD28" s="259">
        <f>MEDIAN('[1]2025'!E15:L15)</f>
        <v>6.1499999999999999E-2</v>
      </c>
      <c r="AE28" s="252"/>
    </row>
    <row r="29" spans="3:31" x14ac:dyDescent="0.2">
      <c r="D29" t="s">
        <v>65</v>
      </c>
      <c r="F29" s="250">
        <f>F28+Summary!C13</f>
        <v>7.0000000000000007E-2</v>
      </c>
      <c r="V29" s="252" t="s">
        <v>101</v>
      </c>
      <c r="W29" s="252"/>
      <c r="X29" s="261">
        <v>-0.01</v>
      </c>
      <c r="Y29" s="252"/>
      <c r="AB29" t="s">
        <v>618</v>
      </c>
      <c r="AD29" s="259">
        <v>6.5000000000000002E-2</v>
      </c>
    </row>
    <row r="30" spans="3:31" x14ac:dyDescent="0.2">
      <c r="F30" s="249"/>
      <c r="V30" s="252" t="s">
        <v>99</v>
      </c>
      <c r="W30" s="252"/>
      <c r="X30" s="261">
        <v>-1E-3</v>
      </c>
      <c r="Y30" s="252" t="s">
        <v>609</v>
      </c>
    </row>
    <row r="31" spans="3:31" x14ac:dyDescent="0.2">
      <c r="F31" s="89"/>
      <c r="V31" s="252"/>
      <c r="W31" s="252"/>
      <c r="X31" s="260">
        <f>SUM(X26:X30)</f>
        <v>4.6799999999999994E-2</v>
      </c>
      <c r="Y31" s="252"/>
    </row>
    <row r="32" spans="3:31" x14ac:dyDescent="0.2">
      <c r="C32" s="245" t="s">
        <v>595</v>
      </c>
      <c r="D32" s="245"/>
      <c r="E32" s="245"/>
      <c r="F32" s="245"/>
      <c r="U32" t="s">
        <v>599</v>
      </c>
      <c r="V32" s="252"/>
      <c r="W32" s="252"/>
      <c r="X32" s="252"/>
      <c r="Y32" s="252"/>
    </row>
    <row r="33" spans="3:30" x14ac:dyDescent="0.2">
      <c r="F33" s="12"/>
      <c r="V33" s="252" t="s">
        <v>610</v>
      </c>
      <c r="W33" s="252"/>
      <c r="X33" s="250">
        <v>3.5999999999999997E-2</v>
      </c>
      <c r="Y33" s="252"/>
      <c r="AA33" s="245" t="s">
        <v>619</v>
      </c>
      <c r="AB33" s="245"/>
      <c r="AC33" s="245"/>
      <c r="AD33" s="245"/>
    </row>
    <row r="34" spans="3:30" x14ac:dyDescent="0.2">
      <c r="C34" t="s">
        <v>14</v>
      </c>
      <c r="F34" s="246">
        <f ca="1">Summary!G11</f>
        <v>8.7930124647608743E-2</v>
      </c>
    </row>
    <row r="35" spans="3:30" x14ac:dyDescent="0.2">
      <c r="C35" t="s">
        <v>594</v>
      </c>
      <c r="AA35" t="s">
        <v>14</v>
      </c>
      <c r="AD35" s="259">
        <f ca="1">Summary!O11</f>
        <v>3.852969634860548E-2</v>
      </c>
    </row>
    <row r="36" spans="3:30" x14ac:dyDescent="0.2">
      <c r="D36" t="s">
        <v>593</v>
      </c>
      <c r="F36" s="266">
        <v>1.4999999999999999E-2</v>
      </c>
      <c r="U36" s="14"/>
      <c r="AA36" t="s">
        <v>620</v>
      </c>
      <c r="AD36" s="259">
        <v>4.7899999999999998E-2</v>
      </c>
    </row>
    <row r="37" spans="3:30" x14ac:dyDescent="0.2">
      <c r="D37" t="s">
        <v>65</v>
      </c>
      <c r="F37" s="250">
        <f>F36+Summary!C13</f>
        <v>0.08</v>
      </c>
      <c r="U37" s="245" t="s">
        <v>613</v>
      </c>
      <c r="V37" s="245"/>
      <c r="W37" s="245"/>
      <c r="X37" s="245"/>
      <c r="AA37" t="s">
        <v>599</v>
      </c>
    </row>
    <row r="38" spans="3:30" x14ac:dyDescent="0.2">
      <c r="AB38" t="s">
        <v>617</v>
      </c>
      <c r="AD38" s="259">
        <f>MEDIAN('[1]2025'!E16:L16)</f>
        <v>4.9000000000000002E-2</v>
      </c>
    </row>
    <row r="39" spans="3:30" x14ac:dyDescent="0.2">
      <c r="U39" t="s">
        <v>14</v>
      </c>
      <c r="X39" s="246">
        <f ca="1">Summary!L11</f>
        <v>0.10243092812374832</v>
      </c>
      <c r="AB39" t="s">
        <v>618</v>
      </c>
      <c r="AD39" s="259">
        <v>4.9000000000000002E-2</v>
      </c>
    </row>
    <row r="40" spans="3:30" x14ac:dyDescent="0.2">
      <c r="C40" s="245" t="s">
        <v>596</v>
      </c>
      <c r="D40" s="245"/>
      <c r="E40" s="245"/>
      <c r="F40" s="245"/>
      <c r="U40" t="s">
        <v>599</v>
      </c>
      <c r="V40" s="252"/>
      <c r="W40" s="252"/>
      <c r="X40" s="252"/>
    </row>
    <row r="41" spans="3:30" x14ac:dyDescent="0.2">
      <c r="F41" s="12"/>
      <c r="V41" s="252" t="s">
        <v>610</v>
      </c>
      <c r="W41" s="252"/>
      <c r="X41" s="250">
        <v>3.5999999999999997E-2</v>
      </c>
    </row>
    <row r="42" spans="3:30" x14ac:dyDescent="0.2">
      <c r="C42" t="s">
        <v>14</v>
      </c>
      <c r="F42" s="246">
        <f ca="1">Summary!H11</f>
        <v>8.3572571318586197E-2</v>
      </c>
      <c r="U42" t="s">
        <v>594</v>
      </c>
      <c r="V42" s="252"/>
      <c r="W42" s="252"/>
      <c r="X42" s="252"/>
    </row>
    <row r="43" spans="3:30" x14ac:dyDescent="0.2">
      <c r="C43" t="s">
        <v>594</v>
      </c>
      <c r="V43" s="252" t="s">
        <v>614</v>
      </c>
      <c r="W43" s="263">
        <v>5.0000000000000001E-3</v>
      </c>
      <c r="X43" s="270">
        <f>W43+'Formatted R&amp;R Table'!L10</f>
        <v>5.5E-2</v>
      </c>
    </row>
    <row r="44" spans="3:30" x14ac:dyDescent="0.2">
      <c r="D44" t="s">
        <v>593</v>
      </c>
      <c r="F44" s="266">
        <v>2.5000000000000001E-2</v>
      </c>
      <c r="V44" s="252" t="s">
        <v>615</v>
      </c>
      <c r="W44" s="263">
        <v>5.0000000000000001E-3</v>
      </c>
      <c r="X44" s="270">
        <f>W43+'Formatted R&amp;R Table'!K10</f>
        <v>5.5E-2</v>
      </c>
    </row>
    <row r="45" spans="3:30" x14ac:dyDescent="0.2">
      <c r="D45" t="s">
        <v>65</v>
      </c>
      <c r="F45" s="250">
        <f>F44+Summary!C13</f>
        <v>0.09</v>
      </c>
      <c r="V45" s="252"/>
      <c r="W45" s="252"/>
      <c r="X45" s="252"/>
    </row>
    <row r="46" spans="3:30" x14ac:dyDescent="0.2">
      <c r="F46" s="12"/>
      <c r="U46" s="272" t="s">
        <v>621</v>
      </c>
    </row>
    <row r="47" spans="3:30" x14ac:dyDescent="0.2">
      <c r="F47" s="12"/>
    </row>
    <row r="48" spans="3:30" x14ac:dyDescent="0.2">
      <c r="F48" s="12"/>
    </row>
    <row r="49" spans="6:31" x14ac:dyDescent="0.2">
      <c r="F49" s="12"/>
    </row>
    <row r="50" spans="6:31" x14ac:dyDescent="0.2">
      <c r="F50" s="12"/>
    </row>
    <row r="51" spans="6:31" x14ac:dyDescent="0.2">
      <c r="F51" s="12"/>
      <c r="R51" s="4"/>
    </row>
    <row r="52" spans="6:31" x14ac:dyDescent="0.2">
      <c r="F52" s="12"/>
      <c r="R52" s="4"/>
    </row>
    <row r="53" spans="6:31" x14ac:dyDescent="0.2">
      <c r="F53" s="12"/>
      <c r="R53" s="4"/>
    </row>
    <row r="54" spans="6:31" x14ac:dyDescent="0.2">
      <c r="F54" s="12"/>
      <c r="R54" s="4"/>
    </row>
    <row r="55" spans="6:31" x14ac:dyDescent="0.2">
      <c r="F55" s="12"/>
    </row>
    <row r="56" spans="6:31" ht="71.25" x14ac:dyDescent="0.35">
      <c r="F56" s="12"/>
      <c r="L56" s="203" t="s">
        <v>533</v>
      </c>
      <c r="M56" s="200" t="s">
        <v>525</v>
      </c>
      <c r="N56" s="201" t="s">
        <v>20</v>
      </c>
      <c r="O56" s="201" t="s">
        <v>99</v>
      </c>
      <c r="P56" s="202" t="s">
        <v>526</v>
      </c>
      <c r="Q56" s="201" t="s">
        <v>527</v>
      </c>
      <c r="R56" s="201" t="s">
        <v>101</v>
      </c>
      <c r="S56" s="201" t="s">
        <v>65</v>
      </c>
    </row>
    <row r="57" spans="6:31" x14ac:dyDescent="0.2">
      <c r="F57" s="12"/>
      <c r="L57" s="157" t="s">
        <v>543</v>
      </c>
      <c r="M57" s="20">
        <v>4.0599999999999997E-2</v>
      </c>
      <c r="N57" s="4">
        <f>N61</f>
        <v>2.5000000000000001E-2</v>
      </c>
      <c r="O57" s="12">
        <v>0</v>
      </c>
      <c r="P57" s="4">
        <f t="shared" ref="P57" si="0">(1+M57)*(1+N57)-1+O57</f>
        <v>6.6614999999999869E-2</v>
      </c>
      <c r="Q57" s="12">
        <f>(P57-AB60*AB61)/(1-AB60)</f>
        <v>6.8819999999999826E-2</v>
      </c>
      <c r="R57" s="4">
        <f>R61</f>
        <v>0.01</v>
      </c>
      <c r="S57" s="12">
        <f t="shared" ref="S57" si="1">Q57-R57</f>
        <v>5.8819999999999824E-2</v>
      </c>
      <c r="U57" t="s">
        <v>537</v>
      </c>
      <c r="AE57">
        <v>1</v>
      </c>
    </row>
    <row r="58" spans="6:31" x14ac:dyDescent="0.2">
      <c r="F58" s="12"/>
      <c r="L58" s="157" t="s">
        <v>566</v>
      </c>
      <c r="M58" s="4">
        <v>3.15E-2</v>
      </c>
      <c r="S58" s="4">
        <f>S57-(M57-M58)</f>
        <v>4.9719999999999827E-2</v>
      </c>
      <c r="AE58">
        <v>1</v>
      </c>
    </row>
    <row r="59" spans="6:31" x14ac:dyDescent="0.2">
      <c r="F59" s="12"/>
      <c r="L59" s="157" t="s">
        <v>567</v>
      </c>
      <c r="M59" s="4">
        <v>3.3399999999999999E-2</v>
      </c>
      <c r="S59" s="4">
        <f>S57-(M57-M59)</f>
        <v>5.1619999999999826E-2</v>
      </c>
      <c r="AE59">
        <v>1</v>
      </c>
    </row>
    <row r="60" spans="6:31" x14ac:dyDescent="0.2">
      <c r="F60" s="12"/>
      <c r="L60" s="157" t="s">
        <v>511</v>
      </c>
      <c r="N60" s="4">
        <v>2.5000000000000001E-2</v>
      </c>
      <c r="O60" s="4">
        <v>-2.5000000000000001E-3</v>
      </c>
      <c r="P60" s="4">
        <f>(1+X26)*(1+N60)-1+O60</f>
        <v>5.7144999999999946E-2</v>
      </c>
      <c r="Q60" s="4">
        <f>P60</f>
        <v>5.7144999999999946E-2</v>
      </c>
      <c r="R60" s="4">
        <v>0.01</v>
      </c>
      <c r="S60" s="12">
        <f t="shared" ref="S60:S61" si="2">Q60-R60</f>
        <v>4.7144999999999944E-2</v>
      </c>
      <c r="U60" t="s">
        <v>524</v>
      </c>
      <c r="AB60" s="197">
        <v>0.25</v>
      </c>
      <c r="AE60">
        <v>1</v>
      </c>
    </row>
    <row r="61" spans="6:31" x14ac:dyDescent="0.2">
      <c r="F61" s="12"/>
      <c r="L61" s="157" t="s">
        <v>512</v>
      </c>
      <c r="M61" s="4">
        <v>2.5600000000000001E-2</v>
      </c>
      <c r="N61" s="4">
        <f>N60</f>
        <v>2.5000000000000001E-2</v>
      </c>
      <c r="O61" s="12">
        <v>0</v>
      </c>
      <c r="P61" s="4">
        <f t="shared" ref="P61" si="3">(1+M61)*(1+N61)-1+O61</f>
        <v>5.1239999999999952E-2</v>
      </c>
      <c r="Q61" s="4">
        <f t="shared" ref="Q61:Q62" si="4">P61</f>
        <v>5.1239999999999952E-2</v>
      </c>
      <c r="R61" s="4">
        <f>R60</f>
        <v>0.01</v>
      </c>
      <c r="S61" s="12">
        <f t="shared" si="2"/>
        <v>4.123999999999995E-2</v>
      </c>
      <c r="AB61" s="197">
        <v>0.06</v>
      </c>
    </row>
    <row r="62" spans="6:31" x14ac:dyDescent="0.2">
      <c r="L62" s="157" t="s">
        <v>510</v>
      </c>
      <c r="M62" s="4">
        <v>2.12E-2</v>
      </c>
      <c r="N62" s="4">
        <f>N61</f>
        <v>2.5000000000000001E-2</v>
      </c>
      <c r="O62" s="12">
        <v>1.4999999999999999E-2</v>
      </c>
      <c r="P62" s="4">
        <f>(1+M62)*(1+N62)-1+O62</f>
        <v>6.1729999999999938E-2</v>
      </c>
      <c r="Q62" s="4">
        <f t="shared" si="4"/>
        <v>6.1729999999999938E-2</v>
      </c>
      <c r="R62" s="12">
        <v>0.01</v>
      </c>
      <c r="S62" s="12">
        <f>Q62-R62</f>
        <v>5.1729999999999936E-2</v>
      </c>
      <c r="AB62" s="197"/>
    </row>
    <row r="63" spans="6:31" ht="30.6" customHeight="1" x14ac:dyDescent="0.2">
      <c r="M63" s="4"/>
      <c r="N63" s="4"/>
      <c r="O63" s="12"/>
      <c r="P63" s="12"/>
      <c r="Q63" s="4"/>
      <c r="R63" s="12"/>
      <c r="AB63" s="197"/>
    </row>
    <row r="64" spans="6:31" x14ac:dyDescent="0.2">
      <c r="M64" s="4"/>
      <c r="N64" s="4"/>
      <c r="O64" s="12"/>
      <c r="P64" s="12"/>
      <c r="Q64" s="4"/>
      <c r="R64" s="12"/>
      <c r="T64" s="11"/>
      <c r="AB64" s="197"/>
    </row>
    <row r="65" spans="12:49" ht="156.75" x14ac:dyDescent="0.35">
      <c r="L65" s="203" t="s">
        <v>534</v>
      </c>
      <c r="M65" s="200" t="s">
        <v>536</v>
      </c>
      <c r="N65" s="201" t="s">
        <v>20</v>
      </c>
      <c r="O65" s="200" t="s">
        <v>538</v>
      </c>
      <c r="P65" s="200" t="s">
        <v>99</v>
      </c>
      <c r="Q65" s="204" t="s">
        <v>65</v>
      </c>
      <c r="R65" s="4"/>
      <c r="S65" s="4"/>
    </row>
    <row r="66" spans="12:49" x14ac:dyDescent="0.2">
      <c r="L66" s="157" t="s">
        <v>2</v>
      </c>
      <c r="M66" s="20">
        <v>3.7999999999999999E-2</v>
      </c>
      <c r="N66" s="20">
        <f>N62</f>
        <v>2.5000000000000001E-2</v>
      </c>
      <c r="O66" s="4">
        <v>2.1999999999999999E-2</v>
      </c>
      <c r="P66" s="4">
        <v>-0.01</v>
      </c>
      <c r="Q66" s="4">
        <f>(1+M66)*(1+N66)*(1+O66)-1</f>
        <v>8.7356900000000071E-2</v>
      </c>
      <c r="R66" s="4"/>
      <c r="S66" s="12">
        <f>M66+N66*3/4</f>
        <v>5.6750000000000002E-2</v>
      </c>
      <c r="AB66" s="197"/>
    </row>
    <row r="67" spans="12:49" x14ac:dyDescent="0.2">
      <c r="L67" s="157" t="s">
        <v>535</v>
      </c>
      <c r="M67" s="20">
        <v>1.24E-2</v>
      </c>
      <c r="N67" s="20">
        <f>N66</f>
        <v>2.5000000000000001E-2</v>
      </c>
      <c r="O67" s="12">
        <f>O66</f>
        <v>2.1999999999999999E-2</v>
      </c>
      <c r="P67" s="12">
        <v>-5.0000000000000001E-3</v>
      </c>
      <c r="Q67" s="4">
        <f>(1+M67)*(1+N67)*(1+O67)-1</f>
        <v>6.0539619999999905E-2</v>
      </c>
      <c r="R67" s="4"/>
      <c r="S67" s="12"/>
      <c r="AB67" s="197"/>
    </row>
    <row r="68" spans="12:49" x14ac:dyDescent="0.2">
      <c r="M68" s="4"/>
      <c r="O68" s="12"/>
      <c r="P68" s="4"/>
      <c r="Q68" s="4"/>
      <c r="R68" s="12"/>
      <c r="S68" s="12"/>
      <c r="V68">
        <v>4.5</v>
      </c>
      <c r="AB68" s="197"/>
    </row>
    <row r="69" spans="12:49" x14ac:dyDescent="0.2">
      <c r="M69" s="20"/>
      <c r="N69" s="4"/>
      <c r="O69" s="12"/>
      <c r="P69" s="4"/>
      <c r="Q69" s="12"/>
      <c r="R69" s="4"/>
      <c r="S69" s="12"/>
      <c r="V69">
        <v>2.5</v>
      </c>
    </row>
    <row r="70" spans="12:49" ht="42.75" x14ac:dyDescent="0.35">
      <c r="L70" s="203" t="s">
        <v>539</v>
      </c>
      <c r="M70" s="200" t="s">
        <v>540</v>
      </c>
      <c r="N70" s="4"/>
      <c r="O70" s="12"/>
      <c r="P70" s="12"/>
      <c r="Q70" s="4"/>
      <c r="R70" s="12"/>
    </row>
    <row r="71" spans="12:49" x14ac:dyDescent="0.2">
      <c r="L71" s="157" t="s">
        <v>476</v>
      </c>
      <c r="M71" s="20">
        <v>6.5000000000000002E-2</v>
      </c>
    </row>
    <row r="72" spans="12:49" x14ac:dyDescent="0.2">
      <c r="L72" s="157" t="s">
        <v>502</v>
      </c>
      <c r="M72" s="20">
        <v>6.7000000000000004E-2</v>
      </c>
    </row>
    <row r="73" spans="12:49" x14ac:dyDescent="0.2">
      <c r="AR73" t="s">
        <v>56</v>
      </c>
    </row>
    <row r="75" spans="12:49" ht="14.25" x14ac:dyDescent="0.35">
      <c r="L75" s="203" t="s">
        <v>12</v>
      </c>
      <c r="M75" s="200" t="s">
        <v>541</v>
      </c>
    </row>
    <row r="76" spans="12:49" ht="15" x14ac:dyDescent="0.25">
      <c r="L76" s="157" t="s">
        <v>515</v>
      </c>
      <c r="M76" s="4">
        <v>4.7500000000000001E-2</v>
      </c>
      <c r="AR76" t="s">
        <v>57</v>
      </c>
      <c r="AS76" s="39">
        <v>2.83</v>
      </c>
      <c r="AT76" s="39">
        <v>2.35</v>
      </c>
      <c r="AU76" s="39">
        <v>2.31</v>
      </c>
      <c r="AV76" s="39">
        <v>2.27</v>
      </c>
      <c r="AW76" s="39">
        <v>2.21</v>
      </c>
    </row>
    <row r="77" spans="12:49" x14ac:dyDescent="0.2">
      <c r="AS77">
        <f>1+AS76/100</f>
        <v>1.0283</v>
      </c>
      <c r="AT77">
        <f t="shared" ref="AT77:AW77" si="5">1+AT76/100</f>
        <v>1.0235000000000001</v>
      </c>
      <c r="AU77">
        <f t="shared" si="5"/>
        <v>1.0230999999999999</v>
      </c>
      <c r="AV77">
        <f t="shared" si="5"/>
        <v>1.0226999999999999</v>
      </c>
      <c r="AW77">
        <f t="shared" si="5"/>
        <v>1.0221</v>
      </c>
    </row>
    <row r="78" spans="12:49" x14ac:dyDescent="0.2">
      <c r="N78" s="6"/>
      <c r="AS78">
        <f>PRODUCT(AS77:AW77)^(1/5)-1</f>
        <v>2.3937579552977928E-2</v>
      </c>
    </row>
    <row r="80" spans="12:49" ht="15" x14ac:dyDescent="0.25">
      <c r="N80" s="12"/>
      <c r="AR80" t="s">
        <v>58</v>
      </c>
      <c r="AS80" s="39">
        <v>1.66</v>
      </c>
      <c r="AT80" s="39">
        <v>1.9</v>
      </c>
      <c r="AU80" s="39">
        <v>2.0499999999999998</v>
      </c>
    </row>
    <row r="81" spans="12:47" x14ac:dyDescent="0.2">
      <c r="AS81">
        <f>1+AS80/100</f>
        <v>1.0165999999999999</v>
      </c>
      <c r="AT81">
        <f t="shared" ref="AT81" si="6">1+AT80/100</f>
        <v>1.0189999999999999</v>
      </c>
      <c r="AU81">
        <f t="shared" ref="AU81" si="7">1+AU80/100</f>
        <v>1.0205</v>
      </c>
    </row>
    <row r="82" spans="12:47" x14ac:dyDescent="0.2">
      <c r="Q82" t="s">
        <v>30</v>
      </c>
      <c r="S82" s="4">
        <v>3.8100000000000002E-2</v>
      </c>
      <c r="AS82" s="11">
        <f>PRODUCT(AS81:AU81)^(1/3)-1</f>
        <v>1.8698733314355787E-2</v>
      </c>
    </row>
    <row r="83" spans="12:47" x14ac:dyDescent="0.2">
      <c r="S83" s="12"/>
    </row>
    <row r="84" spans="12:47" ht="128.25" x14ac:dyDescent="0.35">
      <c r="M84" s="28" t="str">
        <f>Summary!C10</f>
        <v>US Core RE</v>
      </c>
      <c r="N84" s="28" t="str">
        <f>Summary!D10</f>
        <v>Euro Core RE</v>
      </c>
      <c r="O84" s="28" t="str">
        <f>Summary!E10</f>
        <v>Asia Core RE</v>
      </c>
      <c r="P84" s="28" t="str">
        <f>Summary!F10</f>
        <v>US Core+ RE</v>
      </c>
      <c r="Q84" s="28" t="str">
        <f>Summary!G10</f>
        <v>VA RE</v>
      </c>
      <c r="R84" s="28" t="str">
        <f>Summary!H10</f>
        <v>Opp RE</v>
      </c>
      <c r="S84" s="28" t="str">
        <f>Summary!I10</f>
        <v>Infra</v>
      </c>
      <c r="T84" s="28" t="str">
        <f>Summary!J10</f>
        <v>Timberland</v>
      </c>
      <c r="U84" s="28" t="str">
        <f>Summary!K10</f>
        <v>Row Crops</v>
      </c>
      <c r="V84" s="28" t="str">
        <f>Summary!L10</f>
        <v>Perm Crops</v>
      </c>
      <c r="W84" s="28" t="str">
        <f>Summary!M10</f>
        <v>REITs</v>
      </c>
      <c r="X84" s="28" t="str">
        <f>Summary!N10</f>
        <v>US Public Eq</v>
      </c>
      <c r="Y84" s="28" t="str">
        <f>Summary!O10</f>
        <v>Fixed Income</v>
      </c>
      <c r="Z84" s="28" t="str">
        <f>Summary!P10</f>
        <v>NCPREC</v>
      </c>
      <c r="AA84" s="28" t="str">
        <f>Summary!Q10</f>
        <v>Add-On 1</v>
      </c>
      <c r="AB84" s="28" t="str">
        <f>Summary!R10</f>
        <v>Add-On 2</v>
      </c>
    </row>
    <row r="85" spans="12:47" x14ac:dyDescent="0.2">
      <c r="L85" s="78"/>
    </row>
    <row r="86" spans="12:47" x14ac:dyDescent="0.2">
      <c r="L86" s="20" t="str">
        <f>Summary!B11</f>
        <v>Historical</v>
      </c>
      <c r="M86" s="20">
        <f ca="1">Summary!C11</f>
        <v>6.2018974624906686E-2</v>
      </c>
      <c r="N86" s="20">
        <f ca="1">Summary!D11</f>
        <v>5.1956413694720371E-2</v>
      </c>
      <c r="O86" s="20">
        <f ca="1">Summary!E11</f>
        <v>7.8604308013350721E-2</v>
      </c>
      <c r="P86" s="20">
        <f ca="1">Summary!F11</f>
        <v>6.5621753723365206E-2</v>
      </c>
      <c r="Q86" s="20">
        <f ca="1">Summary!G11</f>
        <v>8.7930124647608743E-2</v>
      </c>
      <c r="R86" s="20">
        <f ca="1">Summary!H11</f>
        <v>8.3572571318586197E-2</v>
      </c>
      <c r="S86" s="20">
        <f ca="1">Summary!I11</f>
        <v>7.4361972556852729E-2</v>
      </c>
      <c r="T86" s="20">
        <f ca="1">Summary!J11</f>
        <v>5.4133918150550908E-2</v>
      </c>
      <c r="U86" s="20">
        <f ca="1">Summary!K11</f>
        <v>9.3090335167516303E-2</v>
      </c>
      <c r="V86" s="20">
        <f ca="1">Summary!L11</f>
        <v>0.10243092812374832</v>
      </c>
      <c r="W86" s="20">
        <f ca="1">Summary!M11</f>
        <v>7.9978817202739805E-2</v>
      </c>
      <c r="X86" s="20">
        <f ca="1">Summary!N11</f>
        <v>8.1295815285601591E-2</v>
      </c>
      <c r="Y86" s="20">
        <f ca="1">Summary!O11</f>
        <v>3.852969634860548E-2</v>
      </c>
      <c r="Z86" s="20">
        <f ca="1">Summary!P11</f>
        <v>6.7515084824582461E-2</v>
      </c>
      <c r="AA86" s="20">
        <f ca="1">Summary!Q11</f>
        <v>0</v>
      </c>
      <c r="AB86" s="20">
        <f ca="1">Summary!R11</f>
        <v>0</v>
      </c>
      <c r="AS86">
        <f>(1+AS82)*(1+AS78)-1</f>
        <v>4.3083915283586016E-2</v>
      </c>
    </row>
    <row r="87" spans="12:47" x14ac:dyDescent="0.2"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 spans="12:47" x14ac:dyDescent="0.2"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 spans="12:47" x14ac:dyDescent="0.2"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 spans="12:47" x14ac:dyDescent="0.2"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 spans="12:47" x14ac:dyDescent="0.2"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 spans="12:47" x14ac:dyDescent="0.2"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 spans="12:47" x14ac:dyDescent="0.2"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 spans="12:47" x14ac:dyDescent="0.2"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 spans="12:47" x14ac:dyDescent="0.2"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 spans="12:47" x14ac:dyDescent="0.2"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 spans="12:43" x14ac:dyDescent="0.2"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 spans="12:43" x14ac:dyDescent="0.2">
      <c r="L98" s="80" t="s">
        <v>17</v>
      </c>
      <c r="M98" s="20"/>
      <c r="N98" s="20">
        <f ca="1">N86-M86</f>
        <v>-1.0062560930186315E-2</v>
      </c>
      <c r="O98" s="20">
        <f ca="1">O86-M86</f>
        <v>1.6585333388444035E-2</v>
      </c>
      <c r="P98" s="20"/>
      <c r="Q98" s="20">
        <f ca="1">Q86-M86</f>
        <v>2.5911150022702056E-2</v>
      </c>
      <c r="R98" s="20"/>
      <c r="S98" s="20"/>
      <c r="T98" s="20"/>
      <c r="U98" s="20"/>
      <c r="V98" s="20"/>
      <c r="W98" s="20"/>
      <c r="X98" s="20"/>
      <c r="Y98" s="20"/>
    </row>
    <row r="99" spans="12:43" x14ac:dyDescent="0.2">
      <c r="L99" s="80" t="s">
        <v>18</v>
      </c>
      <c r="M99" s="20"/>
      <c r="N99" s="20"/>
      <c r="O99" s="20"/>
      <c r="P99" s="20"/>
      <c r="Q99" s="20"/>
      <c r="R99" s="20">
        <f ca="1">R86-X86</f>
        <v>2.2767560329846059E-3</v>
      </c>
      <c r="S99" s="20"/>
      <c r="T99" s="20"/>
      <c r="U99" s="20"/>
      <c r="V99" s="20"/>
      <c r="W99" s="20">
        <f ca="1">W86-X86</f>
        <v>-1.3169980828617867E-3</v>
      </c>
      <c r="X99" s="20"/>
      <c r="Y99" s="20"/>
    </row>
    <row r="100" spans="12:43" x14ac:dyDescent="0.2">
      <c r="L100" s="21" t="s">
        <v>27</v>
      </c>
      <c r="M100" s="21"/>
      <c r="R100" s="21"/>
      <c r="S100" s="21"/>
      <c r="T100" s="21"/>
      <c r="U100" s="21"/>
      <c r="V100" s="21"/>
      <c r="W100" s="21"/>
      <c r="X100" s="21"/>
      <c r="Y100" s="21"/>
    </row>
    <row r="101" spans="12:43" x14ac:dyDescent="0.2">
      <c r="L101" s="80" t="s">
        <v>26</v>
      </c>
      <c r="M101" s="23"/>
      <c r="N101" s="22">
        <f ca="1">N98+M86</f>
        <v>5.1956413694720371E-2</v>
      </c>
      <c r="O101" s="22">
        <f ca="1">O98+M86</f>
        <v>7.8604308013350721E-2</v>
      </c>
      <c r="P101" s="22"/>
      <c r="Q101" s="22">
        <f ca="1">Q98+M86</f>
        <v>8.7930124647608743E-2</v>
      </c>
      <c r="R101" s="17">
        <f>S82+((1+S138)*(1+0.5*S139)-1)</f>
        <v>7.1610747418281856E-2</v>
      </c>
      <c r="S101" s="22"/>
      <c r="T101" s="17"/>
      <c r="U101" s="23"/>
      <c r="V101" s="23"/>
      <c r="W101" s="17">
        <f>S137+AS86</f>
        <v>5.628391528358602E-2</v>
      </c>
      <c r="X101" s="17">
        <f>M76</f>
        <v>4.7500000000000001E-2</v>
      </c>
      <c r="Y101" s="17">
        <f>O75</f>
        <v>0</v>
      </c>
    </row>
    <row r="102" spans="12:43" ht="78.75" x14ac:dyDescent="0.2">
      <c r="L102" s="81" t="s">
        <v>28</v>
      </c>
      <c r="M102" s="82" t="s">
        <v>15</v>
      </c>
      <c r="N102" s="83" t="s">
        <v>16</v>
      </c>
      <c r="O102" s="83" t="s">
        <v>16</v>
      </c>
      <c r="P102" s="83"/>
      <c r="Q102" s="83" t="s">
        <v>16</v>
      </c>
      <c r="R102" s="83" t="s">
        <v>64</v>
      </c>
      <c r="S102" s="83"/>
      <c r="T102" s="84"/>
      <c r="U102" s="21"/>
      <c r="V102" s="21"/>
      <c r="W102" s="21"/>
      <c r="X102" s="21"/>
      <c r="Y102" s="21"/>
    </row>
    <row r="103" spans="12:43" x14ac:dyDescent="0.2">
      <c r="L103" s="78" t="s">
        <v>19</v>
      </c>
    </row>
    <row r="104" spans="12:43" x14ac:dyDescent="0.2">
      <c r="L104" s="80" t="s">
        <v>29</v>
      </c>
      <c r="M104" s="17">
        <v>6.5000000000000002E-2</v>
      </c>
      <c r="N104" s="17">
        <v>7.0000000000000007E-2</v>
      </c>
      <c r="O104" s="17">
        <v>0.08</v>
      </c>
      <c r="P104" s="17"/>
      <c r="Q104" s="17">
        <v>0.09</v>
      </c>
      <c r="R104" s="17">
        <v>6.7500000000000004E-2</v>
      </c>
      <c r="S104" s="17">
        <v>0.05</v>
      </c>
      <c r="T104" s="17">
        <v>0.05</v>
      </c>
      <c r="U104" s="17">
        <v>7.2999999999999995E-2</v>
      </c>
      <c r="V104" s="17">
        <v>7.4999999999999997E-2</v>
      </c>
      <c r="W104" s="17"/>
      <c r="X104" s="17"/>
      <c r="Y104" s="17">
        <v>7.0000000000000007E-2</v>
      </c>
    </row>
    <row r="105" spans="12:43" x14ac:dyDescent="0.2">
      <c r="L105" s="79" t="s">
        <v>50</v>
      </c>
      <c r="M105" s="29">
        <v>6.5000000000000002E-2</v>
      </c>
      <c r="N105" s="29">
        <v>7.0000000000000007E-2</v>
      </c>
      <c r="O105" s="29">
        <v>0.08</v>
      </c>
      <c r="P105" s="29"/>
      <c r="Q105" s="29">
        <v>0.09</v>
      </c>
      <c r="R105" s="29">
        <v>7.0000000000000007E-2</v>
      </c>
      <c r="S105" s="30">
        <v>0.05</v>
      </c>
      <c r="T105" s="30">
        <v>0.05</v>
      </c>
      <c r="U105" s="30">
        <v>7.2999999999999995E-2</v>
      </c>
      <c r="V105" s="30">
        <v>0.08</v>
      </c>
      <c r="W105" s="30">
        <v>6.5000000000000002E-2</v>
      </c>
      <c r="X105" s="30">
        <f>X101</f>
        <v>4.7500000000000001E-2</v>
      </c>
      <c r="Y105" s="30">
        <v>7.2499999999999995E-2</v>
      </c>
      <c r="Z105" s="37"/>
      <c r="AP105" t="s">
        <v>13</v>
      </c>
      <c r="AQ105" s="11" t="e">
        <f>#REF!</f>
        <v>#REF!</v>
      </c>
    </row>
    <row r="106" spans="12:43" x14ac:dyDescent="0.2">
      <c r="Z106" s="37"/>
      <c r="AP106" t="s">
        <v>97</v>
      </c>
      <c r="AQ106" s="11" t="e">
        <f>N80-#REF!</f>
        <v>#REF!</v>
      </c>
    </row>
    <row r="107" spans="12:43" x14ac:dyDescent="0.2">
      <c r="Z107" s="37"/>
      <c r="AP107" t="s">
        <v>98</v>
      </c>
      <c r="AQ107" s="11">
        <v>-0.01</v>
      </c>
    </row>
    <row r="108" spans="12:43" x14ac:dyDescent="0.2">
      <c r="Z108" s="37"/>
      <c r="AP108" t="s">
        <v>99</v>
      </c>
      <c r="AQ108" s="11" t="e">
        <f>AQ109-AQ111</f>
        <v>#REF!</v>
      </c>
    </row>
    <row r="109" spans="12:43" x14ac:dyDescent="0.2">
      <c r="AP109" t="s">
        <v>65</v>
      </c>
      <c r="AQ109" s="11">
        <v>6.5000000000000002E-2</v>
      </c>
    </row>
    <row r="111" spans="12:43" x14ac:dyDescent="0.2">
      <c r="AQ111" s="6" t="e">
        <f>SUM(AQ105:AQ107)</f>
        <v>#REF!</v>
      </c>
    </row>
    <row r="114" spans="12:23" x14ac:dyDescent="0.2">
      <c r="M114" t="s">
        <v>33</v>
      </c>
      <c r="N114" t="s">
        <v>34</v>
      </c>
      <c r="O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40</v>
      </c>
      <c r="V114" t="s">
        <v>41</v>
      </c>
      <c r="W114" t="s">
        <v>42</v>
      </c>
    </row>
    <row r="115" spans="12:23" x14ac:dyDescent="0.2">
      <c r="L115" s="31" t="s">
        <v>32</v>
      </c>
      <c r="M115" s="32">
        <v>6.5000000000000002E-2</v>
      </c>
      <c r="N115" s="32">
        <v>7.0000000000000007E-2</v>
      </c>
      <c r="O115" s="32">
        <v>0.08</v>
      </c>
      <c r="P115" s="32"/>
      <c r="Q115" s="32">
        <v>0.09</v>
      </c>
      <c r="R115" s="33">
        <v>6.7500000000000004E-2</v>
      </c>
      <c r="S115" s="32">
        <v>0.05</v>
      </c>
      <c r="T115" s="32">
        <v>0.05</v>
      </c>
      <c r="U115" s="32">
        <v>7.2999999999999995E-2</v>
      </c>
      <c r="V115" s="32">
        <v>7.4999999999999997E-2</v>
      </c>
      <c r="W115" s="33">
        <v>7.7499999999999999E-2</v>
      </c>
    </row>
    <row r="130" spans="12:23" x14ac:dyDescent="0.2">
      <c r="L130" t="s">
        <v>69</v>
      </c>
    </row>
    <row r="136" spans="12:23" x14ac:dyDescent="0.2">
      <c r="Q136" t="s">
        <v>22</v>
      </c>
      <c r="S136" s="24">
        <v>22.3</v>
      </c>
      <c r="T136" s="11">
        <f>1/S136+S138</f>
        <v>6.8780628880332179E-2</v>
      </c>
    </row>
    <row r="137" spans="12:23" x14ac:dyDescent="0.2">
      <c r="Q137" t="s">
        <v>21</v>
      </c>
      <c r="S137" s="4">
        <v>1.32E-2</v>
      </c>
      <c r="T137" s="6"/>
    </row>
    <row r="138" spans="12:23" x14ac:dyDescent="0.2">
      <c r="Q138" t="s">
        <v>20</v>
      </c>
      <c r="S138" s="40">
        <f>AS78</f>
        <v>2.3937579552977928E-2</v>
      </c>
    </row>
    <row r="139" spans="12:23" x14ac:dyDescent="0.2">
      <c r="Q139" t="s">
        <v>55</v>
      </c>
      <c r="S139" s="6">
        <f>AS82</f>
        <v>1.8698733314355787E-2</v>
      </c>
    </row>
    <row r="141" spans="12:23" x14ac:dyDescent="0.2">
      <c r="Q141" t="s">
        <v>23</v>
      </c>
      <c r="S141" s="26">
        <v>0.3</v>
      </c>
    </row>
    <row r="142" spans="12:23" x14ac:dyDescent="0.2">
      <c r="Q142" t="s">
        <v>24</v>
      </c>
      <c r="S142" s="25">
        <v>6.5000000000000002E-2</v>
      </c>
      <c r="U142" t="s">
        <v>53</v>
      </c>
      <c r="W142" s="12">
        <f>(S82*(1-S141)+S142*S141)</f>
        <v>4.6170000000000003E-2</v>
      </c>
    </row>
    <row r="143" spans="12:23" x14ac:dyDescent="0.2">
      <c r="Q143" t="s">
        <v>25</v>
      </c>
      <c r="S143" s="27">
        <v>5.0000000000000001E-3</v>
      </c>
      <c r="W143" s="4">
        <f>W142+S138</f>
        <v>7.0107579552977931E-2</v>
      </c>
    </row>
    <row r="144" spans="12:23" x14ac:dyDescent="0.2">
      <c r="U144" t="s">
        <v>54</v>
      </c>
      <c r="W144" s="45">
        <f>(W143-(S141*S142))/(1-S141)</f>
        <v>7.22965422185399E-2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D7DC-18E0-4DB3-B90D-9BFB902FE11B}">
  <sheetPr codeName="Sheet5">
    <tabColor theme="8" tint="-0.249977111117893"/>
  </sheetPr>
  <dimension ref="A1"/>
  <sheetViews>
    <sheetView workbookViewId="0">
      <selection activeCell="M23" sqref="M23"/>
    </sheetView>
  </sheetViews>
  <sheetFormatPr defaultRowHeight="12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3F99-FE9C-43A0-81CE-FF56FFB6D6C0}">
  <sheetPr codeName="Sheet6">
    <tabColor rgb="FF0070C0"/>
  </sheetPr>
  <dimension ref="A1:BV188"/>
  <sheetViews>
    <sheetView workbookViewId="0">
      <selection activeCell="D3" sqref="D3"/>
    </sheetView>
  </sheetViews>
  <sheetFormatPr defaultRowHeight="12" x14ac:dyDescent="0.2"/>
  <sheetData>
    <row r="1" spans="1:74" x14ac:dyDescent="0.2">
      <c r="A1" s="313" t="s">
        <v>492</v>
      </c>
      <c r="B1">
        <f ca="1">B2+1</f>
        <v>2</v>
      </c>
      <c r="C1">
        <f t="shared" ref="C1:Q1" ca="1" si="0">C2+1</f>
        <v>14</v>
      </c>
      <c r="D1">
        <f t="shared" ca="1" si="0"/>
        <v>15</v>
      </c>
      <c r="E1">
        <f t="shared" ca="1" si="0"/>
        <v>5</v>
      </c>
      <c r="F1">
        <f t="shared" ca="1" si="0"/>
        <v>3</v>
      </c>
      <c r="G1">
        <f t="shared" ca="1" si="0"/>
        <v>4</v>
      </c>
      <c r="H1">
        <f t="shared" ca="1" si="0"/>
        <v>10</v>
      </c>
      <c r="I1">
        <f t="shared" ca="1" si="0"/>
        <v>7</v>
      </c>
      <c r="J1">
        <f t="shared" ca="1" si="0"/>
        <v>8</v>
      </c>
      <c r="K1">
        <f t="shared" ca="1" si="0"/>
        <v>9</v>
      </c>
      <c r="L1">
        <f t="shared" ca="1" si="0"/>
        <v>6</v>
      </c>
      <c r="M1">
        <f t="shared" ca="1" si="0"/>
        <v>11</v>
      </c>
      <c r="N1">
        <f t="shared" ca="1" si="0"/>
        <v>12</v>
      </c>
      <c r="O1">
        <f t="shared" ca="1" si="0"/>
        <v>13</v>
      </c>
      <c r="P1">
        <f t="shared" ca="1" si="0"/>
        <v>16</v>
      </c>
      <c r="Q1">
        <f t="shared" ca="1" si="0"/>
        <v>17</v>
      </c>
      <c r="W1">
        <f ca="1">B1</f>
        <v>2</v>
      </c>
      <c r="X1">
        <f t="shared" ref="X1:AL1" ca="1" si="1">C1</f>
        <v>14</v>
      </c>
      <c r="Y1">
        <f t="shared" ca="1" si="1"/>
        <v>15</v>
      </c>
      <c r="Z1">
        <f t="shared" ca="1" si="1"/>
        <v>5</v>
      </c>
      <c r="AA1">
        <f t="shared" ca="1" si="1"/>
        <v>3</v>
      </c>
      <c r="AB1">
        <f t="shared" ca="1" si="1"/>
        <v>4</v>
      </c>
      <c r="AC1">
        <f t="shared" ca="1" si="1"/>
        <v>10</v>
      </c>
      <c r="AD1">
        <f t="shared" ca="1" si="1"/>
        <v>7</v>
      </c>
      <c r="AE1">
        <f t="shared" ca="1" si="1"/>
        <v>8</v>
      </c>
      <c r="AF1">
        <f t="shared" ca="1" si="1"/>
        <v>9</v>
      </c>
      <c r="AG1">
        <f t="shared" ca="1" si="1"/>
        <v>6</v>
      </c>
      <c r="AH1">
        <f t="shared" ca="1" si="1"/>
        <v>11</v>
      </c>
      <c r="AI1">
        <f t="shared" ca="1" si="1"/>
        <v>12</v>
      </c>
      <c r="AJ1">
        <f t="shared" ca="1" si="1"/>
        <v>13</v>
      </c>
      <c r="AK1">
        <f t="shared" ca="1" si="1"/>
        <v>16</v>
      </c>
      <c r="AL1">
        <f t="shared" ca="1" si="1"/>
        <v>17</v>
      </c>
      <c r="AO1">
        <v>2</v>
      </c>
      <c r="AP1">
        <f>AO1+1</f>
        <v>3</v>
      </c>
      <c r="AQ1">
        <f t="shared" ref="AQ1:BD1" si="2">AP1+1</f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C1">
        <f t="shared" si="2"/>
        <v>16</v>
      </c>
      <c r="BD1">
        <f t="shared" si="2"/>
        <v>17</v>
      </c>
      <c r="BE1" s="21"/>
    </row>
    <row r="2" spans="1:74" x14ac:dyDescent="0.2">
      <c r="A2" s="313"/>
      <c r="B2">
        <f t="shared" ref="B2:Q2" ca="1" si="3">MATCH(B3,$AO3:$BD3,0)</f>
        <v>1</v>
      </c>
      <c r="C2">
        <f t="shared" ca="1" si="3"/>
        <v>13</v>
      </c>
      <c r="D2">
        <f t="shared" ca="1" si="3"/>
        <v>14</v>
      </c>
      <c r="E2">
        <f t="shared" ca="1" si="3"/>
        <v>4</v>
      </c>
      <c r="F2">
        <f t="shared" ca="1" si="3"/>
        <v>2</v>
      </c>
      <c r="G2">
        <f t="shared" ca="1" si="3"/>
        <v>3</v>
      </c>
      <c r="H2">
        <f t="shared" ca="1" si="3"/>
        <v>9</v>
      </c>
      <c r="I2">
        <f t="shared" ca="1" si="3"/>
        <v>6</v>
      </c>
      <c r="J2">
        <f t="shared" ca="1" si="3"/>
        <v>7</v>
      </c>
      <c r="K2">
        <f t="shared" ca="1" si="3"/>
        <v>8</v>
      </c>
      <c r="L2">
        <f t="shared" ca="1" si="3"/>
        <v>5</v>
      </c>
      <c r="M2">
        <f t="shared" ca="1" si="3"/>
        <v>10</v>
      </c>
      <c r="N2">
        <f t="shared" ca="1" si="3"/>
        <v>11</v>
      </c>
      <c r="O2">
        <f t="shared" ca="1" si="3"/>
        <v>12</v>
      </c>
      <c r="P2">
        <f t="shared" ca="1" si="3"/>
        <v>15</v>
      </c>
      <c r="Q2">
        <f t="shared" ca="1" si="3"/>
        <v>16</v>
      </c>
      <c r="AO2" s="160" t="s">
        <v>63</v>
      </c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21"/>
      <c r="BG2" s="160" t="s">
        <v>488</v>
      </c>
      <c r="BH2" s="161"/>
      <c r="BI2" s="161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61"/>
      <c r="BU2" s="161"/>
      <c r="BV2" s="161"/>
    </row>
    <row r="3" spans="1:74" ht="24.6" customHeight="1" x14ac:dyDescent="0.2">
      <c r="A3" s="313"/>
      <c r="B3" s="158" t="s">
        <v>543</v>
      </c>
      <c r="C3" s="158" t="s">
        <v>566</v>
      </c>
      <c r="D3" s="158" t="s">
        <v>567</v>
      </c>
      <c r="E3" s="158" t="s">
        <v>628</v>
      </c>
      <c r="F3" s="158" t="s">
        <v>44</v>
      </c>
      <c r="G3" s="158" t="s">
        <v>45</v>
      </c>
      <c r="H3" s="158" t="s">
        <v>43</v>
      </c>
      <c r="I3" s="158" t="s">
        <v>510</v>
      </c>
      <c r="J3" s="158" t="s">
        <v>511</v>
      </c>
      <c r="K3" s="158" t="s">
        <v>512</v>
      </c>
      <c r="L3" s="158" t="s">
        <v>2</v>
      </c>
      <c r="M3" s="158" t="s">
        <v>546</v>
      </c>
      <c r="N3" s="158" t="s">
        <v>515</v>
      </c>
      <c r="O3" s="158" t="s">
        <v>517</v>
      </c>
      <c r="P3" s="158" t="s">
        <v>547</v>
      </c>
      <c r="Q3" s="158" t="s">
        <v>548</v>
      </c>
      <c r="R3" s="314" t="s">
        <v>489</v>
      </c>
      <c r="S3" s="314"/>
      <c r="W3" s="168" t="str">
        <f>B3</f>
        <v>US Core RE</v>
      </c>
      <c r="X3" s="168" t="str">
        <f t="shared" ref="X3:AK3" si="4">C3</f>
        <v>Euro Core RE</v>
      </c>
      <c r="Y3" s="168" t="str">
        <f t="shared" si="4"/>
        <v>Asia Core RE</v>
      </c>
      <c r="Z3" s="168" t="str">
        <f t="shared" si="4"/>
        <v>US Core+ RE</v>
      </c>
      <c r="AA3" s="168" t="str">
        <f t="shared" si="4"/>
        <v>VA RE</v>
      </c>
      <c r="AB3" s="168" t="str">
        <f t="shared" si="4"/>
        <v>Opp RE</v>
      </c>
      <c r="AC3" s="168" t="str">
        <f t="shared" si="4"/>
        <v>Infra</v>
      </c>
      <c r="AD3" s="168" t="str">
        <f t="shared" si="4"/>
        <v>Timberland</v>
      </c>
      <c r="AE3" s="168" t="str">
        <f t="shared" si="4"/>
        <v>Row Crops</v>
      </c>
      <c r="AF3" s="168" t="str">
        <f t="shared" si="4"/>
        <v>Perm Crops</v>
      </c>
      <c r="AG3" s="168" t="str">
        <f t="shared" si="4"/>
        <v>REITs</v>
      </c>
      <c r="AH3" s="168" t="str">
        <f t="shared" si="4"/>
        <v>US Public Eq</v>
      </c>
      <c r="AI3" s="168" t="str">
        <f t="shared" si="4"/>
        <v>Fixed Income</v>
      </c>
      <c r="AJ3" s="168" t="str">
        <f t="shared" si="4"/>
        <v>NCPREC</v>
      </c>
      <c r="AK3" s="168" t="str">
        <f t="shared" si="4"/>
        <v>Add-On 1</v>
      </c>
      <c r="AL3" s="168" t="str">
        <f>Q3</f>
        <v>Add-On 2</v>
      </c>
      <c r="AO3" s="159" t="str">
        <f ca="1">'US Core RE'!D6</f>
        <v>US Core RE</v>
      </c>
      <c r="AP3" s="159" t="str">
        <f ca="1">'VA RE'!D6</f>
        <v>VA RE</v>
      </c>
      <c r="AQ3" s="159" t="str">
        <f ca="1">'Opp RE'!D6</f>
        <v>Opp RE</v>
      </c>
      <c r="AR3" s="159" t="str">
        <f ca="1">'US Core+ RE'!D6</f>
        <v>US Core+ RE</v>
      </c>
      <c r="AS3" s="159" t="str">
        <f ca="1">REITs!D6</f>
        <v>REITs</v>
      </c>
      <c r="AT3" s="159" t="str">
        <f ca="1">Timberland!D6</f>
        <v>Timberland</v>
      </c>
      <c r="AU3" s="159" t="str">
        <f ca="1">'Row Crops'!D6</f>
        <v>Row Crops</v>
      </c>
      <c r="AV3" s="159" t="str">
        <f ca="1">'Perm Crops'!D6</f>
        <v>Perm Crops</v>
      </c>
      <c r="AW3" s="159" t="str">
        <f ca="1">Infra!D6</f>
        <v>Infra</v>
      </c>
      <c r="AX3" s="159" t="str">
        <f ca="1">'US Public Eq'!D6</f>
        <v>US Public Eq</v>
      </c>
      <c r="AY3" s="159" t="str">
        <f ca="1">'Fixed Income'!D6</f>
        <v>Fixed Income</v>
      </c>
      <c r="AZ3" s="159" t="str">
        <f ca="1">NCPREC!D6</f>
        <v>NCPREC</v>
      </c>
      <c r="BA3" s="159" t="str">
        <f ca="1">'Euro Core RE'!D6</f>
        <v>Euro Core RE</v>
      </c>
      <c r="BB3" s="159" t="str">
        <f ca="1">'Asia Core RE'!D6</f>
        <v>Asia Core RE</v>
      </c>
      <c r="BC3" s="159" t="str">
        <f ca="1">'Add-On 1'!D6</f>
        <v>Add-On 1</v>
      </c>
      <c r="BD3" s="159" t="str">
        <f ca="1">'Add-On 2'!D6</f>
        <v>Add-On 2</v>
      </c>
      <c r="BE3" s="170"/>
      <c r="BG3" s="159" t="str">
        <f ca="1">AO3</f>
        <v>US Core RE</v>
      </c>
      <c r="BH3" s="159" t="str">
        <f t="shared" ref="BH3:BR3" ca="1" si="5">AP3</f>
        <v>VA RE</v>
      </c>
      <c r="BI3" s="159" t="str">
        <f t="shared" ca="1" si="5"/>
        <v>Opp RE</v>
      </c>
      <c r="BJ3" s="159" t="str">
        <f t="shared" ca="1" si="5"/>
        <v>US Core+ RE</v>
      </c>
      <c r="BK3" s="159" t="str">
        <f t="shared" ca="1" si="5"/>
        <v>REITs</v>
      </c>
      <c r="BL3" s="159" t="str">
        <f t="shared" ca="1" si="5"/>
        <v>Timberland</v>
      </c>
      <c r="BM3" s="159" t="str">
        <f t="shared" ca="1" si="5"/>
        <v>Row Crops</v>
      </c>
      <c r="BN3" s="159" t="str">
        <f t="shared" ca="1" si="5"/>
        <v>Perm Crops</v>
      </c>
      <c r="BO3" s="159" t="str">
        <f t="shared" ca="1" si="5"/>
        <v>Infra</v>
      </c>
      <c r="BP3" s="159" t="str">
        <f t="shared" ca="1" si="5"/>
        <v>US Public Eq</v>
      </c>
      <c r="BQ3" s="159" t="str">
        <f t="shared" ca="1" si="5"/>
        <v>Fixed Income</v>
      </c>
      <c r="BR3" s="159" t="str">
        <f t="shared" ca="1" si="5"/>
        <v>NCPREC</v>
      </c>
      <c r="BS3" s="159" t="str">
        <f ca="1">BA3</f>
        <v>Euro Core RE</v>
      </c>
      <c r="BT3" s="159" t="str">
        <f ca="1">BB3</f>
        <v>Asia Core RE</v>
      </c>
      <c r="BU3" s="159" t="str">
        <f ca="1">BC3</f>
        <v>Add-On 1</v>
      </c>
      <c r="BV3" s="159" t="str">
        <f ca="1">BD3</f>
        <v>Add-On 2</v>
      </c>
    </row>
    <row r="4" spans="1:74" x14ac:dyDescent="0.2">
      <c r="A4" s="157">
        <f>A3+1</f>
        <v>1</v>
      </c>
      <c r="B4" s="12">
        <f t="shared" ref="B4:Q13" ca="1" si="6">VLOOKUP($A4,$AN$3:$BD$186,B$1,FALSE)</f>
        <v>2.42117E-4</v>
      </c>
      <c r="C4" s="12">
        <f t="shared" ca="1" si="6"/>
        <v>6.875702771E-3</v>
      </c>
      <c r="D4" s="12">
        <f ca="1">VLOOKUP($A4,$AN$3:$BD$186,D$1,FALSE)</f>
        <v>9.6603129160000006E-3</v>
      </c>
      <c r="E4" s="12">
        <f t="shared" ca="1" si="6"/>
        <v>-3.7947402407478648E-3</v>
      </c>
      <c r="F4" s="12">
        <f t="shared" ca="1" si="6"/>
        <v>-1.04118087727105E-2</v>
      </c>
      <c r="G4" s="12">
        <f t="shared" ca="1" si="6"/>
        <v>9.0723093071963298E-3</v>
      </c>
      <c r="H4" s="12">
        <f t="shared" ca="1" si="6"/>
        <v>4.1686000000000001E-2</v>
      </c>
      <c r="I4" s="12">
        <f t="shared" ca="1" si="6"/>
        <v>1.2787702955000091E-2</v>
      </c>
      <c r="J4" s="12">
        <f t="shared" ca="1" si="6"/>
        <v>5.1118619762584583E-3</v>
      </c>
      <c r="K4" s="12">
        <f t="shared" ca="1" si="6"/>
        <v>-1.8818964544044636E-2</v>
      </c>
      <c r="L4" s="12">
        <f t="shared" ca="1" si="6"/>
        <v>0.16334399999999999</v>
      </c>
      <c r="M4" s="12">
        <f t="shared" ca="1" si="6"/>
        <v>4.2837874999999997E-2</v>
      </c>
      <c r="N4" s="12">
        <f t="shared" ca="1" si="6"/>
        <v>6.5120300000000005E-4</v>
      </c>
      <c r="O4" s="12">
        <f t="shared" ca="1" si="6"/>
        <v>1.1380901724942501E-2</v>
      </c>
      <c r="P4" s="12">
        <f t="shared" ca="1" si="6"/>
        <v>0</v>
      </c>
      <c r="Q4" s="12">
        <f t="shared" ca="1" si="6"/>
        <v>0</v>
      </c>
      <c r="R4" s="314"/>
      <c r="S4" s="314"/>
      <c r="V4" s="157">
        <f>V3+1</f>
        <v>1</v>
      </c>
      <c r="W4" s="12">
        <f ca="1">VLOOKUP($V4,$BF$3:$BV$186,W$1,FALSE)</f>
        <v>1.0290275009927852E-2</v>
      </c>
      <c r="X4" s="12">
        <f t="shared" ref="X4:AL19" ca="1" si="7">VLOOKUP($V4,$BF$3:$BV$186,X$1,FALSE)</f>
        <v>3.1481423081052284E-3</v>
      </c>
      <c r="Y4" s="12">
        <f t="shared" ca="1" si="7"/>
        <v>0.11443446199675877</v>
      </c>
      <c r="Z4" s="12">
        <f t="shared" ca="1" si="7"/>
        <v>6.7479893635471466E-3</v>
      </c>
      <c r="AA4" s="12">
        <f t="shared" ca="1" si="7"/>
        <v>-1.7575900078599771E-2</v>
      </c>
      <c r="AB4" s="12">
        <f t="shared" ca="1" si="7"/>
        <v>3.3484494406194498E-2</v>
      </c>
      <c r="AC4" s="12">
        <f t="shared" ca="1" si="7"/>
        <v>6.5365018093749727E-2</v>
      </c>
      <c r="AD4" s="12">
        <f t="shared" ca="1" si="7"/>
        <v>1.1607109847497021E-2</v>
      </c>
      <c r="AE4" s="12">
        <f t="shared" ca="1" si="7"/>
        <v>-1.7322374441972599E-3</v>
      </c>
      <c r="AF4" s="12">
        <f t="shared" ca="1" si="7"/>
        <v>-1.4054545938871454E-2</v>
      </c>
      <c r="AG4" s="12">
        <f t="shared" ca="1" si="7"/>
        <v>0.16334399999999993</v>
      </c>
      <c r="AH4" s="12">
        <f t="shared" ca="1" si="7"/>
        <v>4.2837875000000025E-2</v>
      </c>
      <c r="AI4" s="12">
        <f t="shared" ca="1" si="7"/>
        <v>6.5120300000010012E-4</v>
      </c>
      <c r="AJ4" s="12">
        <f t="shared" ca="1" si="7"/>
        <v>7.4070512259027943E-3</v>
      </c>
      <c r="AK4" s="12" t="e">
        <f t="shared" ca="1" si="7"/>
        <v>#DIV/0!</v>
      </c>
      <c r="AL4" s="12" t="e">
        <f t="shared" ca="1" si="7"/>
        <v>#DIV/0!</v>
      </c>
      <c r="AN4" s="157">
        <f t="shared" ref="AN4:AN67" si="8">A4</f>
        <v>1</v>
      </c>
      <c r="AO4" s="12">
        <f>'US Core RE'!Q14</f>
        <v>2.42117E-4</v>
      </c>
      <c r="AP4" s="12">
        <f>'VA RE'!Q14</f>
        <v>-1.04118087727105E-2</v>
      </c>
      <c r="AQ4" s="162">
        <f>'Opp RE'!Q14</f>
        <v>9.0723093071963298E-3</v>
      </c>
      <c r="AR4" s="162">
        <f>'US Core+ RE'!Q14</f>
        <v>-3.7947402407478648E-3</v>
      </c>
      <c r="AS4" s="162">
        <f>REITs!Q14</f>
        <v>0.16334399999999999</v>
      </c>
      <c r="AT4" s="162">
        <f>Timberland!Q14</f>
        <v>1.2787702955000091E-2</v>
      </c>
      <c r="AU4" s="162">
        <f>'Row Crops'!Q14</f>
        <v>5.1118619762584583E-3</v>
      </c>
      <c r="AV4" s="162">
        <f>'Perm Crops'!Q14</f>
        <v>-1.8818964544044636E-2</v>
      </c>
      <c r="AW4" s="162">
        <f>Infra!Q14</f>
        <v>4.1686000000000001E-2</v>
      </c>
      <c r="AX4" s="162">
        <f>'US Public Eq'!Q14</f>
        <v>4.2837874999999997E-2</v>
      </c>
      <c r="AY4" s="162">
        <f>'Fixed Income'!Q14</f>
        <v>6.5120300000000005E-4</v>
      </c>
      <c r="AZ4" s="162">
        <f>NCPREC!Q14</f>
        <v>1.1380901724942501E-2</v>
      </c>
      <c r="BA4" s="162">
        <f>'Euro Core RE'!Q14</f>
        <v>6.875702771E-3</v>
      </c>
      <c r="BB4" s="162">
        <f>'Asia Core RE'!Q14</f>
        <v>9.6603129160000006E-3</v>
      </c>
      <c r="BC4" s="162">
        <f>'Add-On 1'!Q14</f>
        <v>0</v>
      </c>
      <c r="BD4" s="162">
        <f>'Add-On 2'!Q14</f>
        <v>0</v>
      </c>
      <c r="BE4" s="162"/>
      <c r="BF4">
        <f>AN4</f>
        <v>1</v>
      </c>
      <c r="BG4" s="12">
        <f>'US Core RE'!R14</f>
        <v>1.0290275009927852E-2</v>
      </c>
      <c r="BH4" s="12">
        <f>'VA RE'!R14</f>
        <v>-1.7575900078599771E-2</v>
      </c>
      <c r="BI4" s="162">
        <f>'Opp RE'!R14</f>
        <v>3.3484494406194498E-2</v>
      </c>
      <c r="BJ4" s="162">
        <f>'US Core+ RE'!R14</f>
        <v>6.7479893635471466E-3</v>
      </c>
      <c r="BK4" s="162">
        <f>REITs!R14</f>
        <v>0.16334399999999993</v>
      </c>
      <c r="BL4" s="162">
        <f>Timberland!R14</f>
        <v>1.1607109847497021E-2</v>
      </c>
      <c r="BM4" s="162">
        <f>'Row Crops'!R14</f>
        <v>-1.7322374441972599E-3</v>
      </c>
      <c r="BN4" s="162">
        <f>'Perm Crops'!R14</f>
        <v>-1.4054545938871454E-2</v>
      </c>
      <c r="BO4" s="162">
        <f>Infra!R14</f>
        <v>6.5365018093749727E-2</v>
      </c>
      <c r="BP4" s="162">
        <f>'US Public Eq'!R14</f>
        <v>4.2837875000000025E-2</v>
      </c>
      <c r="BQ4" s="162">
        <f>'Fixed Income'!R14</f>
        <v>6.5120300000010012E-4</v>
      </c>
      <c r="BR4" s="162">
        <f>NCPREC!R14</f>
        <v>7.4070512259027943E-3</v>
      </c>
      <c r="BS4" s="162">
        <f>'Euro Core RE'!R14</f>
        <v>3.1481423081052284E-3</v>
      </c>
      <c r="BT4" s="162">
        <f>'Asia Core RE'!R14</f>
        <v>0.11443446199675877</v>
      </c>
      <c r="BU4" s="162" t="e">
        <f>'Add-On 1'!R14</f>
        <v>#DIV/0!</v>
      </c>
      <c r="BV4" s="162" t="e">
        <f>'Add-On 2'!R14</f>
        <v>#DIV/0!</v>
      </c>
    </row>
    <row r="5" spans="1:74" x14ac:dyDescent="0.2">
      <c r="A5" s="157">
        <f t="shared" ref="A5:A68" si="9">A4+1</f>
        <v>2</v>
      </c>
      <c r="B5" s="12">
        <f t="shared" ca="1" si="6"/>
        <v>-6.6157175461092101E-3</v>
      </c>
      <c r="C5" s="12">
        <f t="shared" ca="1" si="6"/>
        <v>9.7499434059999997E-3</v>
      </c>
      <c r="D5" s="12">
        <f t="shared" ca="1" si="6"/>
        <v>-3.4955177139000003E-2</v>
      </c>
      <c r="E5" s="12">
        <f t="shared" ca="1" si="6"/>
        <v>-1.1091243537823746E-2</v>
      </c>
      <c r="F5" s="12">
        <f t="shared" ca="1" si="6"/>
        <v>-3.09969165712677E-3</v>
      </c>
      <c r="G5" s="12">
        <f t="shared" ca="1" si="6"/>
        <v>-4.4251929560719999E-3</v>
      </c>
      <c r="H5" s="12">
        <f t="shared" ca="1" si="6"/>
        <v>1.7992000000000001E-2</v>
      </c>
      <c r="I5" s="12">
        <f t="shared" ca="1" si="6"/>
        <v>1.4507681232500236E-2</v>
      </c>
      <c r="J5" s="12">
        <f t="shared" ca="1" si="6"/>
        <v>1.1924882737585296E-2</v>
      </c>
      <c r="K5" s="12">
        <f t="shared" ca="1" si="6"/>
        <v>-2.8873276850679641E-2</v>
      </c>
      <c r="L5" s="12">
        <f t="shared" ca="1" si="6"/>
        <v>-2.1485895564053781E-2</v>
      </c>
      <c r="M5" s="12">
        <f t="shared" ca="1" si="6"/>
        <v>4.2837875063043193E-2</v>
      </c>
      <c r="N5" s="12">
        <f t="shared" ca="1" si="6"/>
        <v>6.5120321280165395E-4</v>
      </c>
      <c r="O5" s="12">
        <f t="shared" ca="1" si="6"/>
        <v>1.69442925987521E-2</v>
      </c>
      <c r="P5" s="12">
        <f t="shared" ca="1" si="6"/>
        <v>0</v>
      </c>
      <c r="Q5" s="12">
        <f t="shared" ca="1" si="6"/>
        <v>0</v>
      </c>
      <c r="R5" s="314"/>
      <c r="S5" s="314"/>
      <c r="V5" s="157">
        <f t="shared" ref="V5:V68" si="10">V4+1</f>
        <v>2</v>
      </c>
      <c r="W5" s="12">
        <f t="shared" ref="W5:AL20" ca="1" si="11">VLOOKUP($V5,$BF$3:$BV$186,W$1,FALSE)</f>
        <v>2.1754255730434879E-2</v>
      </c>
      <c r="X5" s="12">
        <f t="shared" ca="1" si="7"/>
        <v>2.7714596758427357E-2</v>
      </c>
      <c r="Y5" s="12">
        <f t="shared" ca="1" si="7"/>
        <v>-7.757602991105772E-2</v>
      </c>
      <c r="Z5" s="12">
        <f t="shared" ca="1" si="7"/>
        <v>1.1442184107440134E-2</v>
      </c>
      <c r="AA5" s="12">
        <f t="shared" ca="1" si="7"/>
        <v>-3.0734512301366923E-3</v>
      </c>
      <c r="AB5" s="12">
        <f t="shared" ca="1" si="7"/>
        <v>-1.5595423075033255E-2</v>
      </c>
      <c r="AC5" s="12">
        <f t="shared" ca="1" si="7"/>
        <v>2.5886573267187352E-2</v>
      </c>
      <c r="AD5" s="12">
        <f t="shared" ca="1" si="7"/>
        <v>1.0774846333039934E-2</v>
      </c>
      <c r="AE5" s="12">
        <f t="shared" ca="1" si="7"/>
        <v>4.0532739388978722E-3</v>
      </c>
      <c r="AF5" s="12">
        <f t="shared" ca="1" si="7"/>
        <v>-4.3050794918491619E-2</v>
      </c>
      <c r="AG5" s="12">
        <f t="shared" ca="1" si="7"/>
        <v>-2.1485895564053781E-2</v>
      </c>
      <c r="AH5" s="12">
        <f t="shared" ca="1" si="7"/>
        <v>4.2837875063043152E-2</v>
      </c>
      <c r="AI5" s="12">
        <f t="shared" ca="1" si="7"/>
        <v>6.5120321280165427E-4</v>
      </c>
      <c r="AJ5" s="12">
        <f t="shared" ca="1" si="7"/>
        <v>1.5999623989479739E-2</v>
      </c>
      <c r="AK5" s="12" t="e">
        <f t="shared" ca="1" si="7"/>
        <v>#DIV/0!</v>
      </c>
      <c r="AL5" s="12" t="e">
        <f t="shared" ca="1" si="7"/>
        <v>#DIV/0!</v>
      </c>
      <c r="AN5" s="157">
        <f t="shared" si="8"/>
        <v>2</v>
      </c>
      <c r="AO5" s="12">
        <f>'US Core RE'!Q15</f>
        <v>-6.6157175461092101E-3</v>
      </c>
      <c r="AP5" s="12">
        <f>'VA RE'!Q15</f>
        <v>-3.09969165712677E-3</v>
      </c>
      <c r="AQ5" s="162">
        <f>'Opp RE'!Q15</f>
        <v>-4.4251929560719999E-3</v>
      </c>
      <c r="AR5" s="162">
        <f>'US Core+ RE'!Q15</f>
        <v>-1.1091243537823746E-2</v>
      </c>
      <c r="AS5" s="162">
        <f>REITs!Q15</f>
        <v>-2.1485895564053781E-2</v>
      </c>
      <c r="AT5" s="162">
        <f>Timberland!Q15</f>
        <v>1.4507681232500236E-2</v>
      </c>
      <c r="AU5" s="162">
        <f>'Row Crops'!Q15</f>
        <v>1.1924882737585296E-2</v>
      </c>
      <c r="AV5" s="162">
        <f>'Perm Crops'!Q15</f>
        <v>-2.8873276850679641E-2</v>
      </c>
      <c r="AW5" s="162">
        <f>Infra!Q15</f>
        <v>1.7992000000000001E-2</v>
      </c>
      <c r="AX5" s="162">
        <f>'US Public Eq'!Q15</f>
        <v>4.2837875063043193E-2</v>
      </c>
      <c r="AY5" s="162">
        <f>'Fixed Income'!Q15</f>
        <v>6.5120321280165395E-4</v>
      </c>
      <c r="AZ5" s="162">
        <f>NCPREC!Q15</f>
        <v>1.69442925987521E-2</v>
      </c>
      <c r="BA5" s="162">
        <f>'Euro Core RE'!Q15</f>
        <v>9.7499434059999997E-3</v>
      </c>
      <c r="BB5" s="162">
        <f>'Asia Core RE'!Q15</f>
        <v>-3.4955177139000003E-2</v>
      </c>
      <c r="BC5" s="162">
        <f>'Add-On 1'!Q15</f>
        <v>0</v>
      </c>
      <c r="BD5" s="162">
        <f>'Add-On 2'!Q15</f>
        <v>0</v>
      </c>
      <c r="BE5" s="162"/>
      <c r="BF5">
        <f t="shared" ref="BF5:BF68" si="12">AN5</f>
        <v>2</v>
      </c>
      <c r="BG5" s="12">
        <f>'US Core RE'!R15</f>
        <v>2.1754255730434879E-2</v>
      </c>
      <c r="BH5" s="12">
        <f>'VA RE'!R15</f>
        <v>-3.0734512301366923E-3</v>
      </c>
      <c r="BI5" s="162">
        <f>'Opp RE'!R15</f>
        <v>-1.5595423075033255E-2</v>
      </c>
      <c r="BJ5" s="162">
        <f>'US Core+ RE'!R15</f>
        <v>1.1442184107440134E-2</v>
      </c>
      <c r="BK5" s="162">
        <f>REITs!R15</f>
        <v>-2.1485895564053781E-2</v>
      </c>
      <c r="BL5" s="162">
        <f>Timberland!R15</f>
        <v>1.0774846333039934E-2</v>
      </c>
      <c r="BM5" s="162">
        <f>'Row Crops'!R15</f>
        <v>4.0532739388978722E-3</v>
      </c>
      <c r="BN5" s="162">
        <f>'Perm Crops'!R15</f>
        <v>-4.3050794918491619E-2</v>
      </c>
      <c r="BO5" s="162">
        <f>Infra!R15</f>
        <v>2.5886573267187352E-2</v>
      </c>
      <c r="BP5" s="162">
        <f>'US Public Eq'!R15</f>
        <v>4.2837875063043152E-2</v>
      </c>
      <c r="BQ5" s="162">
        <f>'Fixed Income'!R15</f>
        <v>6.5120321280165427E-4</v>
      </c>
      <c r="BR5" s="162">
        <f>NCPREC!R15</f>
        <v>1.5999623989479739E-2</v>
      </c>
      <c r="BS5" s="162">
        <f>'Euro Core RE'!R15</f>
        <v>2.7714596758427357E-2</v>
      </c>
      <c r="BT5" s="162">
        <f>'Asia Core RE'!R15</f>
        <v>-7.757602991105772E-2</v>
      </c>
      <c r="BU5" s="162" t="e">
        <f>'Add-On 1'!R15</f>
        <v>#DIV/0!</v>
      </c>
      <c r="BV5" s="162" t="e">
        <f>'Add-On 2'!R15</f>
        <v>#DIV/0!</v>
      </c>
    </row>
    <row r="6" spans="1:74" x14ac:dyDescent="0.2">
      <c r="A6" s="157">
        <f t="shared" si="9"/>
        <v>3</v>
      </c>
      <c r="B6" s="12">
        <f t="shared" ca="1" si="6"/>
        <v>-2.5767938000000001E-2</v>
      </c>
      <c r="C6" s="12">
        <f t="shared" ca="1" si="6"/>
        <v>7.1249825499999995E-4</v>
      </c>
      <c r="D6" s="12">
        <f t="shared" ca="1" si="6"/>
        <v>-1.6433179248000002E-2</v>
      </c>
      <c r="E6" s="12">
        <f t="shared" ca="1" si="6"/>
        <v>-2.6212641721322351E-2</v>
      </c>
      <c r="F6" s="12">
        <f t="shared" ca="1" si="6"/>
        <v>-5.4133283645688797E-3</v>
      </c>
      <c r="G6" s="12">
        <f t="shared" ca="1" si="6"/>
        <v>-1.46850003082152E-3</v>
      </c>
      <c r="H6" s="12">
        <f t="shared" ca="1" si="6"/>
        <v>1.0083E-2</v>
      </c>
      <c r="I6" s="12">
        <f t="shared" ca="1" si="6"/>
        <v>1.8604904502500075E-2</v>
      </c>
      <c r="J6" s="12">
        <f t="shared" ca="1" si="6"/>
        <v>1.9865875805779254E-2</v>
      </c>
      <c r="K6" s="12">
        <f t="shared" ca="1" si="6"/>
        <v>-1.7265491925585352E-2</v>
      </c>
      <c r="L6" s="12">
        <f t="shared" ca="1" si="6"/>
        <v>-1.0487182140171414E-2</v>
      </c>
      <c r="M6" s="12">
        <f t="shared" ca="1" si="6"/>
        <v>0.10555929886974801</v>
      </c>
      <c r="N6" s="12">
        <f t="shared" ca="1" si="6"/>
        <v>-7.7571593945006097E-3</v>
      </c>
      <c r="O6" s="12">
        <f t="shared" ca="1" si="6"/>
        <v>1.6539953709014499E-2</v>
      </c>
      <c r="P6" s="12">
        <f t="shared" ca="1" si="6"/>
        <v>0</v>
      </c>
      <c r="Q6" s="12">
        <f t="shared" ca="1" si="6"/>
        <v>0</v>
      </c>
      <c r="V6" s="157">
        <f t="shared" si="10"/>
        <v>3</v>
      </c>
      <c r="W6" s="12">
        <f t="shared" ca="1" si="11"/>
        <v>1.0636409550156101E-2</v>
      </c>
      <c r="X6" s="12">
        <f t="shared" ca="1" si="7"/>
        <v>6.8461742554934757E-2</v>
      </c>
      <c r="Y6" s="12">
        <f t="shared" ca="1" si="7"/>
        <v>-2.2835902819923981E-2</v>
      </c>
      <c r="Z6" s="12">
        <f t="shared" ca="1" si="7"/>
        <v>1.4274405418100988E-2</v>
      </c>
      <c r="AA6" s="12">
        <f t="shared" ca="1" si="7"/>
        <v>2.9801071221938091E-2</v>
      </c>
      <c r="AB6" s="12">
        <f t="shared" ca="1" si="7"/>
        <v>2.9377804812889652E-2</v>
      </c>
      <c r="AC6" s="12">
        <f t="shared" ca="1" si="7"/>
        <v>-1.9512788295312777E-2</v>
      </c>
      <c r="AD6" s="12">
        <f t="shared" ca="1" si="7"/>
        <v>-2.0684093671679005E-3</v>
      </c>
      <c r="AE6" s="12">
        <f t="shared" ca="1" si="7"/>
        <v>7.2082118505683024E-3</v>
      </c>
      <c r="AF6" s="12">
        <f t="shared" ca="1" si="7"/>
        <v>-5.3272432239808154E-3</v>
      </c>
      <c r="AG6" s="12">
        <f t="shared" ca="1" si="7"/>
        <v>-1.0487182140171414E-2</v>
      </c>
      <c r="AH6" s="12">
        <f t="shared" ca="1" si="7"/>
        <v>0.10555929886974802</v>
      </c>
      <c r="AI6" s="12">
        <f t="shared" ca="1" si="7"/>
        <v>-7.7571593945006123E-3</v>
      </c>
      <c r="AJ6" s="12">
        <f t="shared" ca="1" si="7"/>
        <v>1.2550031885973034E-2</v>
      </c>
      <c r="AK6" s="12" t="e">
        <f t="shared" ca="1" si="7"/>
        <v>#DIV/0!</v>
      </c>
      <c r="AL6" s="12" t="e">
        <f t="shared" ca="1" si="7"/>
        <v>#DIV/0!</v>
      </c>
      <c r="AN6" s="157">
        <f t="shared" si="8"/>
        <v>3</v>
      </c>
      <c r="AO6" s="12">
        <f>'US Core RE'!Q16</f>
        <v>-2.5767938000000001E-2</v>
      </c>
      <c r="AP6" s="12">
        <f>'VA RE'!Q16</f>
        <v>-5.4133283645688797E-3</v>
      </c>
      <c r="AQ6" s="162">
        <f>'Opp RE'!Q16</f>
        <v>-1.46850003082152E-3</v>
      </c>
      <c r="AR6" s="162">
        <f>'US Core+ RE'!Q16</f>
        <v>-2.6212641721322351E-2</v>
      </c>
      <c r="AS6" s="162">
        <f>REITs!Q16</f>
        <v>-1.0487182140171414E-2</v>
      </c>
      <c r="AT6" s="162">
        <f>Timberland!Q16</f>
        <v>1.8604904502500075E-2</v>
      </c>
      <c r="AU6" s="162">
        <f>'Row Crops'!Q16</f>
        <v>1.9865875805779254E-2</v>
      </c>
      <c r="AV6" s="162">
        <f>'Perm Crops'!Q16</f>
        <v>-1.7265491925585352E-2</v>
      </c>
      <c r="AW6" s="162">
        <f>Infra!Q16</f>
        <v>1.0083E-2</v>
      </c>
      <c r="AX6" s="162">
        <f>'US Public Eq'!Q16</f>
        <v>0.10555929886974801</v>
      </c>
      <c r="AY6" s="162">
        <f>'Fixed Income'!Q16</f>
        <v>-7.7571593945006097E-3</v>
      </c>
      <c r="AZ6" s="162">
        <f>NCPREC!Q16</f>
        <v>1.6539953709014499E-2</v>
      </c>
      <c r="BA6" s="162">
        <f>'Euro Core RE'!Q16</f>
        <v>7.1249825499999995E-4</v>
      </c>
      <c r="BB6" s="162">
        <f>'Asia Core RE'!Q16</f>
        <v>-1.6433179248000002E-2</v>
      </c>
      <c r="BC6" s="162">
        <f>'Add-On 1'!Q16</f>
        <v>0</v>
      </c>
      <c r="BD6" s="162">
        <f>'Add-On 2'!Q16</f>
        <v>0</v>
      </c>
      <c r="BE6" s="162"/>
      <c r="BF6">
        <f t="shared" si="12"/>
        <v>3</v>
      </c>
      <c r="BG6" s="12">
        <f>'US Core RE'!R16</f>
        <v>1.0636409550156101E-2</v>
      </c>
      <c r="BH6" s="12">
        <f>'VA RE'!R16</f>
        <v>2.9801071221938091E-2</v>
      </c>
      <c r="BI6" s="162">
        <f>'Opp RE'!R16</f>
        <v>2.9377804812889652E-2</v>
      </c>
      <c r="BJ6" s="162">
        <f>'US Core+ RE'!R16</f>
        <v>1.4274405418100988E-2</v>
      </c>
      <c r="BK6" s="162">
        <f>REITs!R16</f>
        <v>-1.0487182140171414E-2</v>
      </c>
      <c r="BL6" s="162">
        <f>Timberland!R16</f>
        <v>-2.0684093671679005E-3</v>
      </c>
      <c r="BM6" s="162">
        <f>'Row Crops'!R16</f>
        <v>7.2082118505683024E-3</v>
      </c>
      <c r="BN6" s="162">
        <f>'Perm Crops'!R16</f>
        <v>-5.3272432239808154E-3</v>
      </c>
      <c r="BO6" s="162">
        <f>Infra!R16</f>
        <v>-1.9512788295312777E-2</v>
      </c>
      <c r="BP6" s="162">
        <f>'US Public Eq'!R16</f>
        <v>0.10555929886974802</v>
      </c>
      <c r="BQ6" s="162">
        <f>'Fixed Income'!R16</f>
        <v>-7.7571593945006123E-3</v>
      </c>
      <c r="BR6" s="162">
        <f>NCPREC!R16</f>
        <v>1.2550031885973034E-2</v>
      </c>
      <c r="BS6" s="162">
        <f>'Euro Core RE'!R16</f>
        <v>6.8461742554934757E-2</v>
      </c>
      <c r="BT6" s="162">
        <f>'Asia Core RE'!R16</f>
        <v>-2.2835902819923981E-2</v>
      </c>
      <c r="BU6" s="162" t="e">
        <f>'Add-On 1'!R16</f>
        <v>#DIV/0!</v>
      </c>
      <c r="BV6" s="162" t="e">
        <f>'Add-On 2'!R16</f>
        <v>#DIV/0!</v>
      </c>
    </row>
    <row r="7" spans="1:74" x14ac:dyDescent="0.2">
      <c r="A7" s="157">
        <f t="shared" si="9"/>
        <v>4</v>
      </c>
      <c r="B7" s="12">
        <f t="shared" ca="1" si="6"/>
        <v>-4.9983507003462602E-2</v>
      </c>
      <c r="C7" s="12">
        <f t="shared" ca="1" si="6"/>
        <v>-1.5384132672000001E-2</v>
      </c>
      <c r="D7" s="12">
        <f t="shared" ca="1" si="6"/>
        <v>-1.4522651119E-2</v>
      </c>
      <c r="E7" s="12">
        <f t="shared" ca="1" si="6"/>
        <v>-5.3096602561100173E-2</v>
      </c>
      <c r="F7" s="12">
        <f t="shared" ca="1" si="6"/>
        <v>-2.9103104889947998E-2</v>
      </c>
      <c r="G7" s="12">
        <f t="shared" ca="1" si="6"/>
        <v>-1.05745518826633E-2</v>
      </c>
      <c r="H7" s="12">
        <f t="shared" ca="1" si="6"/>
        <v>3.9664999999999999E-2</v>
      </c>
      <c r="I7" s="12">
        <f t="shared" ca="1" si="6"/>
        <v>4.0767428330000133E-2</v>
      </c>
      <c r="J7" s="12">
        <f t="shared" ca="1" si="6"/>
        <v>3.6638676128129433E-2</v>
      </c>
      <c r="K7" s="12">
        <f t="shared" ca="1" si="6"/>
        <v>-6.1202783482929846E-3</v>
      </c>
      <c r="L7" s="12">
        <f t="shared" ca="1" si="6"/>
        <v>0.15588935740204235</v>
      </c>
      <c r="M7" s="12">
        <f t="shared" ca="1" si="6"/>
        <v>0.116915729413533</v>
      </c>
      <c r="N7" s="12">
        <f t="shared" ca="1" si="6"/>
        <v>6.8171496629820597E-2</v>
      </c>
      <c r="O7" s="12">
        <f t="shared" ca="1" si="6"/>
        <v>3.9003323375996803E-2</v>
      </c>
      <c r="P7" s="12">
        <f t="shared" ca="1" si="6"/>
        <v>0</v>
      </c>
      <c r="Q7" s="12">
        <f t="shared" ca="1" si="6"/>
        <v>0</v>
      </c>
      <c r="V7" s="157">
        <f t="shared" si="10"/>
        <v>4</v>
      </c>
      <c r="W7" s="12">
        <f t="shared" ca="1" si="11"/>
        <v>-9.526807855474595E-2</v>
      </c>
      <c r="X7" s="12">
        <f t="shared" ca="1" si="7"/>
        <v>-5.9377894438916057E-2</v>
      </c>
      <c r="Y7" s="12">
        <f t="shared" ca="1" si="7"/>
        <v>-2.1541796681439407E-2</v>
      </c>
      <c r="Z7" s="12">
        <f t="shared" ca="1" si="7"/>
        <v>-9.9619033406278756E-2</v>
      </c>
      <c r="AA7" s="12">
        <f t="shared" ca="1" si="7"/>
        <v>-4.2187774635521702E-2</v>
      </c>
      <c r="AB7" s="12">
        <f t="shared" ca="1" si="7"/>
        <v>-3.2971395592165109E-2</v>
      </c>
      <c r="AC7" s="12">
        <f t="shared" ca="1" si="7"/>
        <v>7.2268921006250375E-2</v>
      </c>
      <c r="AD7" s="12">
        <f t="shared" ca="1" si="7"/>
        <v>7.0536704683003881E-2</v>
      </c>
      <c r="AE7" s="12">
        <f t="shared" ca="1" si="7"/>
        <v>6.2459385134248979E-2</v>
      </c>
      <c r="AF7" s="12">
        <f t="shared" ca="1" si="7"/>
        <v>-7.6367708857132399E-3</v>
      </c>
      <c r="AG7" s="12">
        <f t="shared" ca="1" si="7"/>
        <v>0.15588935740204235</v>
      </c>
      <c r="AH7" s="12">
        <f t="shared" ca="1" si="7"/>
        <v>0.11691572941353301</v>
      </c>
      <c r="AI7" s="12">
        <f t="shared" ca="1" si="7"/>
        <v>6.8171496629820583E-2</v>
      </c>
      <c r="AJ7" s="12">
        <f t="shared" ca="1" si="7"/>
        <v>8.0790212774196846E-2</v>
      </c>
      <c r="AK7" s="12" t="e">
        <f t="shared" ca="1" si="7"/>
        <v>#DIV/0!</v>
      </c>
      <c r="AL7" s="12" t="e">
        <f t="shared" ca="1" si="7"/>
        <v>#DIV/0!</v>
      </c>
      <c r="AN7" s="157">
        <f t="shared" si="8"/>
        <v>4</v>
      </c>
      <c r="AO7" s="12">
        <f>'US Core RE'!Q17</f>
        <v>-4.9983507003462602E-2</v>
      </c>
      <c r="AP7" s="12">
        <f>'VA RE'!Q17</f>
        <v>-2.9103104889947998E-2</v>
      </c>
      <c r="AQ7" s="162">
        <f>'Opp RE'!Q17</f>
        <v>-1.05745518826633E-2</v>
      </c>
      <c r="AR7" s="162">
        <f>'US Core+ RE'!Q17</f>
        <v>-5.3096602561100173E-2</v>
      </c>
      <c r="AS7" s="162">
        <f>REITs!Q17</f>
        <v>0.15588935740204235</v>
      </c>
      <c r="AT7" s="162">
        <f>Timberland!Q17</f>
        <v>4.0767428330000133E-2</v>
      </c>
      <c r="AU7" s="162">
        <f>'Row Crops'!Q17</f>
        <v>3.6638676128129433E-2</v>
      </c>
      <c r="AV7" s="162">
        <f>'Perm Crops'!Q17</f>
        <v>-6.1202783482929846E-3</v>
      </c>
      <c r="AW7" s="162">
        <f>Infra!Q17</f>
        <v>3.9664999999999999E-2</v>
      </c>
      <c r="AX7" s="162">
        <f>'US Public Eq'!Q17</f>
        <v>0.116915729413533</v>
      </c>
      <c r="AY7" s="162">
        <f>'Fixed Income'!Q17</f>
        <v>6.8171496629820597E-2</v>
      </c>
      <c r="AZ7" s="162">
        <f>NCPREC!Q17</f>
        <v>3.9003323375996803E-2</v>
      </c>
      <c r="BA7" s="162">
        <f>'Euro Core RE'!Q17</f>
        <v>-1.5384132672000001E-2</v>
      </c>
      <c r="BB7" s="162">
        <f>'Asia Core RE'!Q17</f>
        <v>-1.4522651119E-2</v>
      </c>
      <c r="BC7" s="162">
        <f>'Add-On 1'!Q17</f>
        <v>0</v>
      </c>
      <c r="BD7" s="162">
        <f>'Add-On 2'!Q17</f>
        <v>0</v>
      </c>
      <c r="BE7" s="162"/>
      <c r="BF7">
        <f t="shared" si="12"/>
        <v>4</v>
      </c>
      <c r="BG7" s="12">
        <f>'US Core RE'!R17</f>
        <v>-9.526807855474595E-2</v>
      </c>
      <c r="BH7" s="12">
        <f>'VA RE'!R17</f>
        <v>-4.2187774635521702E-2</v>
      </c>
      <c r="BI7" s="162">
        <f>'Opp RE'!R17</f>
        <v>-3.2971395592165109E-2</v>
      </c>
      <c r="BJ7" s="162">
        <f>'US Core+ RE'!R17</f>
        <v>-9.9619033406278756E-2</v>
      </c>
      <c r="BK7" s="162">
        <f>REITs!R17</f>
        <v>0.15588935740204235</v>
      </c>
      <c r="BL7" s="162">
        <f>Timberland!R17</f>
        <v>7.0536704683003881E-2</v>
      </c>
      <c r="BM7" s="162">
        <f>'Row Crops'!R17</f>
        <v>6.2459385134248979E-2</v>
      </c>
      <c r="BN7" s="162">
        <f>'Perm Crops'!R17</f>
        <v>-7.6367708857132399E-3</v>
      </c>
      <c r="BO7" s="162">
        <f>Infra!R17</f>
        <v>7.2268921006250375E-2</v>
      </c>
      <c r="BP7" s="162">
        <f>'US Public Eq'!R17</f>
        <v>0.11691572941353301</v>
      </c>
      <c r="BQ7" s="162">
        <f>'Fixed Income'!R17</f>
        <v>6.8171496629820583E-2</v>
      </c>
      <c r="BR7" s="162">
        <f>NCPREC!R17</f>
        <v>8.0790212774196846E-2</v>
      </c>
      <c r="BS7" s="162">
        <f>'Euro Core RE'!R17</f>
        <v>-5.9377894438916057E-2</v>
      </c>
      <c r="BT7" s="162">
        <f>'Asia Core RE'!R17</f>
        <v>-2.1541796681439407E-2</v>
      </c>
      <c r="BU7" s="162" t="e">
        <f>'Add-On 1'!R17</f>
        <v>#DIV/0!</v>
      </c>
      <c r="BV7" s="162" t="e">
        <f>'Add-On 2'!R17</f>
        <v>#DIV/0!</v>
      </c>
    </row>
    <row r="8" spans="1:74" x14ac:dyDescent="0.2">
      <c r="A8" s="157">
        <f t="shared" si="9"/>
        <v>5</v>
      </c>
      <c r="B8" s="12">
        <f t="shared" ca="1" si="6"/>
        <v>-2.1043953169193299E-2</v>
      </c>
      <c r="C8" s="12">
        <f t="shared" ca="1" si="6"/>
        <v>-6.0292998440000002E-3</v>
      </c>
      <c r="D8" s="12">
        <f t="shared" ca="1" si="6"/>
        <v>-1.1347555291999999E-2</v>
      </c>
      <c r="E8" s="12">
        <f t="shared" ca="1" si="6"/>
        <v>-2.1768735162327132E-2</v>
      </c>
      <c r="F8" s="12">
        <f t="shared" ca="1" si="6"/>
        <v>-1.68800417905655E-2</v>
      </c>
      <c r="G8" s="12">
        <f t="shared" ca="1" si="6"/>
        <v>-1.6634077779285601E-3</v>
      </c>
      <c r="H8" s="12">
        <f t="shared" ca="1" si="6"/>
        <v>7.0460000000000002E-3</v>
      </c>
      <c r="I8" s="12">
        <f t="shared" ca="1" si="6"/>
        <v>1.1140631952500035E-2</v>
      </c>
      <c r="J8" s="12">
        <f t="shared" ca="1" si="6"/>
        <v>6.7129066301259144E-3</v>
      </c>
      <c r="K8" s="12">
        <f t="shared" ca="1" si="6"/>
        <v>-2.3277461982505798E-2</v>
      </c>
      <c r="L8" s="12">
        <f t="shared" ca="1" si="6"/>
        <v>-5.593598869532046E-2</v>
      </c>
      <c r="M8" s="12">
        <f t="shared" ca="1" si="6"/>
        <v>-3.2734040834274399E-2</v>
      </c>
      <c r="N8" s="12">
        <f t="shared" ca="1" si="6"/>
        <v>-3.2311734000000002E-2</v>
      </c>
      <c r="O8" s="12">
        <f t="shared" ca="1" si="6"/>
        <v>1.5468469060317999E-2</v>
      </c>
      <c r="P8" s="12">
        <f t="shared" ca="1" si="6"/>
        <v>0</v>
      </c>
      <c r="Q8" s="12">
        <f t="shared" ca="1" si="6"/>
        <v>0</v>
      </c>
      <c r="V8" s="157">
        <f t="shared" si="10"/>
        <v>5</v>
      </c>
      <c r="W8" s="12">
        <f t="shared" ca="1" si="11"/>
        <v>-1.0065692311195806E-2</v>
      </c>
      <c r="X8" s="12">
        <f t="shared" ca="1" si="7"/>
        <v>-2.8039739209766434E-3</v>
      </c>
      <c r="Y8" s="12">
        <f t="shared" ca="1" si="7"/>
        <v>2.5479572291984942E-2</v>
      </c>
      <c r="Z8" s="12">
        <f t="shared" ca="1" si="7"/>
        <v>-3.1821551831769601E-2</v>
      </c>
      <c r="AA8" s="12">
        <f t="shared" ca="1" si="7"/>
        <v>-2.9302517588277621E-2</v>
      </c>
      <c r="AB8" s="12">
        <f t="shared" ca="1" si="7"/>
        <v>-2.962364524717076E-2</v>
      </c>
      <c r="AC8" s="12">
        <f t="shared" ca="1" si="7"/>
        <v>-5.7505461093765309E-4</v>
      </c>
      <c r="AD8" s="12">
        <f t="shared" ca="1" si="7"/>
        <v>7.614178724709042E-3</v>
      </c>
      <c r="AE8" s="12">
        <f t="shared" ca="1" si="7"/>
        <v>-1.0123873472429601E-3</v>
      </c>
      <c r="AF8" s="12">
        <f t="shared" ca="1" si="7"/>
        <v>-3.864426306537061E-2</v>
      </c>
      <c r="AG8" s="12">
        <f t="shared" ca="1" si="7"/>
        <v>-5.593598869532046E-2</v>
      </c>
      <c r="AH8" s="12">
        <f t="shared" ca="1" si="7"/>
        <v>-3.2734040834274447E-2</v>
      </c>
      <c r="AI8" s="12">
        <f t="shared" ca="1" si="7"/>
        <v>-3.2311733999999981E-2</v>
      </c>
      <c r="AJ8" s="12">
        <f t="shared" ca="1" si="7"/>
        <v>-6.2122225646409346E-3</v>
      </c>
      <c r="AK8" s="12" t="e">
        <f t="shared" ca="1" si="7"/>
        <v>#DIV/0!</v>
      </c>
      <c r="AL8" s="12" t="e">
        <f t="shared" ca="1" si="7"/>
        <v>#DIV/0!</v>
      </c>
      <c r="AN8" s="157">
        <f t="shared" si="8"/>
        <v>5</v>
      </c>
      <c r="AO8" s="12">
        <f>'US Core RE'!Q18</f>
        <v>-2.1043953169193299E-2</v>
      </c>
      <c r="AP8" s="12">
        <f>'VA RE'!Q18</f>
        <v>-1.68800417905655E-2</v>
      </c>
      <c r="AQ8" s="162">
        <f>'Opp RE'!Q18</f>
        <v>-1.6634077779285601E-3</v>
      </c>
      <c r="AR8" s="162">
        <f>'US Core+ RE'!Q18</f>
        <v>-2.1768735162327132E-2</v>
      </c>
      <c r="AS8" s="162">
        <f>REITs!Q18</f>
        <v>-5.593598869532046E-2</v>
      </c>
      <c r="AT8" s="162">
        <f>Timberland!Q18</f>
        <v>1.1140631952500035E-2</v>
      </c>
      <c r="AU8" s="162">
        <f>'Row Crops'!Q18</f>
        <v>6.7129066301259144E-3</v>
      </c>
      <c r="AV8" s="162">
        <f>'Perm Crops'!Q18</f>
        <v>-2.3277461982505798E-2</v>
      </c>
      <c r="AW8" s="162">
        <f>Infra!Q18</f>
        <v>7.0460000000000002E-3</v>
      </c>
      <c r="AX8" s="162">
        <f>'US Public Eq'!Q18</f>
        <v>-3.2734040834274399E-2</v>
      </c>
      <c r="AY8" s="162">
        <f>'Fixed Income'!Q18</f>
        <v>-3.2311734000000002E-2</v>
      </c>
      <c r="AZ8" s="162">
        <f>NCPREC!Q18</f>
        <v>1.5468469060317999E-2</v>
      </c>
      <c r="BA8" s="162">
        <f>'Euro Core RE'!Q18</f>
        <v>-6.0292998440000002E-3</v>
      </c>
      <c r="BB8" s="162">
        <f>'Asia Core RE'!Q18</f>
        <v>-1.1347555291999999E-2</v>
      </c>
      <c r="BC8" s="162">
        <f>'Add-On 1'!Q18</f>
        <v>0</v>
      </c>
      <c r="BD8" s="162">
        <f>'Add-On 2'!Q18</f>
        <v>0</v>
      </c>
      <c r="BE8" s="162"/>
      <c r="BF8">
        <f t="shared" si="12"/>
        <v>5</v>
      </c>
      <c r="BG8" s="12">
        <f>'US Core RE'!R18</f>
        <v>-1.0065692311195806E-2</v>
      </c>
      <c r="BH8" s="12">
        <f>'VA RE'!R18</f>
        <v>-2.9302517588277621E-2</v>
      </c>
      <c r="BI8" s="162">
        <f>'Opp RE'!R18</f>
        <v>-2.962364524717076E-2</v>
      </c>
      <c r="BJ8" s="162">
        <f>'US Core+ RE'!R18</f>
        <v>-3.1821551831769601E-2</v>
      </c>
      <c r="BK8" s="162">
        <f>REITs!R18</f>
        <v>-5.593598869532046E-2</v>
      </c>
      <c r="BL8" s="162">
        <f>Timberland!R18</f>
        <v>7.614178724709042E-3</v>
      </c>
      <c r="BM8" s="162">
        <f>'Row Crops'!R18</f>
        <v>-1.0123873472429601E-3</v>
      </c>
      <c r="BN8" s="162">
        <f>'Perm Crops'!R18</f>
        <v>-3.864426306537061E-2</v>
      </c>
      <c r="BO8" s="162">
        <f>Infra!R18</f>
        <v>-5.7505461093765309E-4</v>
      </c>
      <c r="BP8" s="162">
        <f>'US Public Eq'!R18</f>
        <v>-3.2734040834274447E-2</v>
      </c>
      <c r="BQ8" s="162">
        <f>'Fixed Income'!R18</f>
        <v>-3.2311733999999981E-2</v>
      </c>
      <c r="BR8" s="162">
        <f>NCPREC!R18</f>
        <v>-6.2122225646409346E-3</v>
      </c>
      <c r="BS8" s="162">
        <f>'Euro Core RE'!R18</f>
        <v>-2.8039739209766434E-3</v>
      </c>
      <c r="BT8" s="162">
        <f>'Asia Core RE'!R18</f>
        <v>2.5479572291984942E-2</v>
      </c>
      <c r="BU8" s="162" t="e">
        <f>'Add-On 1'!R18</f>
        <v>#DIV/0!</v>
      </c>
      <c r="BV8" s="162" t="e">
        <f>'Add-On 2'!R18</f>
        <v>#DIV/0!</v>
      </c>
    </row>
    <row r="9" spans="1:74" x14ac:dyDescent="0.2">
      <c r="A9" s="157">
        <f t="shared" si="9"/>
        <v>6</v>
      </c>
      <c r="B9" s="12">
        <f t="shared" ca="1" si="6"/>
        <v>-2.88128714773618E-2</v>
      </c>
      <c r="C9" s="12">
        <f t="shared" ca="1" si="6"/>
        <v>-6.311213865E-3</v>
      </c>
      <c r="D9" s="12">
        <f t="shared" ca="1" si="6"/>
        <v>-2.7260706858E-2</v>
      </c>
      <c r="E9" s="12">
        <f t="shared" ca="1" si="6"/>
        <v>-1.5975898666127156E-2</v>
      </c>
      <c r="F9" s="12">
        <f t="shared" ca="1" si="6"/>
        <v>-1.00922845868956E-2</v>
      </c>
      <c r="G9" s="12">
        <f t="shared" ca="1" si="6"/>
        <v>8.6237424916958908E-3</v>
      </c>
      <c r="H9" s="12">
        <f t="shared" ca="1" si="6"/>
        <v>1.4652999999999999E-2</v>
      </c>
      <c r="I9" s="12">
        <f t="shared" ca="1" si="6"/>
        <v>1.4538083037500149E-2</v>
      </c>
      <c r="J9" s="12">
        <f t="shared" ca="1" si="6"/>
        <v>1.4663931299472077E-2</v>
      </c>
      <c r="K9" s="12">
        <f t="shared" ca="1" si="6"/>
        <v>-8.6579764218840394E-3</v>
      </c>
      <c r="L9" s="12">
        <f t="shared" ca="1" si="6"/>
        <v>5.4285399952702651E-3</v>
      </c>
      <c r="M9" s="12">
        <f t="shared" ca="1" si="6"/>
        <v>8.7421374203092303E-2</v>
      </c>
      <c r="N9" s="12">
        <f t="shared" ca="1" si="6"/>
        <v>-8.4431382281422388E-3</v>
      </c>
      <c r="O9" s="12">
        <f t="shared" ca="1" si="6"/>
        <v>2.44112573039767E-2</v>
      </c>
      <c r="P9" s="12">
        <f t="shared" ca="1" si="6"/>
        <v>0</v>
      </c>
      <c r="Q9" s="12">
        <f t="shared" ca="1" si="6"/>
        <v>0</v>
      </c>
      <c r="V9" s="157">
        <f t="shared" si="10"/>
        <v>6</v>
      </c>
      <c r="W9" s="12">
        <f t="shared" ca="1" si="11"/>
        <v>-2.210671498754202E-2</v>
      </c>
      <c r="X9" s="12">
        <f t="shared" ca="1" si="7"/>
        <v>3.9212436677431572E-3</v>
      </c>
      <c r="Y9" s="12">
        <f t="shared" ca="1" si="7"/>
        <v>-7.7834844479385712E-2</v>
      </c>
      <c r="Z9" s="12">
        <f t="shared" ca="1" si="7"/>
        <v>1.7959091497921076E-2</v>
      </c>
      <c r="AA9" s="12">
        <f t="shared" ca="1" si="7"/>
        <v>-4.2953205181802678E-3</v>
      </c>
      <c r="AB9" s="12">
        <f t="shared" ca="1" si="7"/>
        <v>2.4100651906161952E-2</v>
      </c>
      <c r="AC9" s="12">
        <f t="shared" ca="1" si="7"/>
        <v>7.5228315109374666E-3</v>
      </c>
      <c r="AD9" s="12">
        <f t="shared" ca="1" si="7"/>
        <v>1.4420487045877062E-2</v>
      </c>
      <c r="AE9" s="12">
        <f t="shared" ca="1" si="7"/>
        <v>1.3657227265135852E-3</v>
      </c>
      <c r="AF9" s="12">
        <f t="shared" ca="1" si="7"/>
        <v>-1.4709530447665986E-2</v>
      </c>
      <c r="AG9" s="12">
        <f t="shared" ca="1" si="7"/>
        <v>5.4285399952702651E-3</v>
      </c>
      <c r="AH9" s="12">
        <f t="shared" ca="1" si="7"/>
        <v>8.7421374203092261E-2</v>
      </c>
      <c r="AI9" s="12">
        <f t="shared" ca="1" si="7"/>
        <v>-8.443138228142244E-3</v>
      </c>
      <c r="AJ9" s="12">
        <f t="shared" ca="1" si="7"/>
        <v>4.2140961101270413E-2</v>
      </c>
      <c r="AK9" s="12" t="e">
        <f t="shared" ca="1" si="7"/>
        <v>#DIV/0!</v>
      </c>
      <c r="AL9" s="12" t="e">
        <f t="shared" ca="1" si="7"/>
        <v>#DIV/0!</v>
      </c>
      <c r="AN9" s="157">
        <f t="shared" si="8"/>
        <v>6</v>
      </c>
      <c r="AO9" s="12">
        <f>'US Core RE'!Q19</f>
        <v>-2.88128714773618E-2</v>
      </c>
      <c r="AP9" s="12">
        <f>'VA RE'!Q19</f>
        <v>-1.00922845868956E-2</v>
      </c>
      <c r="AQ9" s="162">
        <f>'Opp RE'!Q19</f>
        <v>8.6237424916958908E-3</v>
      </c>
      <c r="AR9" s="162">
        <f>'US Core+ RE'!Q19</f>
        <v>-1.5975898666127156E-2</v>
      </c>
      <c r="AS9" s="162">
        <f>REITs!Q19</f>
        <v>5.4285399952702651E-3</v>
      </c>
      <c r="AT9" s="162">
        <f>Timberland!Q19</f>
        <v>1.4538083037500149E-2</v>
      </c>
      <c r="AU9" s="162">
        <f>'Row Crops'!Q19</f>
        <v>1.4663931299472077E-2</v>
      </c>
      <c r="AV9" s="162">
        <f>'Perm Crops'!Q19</f>
        <v>-8.6579764218840394E-3</v>
      </c>
      <c r="AW9" s="162">
        <f>Infra!Q19</f>
        <v>1.4652999999999999E-2</v>
      </c>
      <c r="AX9" s="162">
        <f>'US Public Eq'!Q19</f>
        <v>8.7421374203092303E-2</v>
      </c>
      <c r="AY9" s="162">
        <f>'Fixed Income'!Q19</f>
        <v>-8.4431382281422388E-3</v>
      </c>
      <c r="AZ9" s="162">
        <f>NCPREC!Q19</f>
        <v>2.44112573039767E-2</v>
      </c>
      <c r="BA9" s="162">
        <f>'Euro Core RE'!Q19</f>
        <v>-6.311213865E-3</v>
      </c>
      <c r="BB9" s="162">
        <f>'Asia Core RE'!Q19</f>
        <v>-2.7260706858E-2</v>
      </c>
      <c r="BC9" s="162">
        <f>'Add-On 1'!Q19</f>
        <v>0</v>
      </c>
      <c r="BD9" s="162">
        <f>'Add-On 2'!Q19</f>
        <v>0</v>
      </c>
      <c r="BE9" s="162"/>
      <c r="BF9">
        <f t="shared" si="12"/>
        <v>6</v>
      </c>
      <c r="BG9" s="12">
        <f>'US Core RE'!R19</f>
        <v>-2.210671498754202E-2</v>
      </c>
      <c r="BH9" s="12">
        <f>'VA RE'!R19</f>
        <v>-4.2953205181802678E-3</v>
      </c>
      <c r="BI9" s="162">
        <f>'Opp RE'!R19</f>
        <v>2.4100651906161952E-2</v>
      </c>
      <c r="BJ9" s="162">
        <f>'US Core+ RE'!R19</f>
        <v>1.7959091497921076E-2</v>
      </c>
      <c r="BK9" s="162">
        <f>REITs!R19</f>
        <v>5.4285399952702651E-3</v>
      </c>
      <c r="BL9" s="162">
        <f>Timberland!R19</f>
        <v>1.4420487045877062E-2</v>
      </c>
      <c r="BM9" s="162">
        <f>'Row Crops'!R19</f>
        <v>1.3657227265135852E-3</v>
      </c>
      <c r="BN9" s="162">
        <f>'Perm Crops'!R19</f>
        <v>-1.4709530447665986E-2</v>
      </c>
      <c r="BO9" s="162">
        <f>Infra!R19</f>
        <v>7.5228315109374666E-3</v>
      </c>
      <c r="BP9" s="162">
        <f>'US Public Eq'!R19</f>
        <v>8.7421374203092261E-2</v>
      </c>
      <c r="BQ9" s="162">
        <f>'Fixed Income'!R19</f>
        <v>-8.443138228142244E-3</v>
      </c>
      <c r="BR9" s="162">
        <f>NCPREC!R19</f>
        <v>4.2140961101270413E-2</v>
      </c>
      <c r="BS9" s="162">
        <f>'Euro Core RE'!R19</f>
        <v>3.9212436677431572E-3</v>
      </c>
      <c r="BT9" s="162">
        <f>'Asia Core RE'!R19</f>
        <v>-7.7834844479385712E-2</v>
      </c>
      <c r="BU9" s="162" t="e">
        <f>'Add-On 1'!R19</f>
        <v>#DIV/0!</v>
      </c>
      <c r="BV9" s="162" t="e">
        <f>'Add-On 2'!R19</f>
        <v>#DIV/0!</v>
      </c>
    </row>
    <row r="10" spans="1:74" x14ac:dyDescent="0.2">
      <c r="A10" s="157">
        <f t="shared" si="9"/>
        <v>7</v>
      </c>
      <c r="B10" s="12">
        <f t="shared" ca="1" si="6"/>
        <v>-3.3788162068999997E-2</v>
      </c>
      <c r="C10" s="12">
        <f t="shared" ca="1" si="6"/>
        <v>-1.2243534106000001E-2</v>
      </c>
      <c r="D10" s="12">
        <f t="shared" ca="1" si="6"/>
        <v>1.0167649569999999E-3</v>
      </c>
      <c r="E10" s="12">
        <f t="shared" ca="1" si="6"/>
        <v>-3.6423792882058069E-2</v>
      </c>
      <c r="F10" s="12">
        <f t="shared" ca="1" si="6"/>
        <v>-1.44989427530811E-2</v>
      </c>
      <c r="G10" s="12">
        <f t="shared" ca="1" si="6"/>
        <v>1.2765996309847801E-3</v>
      </c>
      <c r="H10" s="12">
        <f t="shared" ca="1" si="6"/>
        <v>2.1769E-2</v>
      </c>
      <c r="I10" s="12">
        <f t="shared" ca="1" si="6"/>
        <v>1.4951413122500146E-2</v>
      </c>
      <c r="J10" s="12">
        <f t="shared" ca="1" si="6"/>
        <v>3.0443984366980592E-2</v>
      </c>
      <c r="K10" s="12">
        <f t="shared" ca="1" si="6"/>
        <v>-8.2012953619348128E-4</v>
      </c>
      <c r="L10" s="12">
        <f t="shared" ca="1" si="6"/>
        <v>1.035882483165329E-2</v>
      </c>
      <c r="M10" s="12">
        <f t="shared" ca="1" si="6"/>
        <v>7.4970836314914899E-2</v>
      </c>
      <c r="N10" s="12">
        <f t="shared" ca="1" si="6"/>
        <v>2.9620269532041797E-2</v>
      </c>
      <c r="O10" s="12">
        <f t="shared" ca="1" si="6"/>
        <v>1.29826406070134E-2</v>
      </c>
      <c r="P10" s="12">
        <f t="shared" ca="1" si="6"/>
        <v>0</v>
      </c>
      <c r="Q10" s="12">
        <f t="shared" ca="1" si="6"/>
        <v>0</v>
      </c>
      <c r="V10" s="157">
        <f t="shared" si="10"/>
        <v>7</v>
      </c>
      <c r="W10" s="12">
        <f t="shared" ca="1" si="11"/>
        <v>-7.5741380508327349E-3</v>
      </c>
      <c r="X10" s="12">
        <f t="shared" ca="1" si="7"/>
        <v>0.14925248523768198</v>
      </c>
      <c r="Y10" s="12">
        <f t="shared" ca="1" si="7"/>
        <v>-4.9825885945034565E-2</v>
      </c>
      <c r="Z10" s="12">
        <f t="shared" ca="1" si="7"/>
        <v>-2.0007400260237285E-2</v>
      </c>
      <c r="AA10" s="12">
        <f t="shared" ca="1" si="7"/>
        <v>1.7308206057602415E-2</v>
      </c>
      <c r="AB10" s="12">
        <f t="shared" ca="1" si="7"/>
        <v>2.4636791083500142E-2</v>
      </c>
      <c r="AC10" s="12">
        <f t="shared" ca="1" si="7"/>
        <v>-5.770981542187914E-3</v>
      </c>
      <c r="AD10" s="12">
        <f t="shared" ca="1" si="7"/>
        <v>-1.5914619187938017E-2</v>
      </c>
      <c r="AE10" s="12">
        <f t="shared" ca="1" si="7"/>
        <v>2.0034880108897424E-2</v>
      </c>
      <c r="AF10" s="12">
        <f t="shared" ca="1" si="7"/>
        <v>-3.7007108007275358E-3</v>
      </c>
      <c r="AG10" s="12">
        <f t="shared" ca="1" si="7"/>
        <v>1.035882483165329E-2</v>
      </c>
      <c r="AH10" s="12">
        <f t="shared" ca="1" si="7"/>
        <v>7.4970836314914857E-2</v>
      </c>
      <c r="AI10" s="12">
        <f t="shared" ca="1" si="7"/>
        <v>2.9620269532041776E-2</v>
      </c>
      <c r="AJ10" s="12">
        <f t="shared" ca="1" si="7"/>
        <v>-2.4556724139239816E-2</v>
      </c>
      <c r="AK10" s="12" t="e">
        <f t="shared" ca="1" si="7"/>
        <v>#DIV/0!</v>
      </c>
      <c r="AL10" s="12" t="e">
        <f t="shared" ca="1" si="7"/>
        <v>#DIV/0!</v>
      </c>
      <c r="AN10" s="157">
        <f t="shared" si="8"/>
        <v>7</v>
      </c>
      <c r="AO10" s="12">
        <f>'US Core RE'!Q20</f>
        <v>-3.3788162068999997E-2</v>
      </c>
      <c r="AP10" s="12">
        <f>'VA RE'!Q20</f>
        <v>-1.44989427530811E-2</v>
      </c>
      <c r="AQ10" s="162">
        <f>'Opp RE'!Q20</f>
        <v>1.2765996309847801E-3</v>
      </c>
      <c r="AR10" s="162">
        <f>'US Core+ RE'!Q20</f>
        <v>-3.6423792882058069E-2</v>
      </c>
      <c r="AS10" s="162">
        <f>REITs!Q20</f>
        <v>1.035882483165329E-2</v>
      </c>
      <c r="AT10" s="162">
        <f>Timberland!Q20</f>
        <v>1.4951413122500146E-2</v>
      </c>
      <c r="AU10" s="162">
        <f>'Row Crops'!Q20</f>
        <v>3.0443984366980592E-2</v>
      </c>
      <c r="AV10" s="162">
        <f>'Perm Crops'!Q20</f>
        <v>-8.2012953619348128E-4</v>
      </c>
      <c r="AW10" s="162">
        <f>Infra!Q20</f>
        <v>2.1769E-2</v>
      </c>
      <c r="AX10" s="162">
        <f>'US Public Eq'!Q20</f>
        <v>7.4970836314914899E-2</v>
      </c>
      <c r="AY10" s="162">
        <f>'Fixed Income'!Q20</f>
        <v>2.9620269532041797E-2</v>
      </c>
      <c r="AZ10" s="162">
        <f>NCPREC!Q20</f>
        <v>1.29826406070134E-2</v>
      </c>
      <c r="BA10" s="162">
        <f>'Euro Core RE'!Q20</f>
        <v>-1.2243534106000001E-2</v>
      </c>
      <c r="BB10" s="162">
        <f>'Asia Core RE'!Q20</f>
        <v>1.0167649569999999E-3</v>
      </c>
      <c r="BC10" s="162">
        <f>'Add-On 1'!Q20</f>
        <v>0</v>
      </c>
      <c r="BD10" s="162">
        <f>'Add-On 2'!Q20</f>
        <v>0</v>
      </c>
      <c r="BE10" s="162"/>
      <c r="BF10">
        <f t="shared" si="12"/>
        <v>7</v>
      </c>
      <c r="BG10" s="12">
        <f>'US Core RE'!R20</f>
        <v>-7.5741380508327349E-3</v>
      </c>
      <c r="BH10" s="12">
        <f>'VA RE'!R20</f>
        <v>1.7308206057602415E-2</v>
      </c>
      <c r="BI10" s="162">
        <f>'Opp RE'!R20</f>
        <v>2.4636791083500142E-2</v>
      </c>
      <c r="BJ10" s="162">
        <f>'US Core+ RE'!R20</f>
        <v>-2.0007400260237285E-2</v>
      </c>
      <c r="BK10" s="162">
        <f>REITs!R20</f>
        <v>1.035882483165329E-2</v>
      </c>
      <c r="BL10" s="162">
        <f>Timberland!R20</f>
        <v>-1.5914619187938017E-2</v>
      </c>
      <c r="BM10" s="162">
        <f>'Row Crops'!R20</f>
        <v>2.0034880108897424E-2</v>
      </c>
      <c r="BN10" s="162">
        <f>'Perm Crops'!R20</f>
        <v>-3.7007108007275358E-3</v>
      </c>
      <c r="BO10" s="162">
        <f>Infra!R20</f>
        <v>-5.770981542187914E-3</v>
      </c>
      <c r="BP10" s="162">
        <f>'US Public Eq'!R20</f>
        <v>7.4970836314914857E-2</v>
      </c>
      <c r="BQ10" s="162">
        <f>'Fixed Income'!R20</f>
        <v>2.9620269532041776E-2</v>
      </c>
      <c r="BR10" s="162">
        <f>NCPREC!R20</f>
        <v>-2.4556724139239816E-2</v>
      </c>
      <c r="BS10" s="162">
        <f>'Euro Core RE'!R20</f>
        <v>0.14925248523768198</v>
      </c>
      <c r="BT10" s="162">
        <f>'Asia Core RE'!R20</f>
        <v>-4.9825885945034565E-2</v>
      </c>
      <c r="BU10" s="162" t="e">
        <f>'Add-On 1'!R20</f>
        <v>#DIV/0!</v>
      </c>
      <c r="BV10" s="162" t="e">
        <f>'Add-On 2'!R20</f>
        <v>#DIV/0!</v>
      </c>
    </row>
    <row r="11" spans="1:74" x14ac:dyDescent="0.2">
      <c r="A11" s="157">
        <f t="shared" si="9"/>
        <v>8</v>
      </c>
      <c r="B11" s="12">
        <f t="shared" ca="1" si="6"/>
        <v>-5.1680126E-2</v>
      </c>
      <c r="C11" s="12">
        <f t="shared" ca="1" si="6"/>
        <v>-5.9382027772000003E-2</v>
      </c>
      <c r="D11" s="12">
        <f t="shared" ca="1" si="6"/>
        <v>1.6514271999000001E-2</v>
      </c>
      <c r="E11" s="12">
        <f t="shared" ca="1" si="6"/>
        <v>-4.7869538852044688E-2</v>
      </c>
      <c r="F11" s="12">
        <f t="shared" ca="1" si="6"/>
        <v>-3.0907266796303599E-2</v>
      </c>
      <c r="G11" s="12">
        <f t="shared" ca="1" si="6"/>
        <v>-6.7951870455243398E-3</v>
      </c>
      <c r="H11" s="12">
        <f t="shared" ca="1" si="6"/>
        <v>4.9294999999999999E-2</v>
      </c>
      <c r="I11" s="12">
        <f t="shared" ca="1" si="6"/>
        <v>4.6263080764999964E-2</v>
      </c>
      <c r="J11" s="12">
        <f t="shared" ca="1" si="6"/>
        <v>4.3932580791613773E-2</v>
      </c>
      <c r="K11" s="12">
        <f t="shared" ca="1" si="6"/>
        <v>8.3085454046427643E-3</v>
      </c>
      <c r="L11" s="12">
        <f t="shared" ca="1" si="6"/>
        <v>7.1068989796568394E-2</v>
      </c>
      <c r="M11" s="12">
        <f t="shared" ca="1" si="6"/>
        <v>7.5610393834670594E-2</v>
      </c>
      <c r="N11" s="12">
        <f t="shared" ca="1" si="6"/>
        <v>1.8730852927177501E-2</v>
      </c>
      <c r="O11" s="12">
        <f t="shared" ca="1" si="6"/>
        <v>2.79555048242476E-2</v>
      </c>
      <c r="P11" s="12">
        <f t="shared" ca="1" si="6"/>
        <v>0</v>
      </c>
      <c r="Q11" s="12">
        <f t="shared" ca="1" si="6"/>
        <v>0</v>
      </c>
      <c r="V11" s="157">
        <f t="shared" si="10"/>
        <v>8</v>
      </c>
      <c r="W11" s="12">
        <f t="shared" ca="1" si="11"/>
        <v>-0.13457028868359933</v>
      </c>
      <c r="X11" s="12">
        <f t="shared" ca="1" si="7"/>
        <v>-0.21687439745914205</v>
      </c>
      <c r="Y11" s="12">
        <f t="shared" ca="1" si="7"/>
        <v>3.862099724862067E-2</v>
      </c>
      <c r="Z11" s="12">
        <f t="shared" ca="1" si="7"/>
        <v>-0.13107771760671938</v>
      </c>
      <c r="AA11" s="12">
        <f t="shared" ca="1" si="7"/>
        <v>-7.6449210013992519E-2</v>
      </c>
      <c r="AB11" s="12">
        <f t="shared" ca="1" si="7"/>
        <v>-1.5443073020221965E-2</v>
      </c>
      <c r="AC11" s="12">
        <f t="shared" ca="1" si="7"/>
        <v>9.5983587514062663E-2</v>
      </c>
      <c r="AD11" s="12">
        <f t="shared" ca="1" si="7"/>
        <v>7.187741995981467E-2</v>
      </c>
      <c r="AE11" s="12">
        <f t="shared" ca="1" si="7"/>
        <v>5.9118515701207297E-2</v>
      </c>
      <c r="AF11" s="12">
        <f t="shared" ca="1" si="7"/>
        <v>9.0937996177571367E-3</v>
      </c>
      <c r="AG11" s="12">
        <f t="shared" ca="1" si="7"/>
        <v>7.1068989796568394E-2</v>
      </c>
      <c r="AH11" s="12">
        <f t="shared" ca="1" si="7"/>
        <v>7.5610393834670608E-2</v>
      </c>
      <c r="AI11" s="12">
        <f t="shared" ca="1" si="7"/>
        <v>1.8730852927177466E-2</v>
      </c>
      <c r="AJ11" s="12">
        <f t="shared" ca="1" si="7"/>
        <v>5.5838525660272476E-2</v>
      </c>
      <c r="AK11" s="12" t="e">
        <f t="shared" ca="1" si="7"/>
        <v>#DIV/0!</v>
      </c>
      <c r="AL11" s="12" t="e">
        <f t="shared" ca="1" si="7"/>
        <v>#DIV/0!</v>
      </c>
      <c r="AN11" s="157">
        <f t="shared" si="8"/>
        <v>8</v>
      </c>
      <c r="AO11" s="12">
        <f>'US Core RE'!Q21</f>
        <v>-5.1680126E-2</v>
      </c>
      <c r="AP11" s="12">
        <f>'VA RE'!Q21</f>
        <v>-3.0907266796303599E-2</v>
      </c>
      <c r="AQ11" s="162">
        <f>'Opp RE'!Q21</f>
        <v>-6.7951870455243398E-3</v>
      </c>
      <c r="AR11" s="162">
        <f>'US Core+ RE'!Q21</f>
        <v>-4.7869538852044688E-2</v>
      </c>
      <c r="AS11" s="162">
        <f>REITs!Q21</f>
        <v>7.1068989796568394E-2</v>
      </c>
      <c r="AT11" s="162">
        <f>Timberland!Q21</f>
        <v>4.6263080764999964E-2</v>
      </c>
      <c r="AU11" s="162">
        <f>'Row Crops'!Q21</f>
        <v>4.3932580791613773E-2</v>
      </c>
      <c r="AV11" s="162">
        <f>'Perm Crops'!Q21</f>
        <v>8.3085454046427643E-3</v>
      </c>
      <c r="AW11" s="162">
        <f>Infra!Q21</f>
        <v>4.9294999999999999E-2</v>
      </c>
      <c r="AX11" s="162">
        <f>'US Public Eq'!Q21</f>
        <v>7.5610393834670594E-2</v>
      </c>
      <c r="AY11" s="162">
        <f>'Fixed Income'!Q21</f>
        <v>1.8730852927177501E-2</v>
      </c>
      <c r="AZ11" s="162">
        <f>NCPREC!Q21</f>
        <v>2.79555048242476E-2</v>
      </c>
      <c r="BA11" s="162">
        <f>'Euro Core RE'!Q21</f>
        <v>-5.9382027772000003E-2</v>
      </c>
      <c r="BB11" s="162">
        <f>'Asia Core RE'!Q21</f>
        <v>1.6514271999000001E-2</v>
      </c>
      <c r="BC11" s="162">
        <f>'Add-On 1'!Q21</f>
        <v>0</v>
      </c>
      <c r="BD11" s="162">
        <f>'Add-On 2'!Q21</f>
        <v>0</v>
      </c>
      <c r="BE11" s="162"/>
      <c r="BF11">
        <f t="shared" si="12"/>
        <v>8</v>
      </c>
      <c r="BG11" s="12">
        <f>'US Core RE'!R21</f>
        <v>-0.13457028868359933</v>
      </c>
      <c r="BH11" s="12">
        <f>'VA RE'!R21</f>
        <v>-7.6449210013992519E-2</v>
      </c>
      <c r="BI11" s="162">
        <f>'Opp RE'!R21</f>
        <v>-1.5443073020221965E-2</v>
      </c>
      <c r="BJ11" s="162">
        <f>'US Core+ RE'!R21</f>
        <v>-0.13107771760671938</v>
      </c>
      <c r="BK11" s="162">
        <f>REITs!R21</f>
        <v>7.1068989796568394E-2</v>
      </c>
      <c r="BL11" s="162">
        <f>Timberland!R21</f>
        <v>7.187741995981467E-2</v>
      </c>
      <c r="BM11" s="162">
        <f>'Row Crops'!R21</f>
        <v>5.9118515701207297E-2</v>
      </c>
      <c r="BN11" s="162">
        <f>'Perm Crops'!R21</f>
        <v>9.0937996177571367E-3</v>
      </c>
      <c r="BO11" s="162">
        <f>Infra!R21</f>
        <v>9.5983587514062663E-2</v>
      </c>
      <c r="BP11" s="162">
        <f>'US Public Eq'!R21</f>
        <v>7.5610393834670608E-2</v>
      </c>
      <c r="BQ11" s="162">
        <f>'Fixed Income'!R21</f>
        <v>1.8730852927177466E-2</v>
      </c>
      <c r="BR11" s="162">
        <f>NCPREC!R21</f>
        <v>5.5838525660272476E-2</v>
      </c>
      <c r="BS11" s="162">
        <f>'Euro Core RE'!R21</f>
        <v>-0.21687439745914205</v>
      </c>
      <c r="BT11" s="162">
        <f>'Asia Core RE'!R21</f>
        <v>3.862099724862067E-2</v>
      </c>
      <c r="BU11" s="162" t="e">
        <f>'Add-On 1'!R21</f>
        <v>#DIV/0!</v>
      </c>
      <c r="BV11" s="162" t="e">
        <f>'Add-On 2'!R21</f>
        <v>#DIV/0!</v>
      </c>
    </row>
    <row r="12" spans="1:74" x14ac:dyDescent="0.2">
      <c r="A12" s="157">
        <f t="shared" si="9"/>
        <v>9</v>
      </c>
      <c r="B12" s="12">
        <f t="shared" ca="1" si="6"/>
        <v>3.1360523158000001E-3</v>
      </c>
      <c r="C12" s="12">
        <f t="shared" ca="1" si="6"/>
        <v>-1.2000253190999999E-2</v>
      </c>
      <c r="D12" s="12">
        <f t="shared" ca="1" si="6"/>
        <v>7.8829395730000001E-3</v>
      </c>
      <c r="E12" s="12">
        <f t="shared" ca="1" si="6"/>
        <v>6.062781112123607E-3</v>
      </c>
      <c r="F12" s="12">
        <f t="shared" ca="1" si="6"/>
        <v>8.3008137221885197E-4</v>
      </c>
      <c r="G12" s="12">
        <f t="shared" ca="1" si="6"/>
        <v>1.6636693166746401E-3</v>
      </c>
      <c r="H12" s="12">
        <f t="shared" ca="1" si="6"/>
        <v>2.591E-3</v>
      </c>
      <c r="I12" s="12">
        <f t="shared" ca="1" si="6"/>
        <v>2.126540059250015E-2</v>
      </c>
      <c r="J12" s="12">
        <f t="shared" ca="1" si="6"/>
        <v>2.417961974392302E-2</v>
      </c>
      <c r="K12" s="12">
        <f t="shared" ca="1" si="6"/>
        <v>6.5059105839888609E-3</v>
      </c>
      <c r="L12" s="12">
        <f t="shared" ca="1" si="6"/>
        <v>-0.11386759991156836</v>
      </c>
      <c r="M12" s="12">
        <f t="shared" ca="1" si="6"/>
        <v>-4.88259081315583E-2</v>
      </c>
      <c r="N12" s="12">
        <f t="shared" ca="1" si="6"/>
        <v>-4.7523779510332397E-2</v>
      </c>
      <c r="O12" s="12">
        <f t="shared" ca="1" si="6"/>
        <v>1.40812431359791E-2</v>
      </c>
      <c r="P12" s="12">
        <f t="shared" ca="1" si="6"/>
        <v>0</v>
      </c>
      <c r="Q12" s="12">
        <f t="shared" ca="1" si="6"/>
        <v>0</v>
      </c>
      <c r="V12" s="157">
        <f t="shared" si="10"/>
        <v>9</v>
      </c>
      <c r="W12" s="12">
        <f t="shared" ca="1" si="11"/>
        <v>-5.9976754603321081E-2</v>
      </c>
      <c r="X12" s="12">
        <f t="shared" ca="1" si="7"/>
        <v>-0.13261488314744074</v>
      </c>
      <c r="Y12" s="12">
        <f t="shared" ca="1" si="7"/>
        <v>-1.2927381209844602E-2</v>
      </c>
      <c r="Z12" s="12">
        <f t="shared" ca="1" si="7"/>
        <v>-4.7412670350784669E-2</v>
      </c>
      <c r="AA12" s="12">
        <f t="shared" ca="1" si="7"/>
        <v>-3.0752808092257111E-2</v>
      </c>
      <c r="AB12" s="12">
        <f t="shared" ca="1" si="7"/>
        <v>-1.5918598042571341E-3</v>
      </c>
      <c r="AC12" s="12">
        <f t="shared" ca="1" si="7"/>
        <v>-2.1200328843752336E-3</v>
      </c>
      <c r="AD12" s="12">
        <f t="shared" ca="1" si="7"/>
        <v>2.7547835635872486E-2</v>
      </c>
      <c r="AE12" s="12">
        <f t="shared" ca="1" si="7"/>
        <v>3.0801921425941847E-2</v>
      </c>
      <c r="AF12" s="12">
        <f t="shared" ca="1" si="7"/>
        <v>4.4700609002279457E-3</v>
      </c>
      <c r="AG12" s="12">
        <f t="shared" ca="1" si="7"/>
        <v>-0.11386759991156836</v>
      </c>
      <c r="AH12" s="12">
        <f t="shared" ca="1" si="7"/>
        <v>-4.8825908131558293E-2</v>
      </c>
      <c r="AI12" s="12">
        <f t="shared" ca="1" si="7"/>
        <v>-4.7523779510332376E-2</v>
      </c>
      <c r="AJ12" s="12">
        <f t="shared" ca="1" si="7"/>
        <v>-1.1791692092596118E-2</v>
      </c>
      <c r="AK12" s="12" t="e">
        <f t="shared" ca="1" si="7"/>
        <v>#DIV/0!</v>
      </c>
      <c r="AL12" s="12" t="e">
        <f t="shared" ca="1" si="7"/>
        <v>#DIV/0!</v>
      </c>
      <c r="AN12" s="157">
        <f t="shared" si="8"/>
        <v>9</v>
      </c>
      <c r="AO12" s="12">
        <f>'US Core RE'!Q22</f>
        <v>3.1360523158000001E-3</v>
      </c>
      <c r="AP12" s="12">
        <f>'VA RE'!Q22</f>
        <v>8.3008137221885197E-4</v>
      </c>
      <c r="AQ12" s="162">
        <f>'Opp RE'!Q22</f>
        <v>1.6636693166746401E-3</v>
      </c>
      <c r="AR12" s="162">
        <f>'US Core+ RE'!Q22</f>
        <v>6.062781112123607E-3</v>
      </c>
      <c r="AS12" s="162">
        <f>REITs!Q22</f>
        <v>-0.11386759991156836</v>
      </c>
      <c r="AT12" s="162">
        <f>Timberland!Q22</f>
        <v>2.126540059250015E-2</v>
      </c>
      <c r="AU12" s="162">
        <f>'Row Crops'!Q22</f>
        <v>2.417961974392302E-2</v>
      </c>
      <c r="AV12" s="162">
        <f>'Perm Crops'!Q22</f>
        <v>6.5059105839888609E-3</v>
      </c>
      <c r="AW12" s="162">
        <f>Infra!Q22</f>
        <v>2.591E-3</v>
      </c>
      <c r="AX12" s="162">
        <f>'US Public Eq'!Q22</f>
        <v>-4.88259081315583E-2</v>
      </c>
      <c r="AY12" s="162">
        <f>'Fixed Income'!Q22</f>
        <v>-4.7523779510332397E-2</v>
      </c>
      <c r="AZ12" s="162">
        <f>NCPREC!Q22</f>
        <v>1.40812431359791E-2</v>
      </c>
      <c r="BA12" s="162">
        <f>'Euro Core RE'!Q22</f>
        <v>-1.2000253190999999E-2</v>
      </c>
      <c r="BB12" s="162">
        <f>'Asia Core RE'!Q22</f>
        <v>7.8829395730000001E-3</v>
      </c>
      <c r="BC12" s="162">
        <f>'Add-On 1'!Q22</f>
        <v>0</v>
      </c>
      <c r="BD12" s="162">
        <f>'Add-On 2'!Q22</f>
        <v>0</v>
      </c>
      <c r="BE12" s="162"/>
      <c r="BF12">
        <f t="shared" si="12"/>
        <v>9</v>
      </c>
      <c r="BG12" s="12">
        <f>'US Core RE'!R22</f>
        <v>-5.9976754603321081E-2</v>
      </c>
      <c r="BH12" s="12">
        <f>'VA RE'!R22</f>
        <v>-3.0752808092257111E-2</v>
      </c>
      <c r="BI12" s="162">
        <f>'Opp RE'!R22</f>
        <v>-1.5918598042571341E-3</v>
      </c>
      <c r="BJ12" s="162">
        <f>'US Core+ RE'!R22</f>
        <v>-4.7412670350784669E-2</v>
      </c>
      <c r="BK12" s="162">
        <f>REITs!R22</f>
        <v>-0.11386759991156836</v>
      </c>
      <c r="BL12" s="162">
        <f>Timberland!R22</f>
        <v>2.7547835635872486E-2</v>
      </c>
      <c r="BM12" s="162">
        <f>'Row Crops'!R22</f>
        <v>3.0801921425941847E-2</v>
      </c>
      <c r="BN12" s="162">
        <f>'Perm Crops'!R22</f>
        <v>4.4700609002279457E-3</v>
      </c>
      <c r="BO12" s="162">
        <f>Infra!R22</f>
        <v>-2.1200328843752336E-3</v>
      </c>
      <c r="BP12" s="162">
        <f>'US Public Eq'!R22</f>
        <v>-4.8825908131558293E-2</v>
      </c>
      <c r="BQ12" s="162">
        <f>'Fixed Income'!R22</f>
        <v>-4.7523779510332376E-2</v>
      </c>
      <c r="BR12" s="162">
        <f>NCPREC!R22</f>
        <v>-1.1791692092596118E-2</v>
      </c>
      <c r="BS12" s="162">
        <f>'Euro Core RE'!R22</f>
        <v>-0.13261488314744074</v>
      </c>
      <c r="BT12" s="162">
        <f>'Asia Core RE'!R22</f>
        <v>-1.2927381209844602E-2</v>
      </c>
      <c r="BU12" s="162" t="e">
        <f>'Add-On 1'!R22</f>
        <v>#DIV/0!</v>
      </c>
      <c r="BV12" s="162" t="e">
        <f>'Add-On 2'!R22</f>
        <v>#DIV/0!</v>
      </c>
    </row>
    <row r="13" spans="1:74" x14ac:dyDescent="0.2">
      <c r="A13" s="157">
        <f t="shared" si="9"/>
        <v>10</v>
      </c>
      <c r="B13" s="12">
        <f t="shared" ca="1" si="6"/>
        <v>4.5388645628933598E-2</v>
      </c>
      <c r="C13" s="12">
        <f t="shared" ca="1" si="6"/>
        <v>2.7885406333000001E-2</v>
      </c>
      <c r="D13" s="12">
        <f t="shared" ca="1" si="6"/>
        <v>1.6267321054999999E-2</v>
      </c>
      <c r="E13" s="12">
        <f t="shared" ca="1" si="6"/>
        <v>4.0989916329997156E-2</v>
      </c>
      <c r="F13" s="12">
        <f t="shared" ca="1" si="6"/>
        <v>2.0841442760115202E-2</v>
      </c>
      <c r="G13" s="12">
        <f t="shared" ca="1" si="6"/>
        <v>3.0578720135564499E-3</v>
      </c>
      <c r="H13" s="12">
        <f t="shared" ca="1" si="6"/>
        <v>7.2880000000000002E-3</v>
      </c>
      <c r="I13" s="12">
        <f t="shared" ca="1" si="6"/>
        <v>1.6141910420000016E-2</v>
      </c>
      <c r="J13" s="12">
        <f t="shared" ca="1" si="6"/>
        <v>1.7917160163323009E-2</v>
      </c>
      <c r="K13" s="12">
        <f t="shared" ca="1" si="6"/>
        <v>2.7701641347845918E-3</v>
      </c>
      <c r="L13" s="12">
        <f t="shared" ca="1" si="6"/>
        <v>-0.17215094196659397</v>
      </c>
      <c r="M13" s="12">
        <f t="shared" ca="1" si="6"/>
        <v>-0.161011241946939</v>
      </c>
      <c r="N13" s="12">
        <f t="shared" ca="1" si="6"/>
        <v>-4.6935058940912301E-2</v>
      </c>
      <c r="O13" s="12">
        <f t="shared" ca="1" si="6"/>
        <v>1.6224916265056798E-2</v>
      </c>
      <c r="P13" s="12">
        <f t="shared" ca="1" si="6"/>
        <v>0</v>
      </c>
      <c r="Q13" s="12">
        <f t="shared" ca="1" si="6"/>
        <v>0</v>
      </c>
      <c r="V13" s="157">
        <f t="shared" si="10"/>
        <v>10</v>
      </c>
      <c r="W13" s="12">
        <f t="shared" ca="1" si="11"/>
        <v>7.2263494951898544E-3</v>
      </c>
      <c r="X13" s="12">
        <f t="shared" ca="1" si="7"/>
        <v>8.3776201806706752E-3</v>
      </c>
      <c r="Y13" s="12">
        <f t="shared" ca="1" si="7"/>
        <v>8.128638022137924E-3</v>
      </c>
      <c r="Z13" s="12">
        <f t="shared" ca="1" si="7"/>
        <v>-1.697891906322635E-3</v>
      </c>
      <c r="AA13" s="12">
        <f t="shared" ca="1" si="7"/>
        <v>-5.7267122384428215E-2</v>
      </c>
      <c r="AB13" s="12">
        <f t="shared" ca="1" si="7"/>
        <v>-9.5531624928432257E-2</v>
      </c>
      <c r="AC13" s="12">
        <f t="shared" ca="1" si="7"/>
        <v>-1.917679302031261E-2</v>
      </c>
      <c r="AD13" s="12">
        <f t="shared" ca="1" si="7"/>
        <v>2.7454661326964391E-3</v>
      </c>
      <c r="AE13" s="12">
        <f t="shared" ca="1" si="7"/>
        <v>-2.8858061827004011E-3</v>
      </c>
      <c r="AF13" s="12">
        <f t="shared" ca="1" si="7"/>
        <v>5.9656558907841273E-3</v>
      </c>
      <c r="AG13" s="12">
        <f t="shared" ca="1" si="7"/>
        <v>-0.17215094196659397</v>
      </c>
      <c r="AH13" s="12">
        <f t="shared" ca="1" si="7"/>
        <v>-0.16101124194693894</v>
      </c>
      <c r="AI13" s="12">
        <f t="shared" ca="1" si="7"/>
        <v>-4.6935058940912322E-2</v>
      </c>
      <c r="AJ13" s="12">
        <f t="shared" ca="1" si="7"/>
        <v>-1.1888059973594656E-2</v>
      </c>
      <c r="AK13" s="12" t="e">
        <f t="shared" ca="1" si="7"/>
        <v>#DIV/0!</v>
      </c>
      <c r="AL13" s="12" t="e">
        <f t="shared" ca="1" si="7"/>
        <v>#DIV/0!</v>
      </c>
      <c r="AN13" s="157">
        <f t="shared" si="8"/>
        <v>10</v>
      </c>
      <c r="AO13" s="12">
        <f>'US Core RE'!Q23</f>
        <v>4.5388645628933598E-2</v>
      </c>
      <c r="AP13" s="12">
        <f>'VA RE'!Q23</f>
        <v>2.0841442760115202E-2</v>
      </c>
      <c r="AQ13" s="162">
        <f>'Opp RE'!Q23</f>
        <v>3.0578720135564499E-3</v>
      </c>
      <c r="AR13" s="162">
        <f>'US Core+ RE'!Q23</f>
        <v>4.0989916329997156E-2</v>
      </c>
      <c r="AS13" s="162">
        <f>REITs!Q23</f>
        <v>-0.17215094196659397</v>
      </c>
      <c r="AT13" s="162">
        <f>Timberland!Q23</f>
        <v>1.6141910420000016E-2</v>
      </c>
      <c r="AU13" s="162">
        <f>'Row Crops'!Q23</f>
        <v>1.7917160163323009E-2</v>
      </c>
      <c r="AV13" s="162">
        <f>'Perm Crops'!Q23</f>
        <v>2.7701641347845918E-3</v>
      </c>
      <c r="AW13" s="162">
        <f>Infra!Q23</f>
        <v>7.2880000000000002E-3</v>
      </c>
      <c r="AX13" s="162">
        <f>'US Public Eq'!Q23</f>
        <v>-0.161011241946939</v>
      </c>
      <c r="AY13" s="162">
        <f>'Fixed Income'!Q23</f>
        <v>-4.6935058940912301E-2</v>
      </c>
      <c r="AZ13" s="162">
        <f>NCPREC!Q23</f>
        <v>1.6224916265056798E-2</v>
      </c>
      <c r="BA13" s="162">
        <f>'Euro Core RE'!Q23</f>
        <v>2.7885406333000001E-2</v>
      </c>
      <c r="BB13" s="162">
        <f>'Asia Core RE'!Q23</f>
        <v>1.6267321054999999E-2</v>
      </c>
      <c r="BC13" s="162">
        <f>'Add-On 1'!Q23</f>
        <v>0</v>
      </c>
      <c r="BD13" s="162">
        <f>'Add-On 2'!Q23</f>
        <v>0</v>
      </c>
      <c r="BE13" s="162"/>
      <c r="BF13">
        <f t="shared" si="12"/>
        <v>10</v>
      </c>
      <c r="BG13" s="12">
        <f>'US Core RE'!R23</f>
        <v>7.2263494951898544E-3</v>
      </c>
      <c r="BH13" s="12">
        <f>'VA RE'!R23</f>
        <v>-5.7267122384428215E-2</v>
      </c>
      <c r="BI13" s="162">
        <f>'Opp RE'!R23</f>
        <v>-9.5531624928432257E-2</v>
      </c>
      <c r="BJ13" s="162">
        <f>'US Core+ RE'!R23</f>
        <v>-1.697891906322635E-3</v>
      </c>
      <c r="BK13" s="162">
        <f>REITs!R23</f>
        <v>-0.17215094196659397</v>
      </c>
      <c r="BL13" s="162">
        <f>Timberland!R23</f>
        <v>2.7454661326964391E-3</v>
      </c>
      <c r="BM13" s="162">
        <f>'Row Crops'!R23</f>
        <v>-2.8858061827004011E-3</v>
      </c>
      <c r="BN13" s="162">
        <f>'Perm Crops'!R23</f>
        <v>5.9656558907841273E-3</v>
      </c>
      <c r="BO13" s="162">
        <f>Infra!R23</f>
        <v>-1.917679302031261E-2</v>
      </c>
      <c r="BP13" s="162">
        <f>'US Public Eq'!R23</f>
        <v>-0.16101124194693894</v>
      </c>
      <c r="BQ13" s="162">
        <f>'Fixed Income'!R23</f>
        <v>-4.6935058940912322E-2</v>
      </c>
      <c r="BR13" s="162">
        <f>NCPREC!R23</f>
        <v>-1.1888059973594656E-2</v>
      </c>
      <c r="BS13" s="162">
        <f>'Euro Core RE'!R23</f>
        <v>8.3776201806706752E-3</v>
      </c>
      <c r="BT13" s="162">
        <f>'Asia Core RE'!R23</f>
        <v>8.128638022137924E-3</v>
      </c>
      <c r="BU13" s="162" t="e">
        <f>'Add-On 1'!R23</f>
        <v>#DIV/0!</v>
      </c>
      <c r="BV13" s="162" t="e">
        <f>'Add-On 2'!R23</f>
        <v>#DIV/0!</v>
      </c>
    </row>
    <row r="14" spans="1:74" x14ac:dyDescent="0.2">
      <c r="A14" s="157">
        <f t="shared" si="9"/>
        <v>11</v>
      </c>
      <c r="B14" s="12">
        <f t="shared" ref="B14:Q23" ca="1" si="13">VLOOKUP($A14,$AN$3:$BD$186,B$1,FALSE)</f>
        <v>7.1412574021E-2</v>
      </c>
      <c r="C14" s="12">
        <f t="shared" ca="1" si="13"/>
        <v>3.2001234369999999E-2</v>
      </c>
      <c r="D14" s="12">
        <f t="shared" ca="1" si="13"/>
        <v>1.9443135069999999E-2</v>
      </c>
      <c r="E14" s="12">
        <f t="shared" ca="1" si="13"/>
        <v>6.8135274428619594E-2</v>
      </c>
      <c r="F14" s="12">
        <f t="shared" ca="1" si="13"/>
        <v>6.5251688025936103E-2</v>
      </c>
      <c r="G14" s="12">
        <f t="shared" ca="1" si="13"/>
        <v>5.1597963528401597E-2</v>
      </c>
      <c r="H14" s="12">
        <f t="shared" ca="1" si="13"/>
        <v>3.3738999999999998E-2</v>
      </c>
      <c r="I14" s="12">
        <f t="shared" ca="1" si="13"/>
        <v>2.9478957237500047E-2</v>
      </c>
      <c r="J14" s="12">
        <f t="shared" ca="1" si="13"/>
        <v>4.0952147631387437E-2</v>
      </c>
      <c r="K14" s="12">
        <f t="shared" ca="1" si="13"/>
        <v>-1.8140707347754637E-3</v>
      </c>
      <c r="L14" s="12">
        <f t="shared" ca="1" si="13"/>
        <v>-3.7896182822077407E-2</v>
      </c>
      <c r="M14" s="12">
        <f t="shared" ca="1" si="13"/>
        <v>-4.5985142551558701E-2</v>
      </c>
      <c r="N14" s="12">
        <f t="shared" ca="1" si="13"/>
        <v>-5.9340049007946101E-2</v>
      </c>
      <c r="O14" s="12">
        <f t="shared" ca="1" si="13"/>
        <v>2.3957303530431E-2</v>
      </c>
      <c r="P14" s="12">
        <f t="shared" ca="1" si="13"/>
        <v>0</v>
      </c>
      <c r="Q14" s="12">
        <f t="shared" ca="1" si="13"/>
        <v>0</v>
      </c>
      <c r="V14" s="157">
        <f t="shared" si="10"/>
        <v>11</v>
      </c>
      <c r="W14" s="12">
        <f t="shared" ca="1" si="11"/>
        <v>6.3395593387119753E-2</v>
      </c>
      <c r="X14" s="12">
        <f t="shared" ca="1" si="7"/>
        <v>2.0874379650712038E-2</v>
      </c>
      <c r="Y14" s="12">
        <f t="shared" ca="1" si="7"/>
        <v>-5.1743815427093942E-2</v>
      </c>
      <c r="Z14" s="12">
        <f t="shared" ca="1" si="7"/>
        <v>7.1010206931575004E-2</v>
      </c>
      <c r="AA14" s="12">
        <f t="shared" ca="1" si="7"/>
        <v>2.6870929676861444E-2</v>
      </c>
      <c r="AB14" s="12">
        <f t="shared" ca="1" si="7"/>
        <v>4.1735695179521137E-3</v>
      </c>
      <c r="AC14" s="12">
        <f t="shared" ca="1" si="7"/>
        <v>1.6097710924999564E-2</v>
      </c>
      <c r="AD14" s="12">
        <f t="shared" ca="1" si="7"/>
        <v>1.6075397686304393E-2</v>
      </c>
      <c r="AE14" s="12">
        <f t="shared" ca="1" si="7"/>
        <v>3.9106252155349797E-2</v>
      </c>
      <c r="AF14" s="12">
        <f t="shared" ca="1" si="7"/>
        <v>-4.2868246469420779E-3</v>
      </c>
      <c r="AG14" s="12">
        <f t="shared" ca="1" si="7"/>
        <v>-3.7896182822077407E-2</v>
      </c>
      <c r="AH14" s="12">
        <f t="shared" ca="1" si="7"/>
        <v>-4.5985142551558722E-2</v>
      </c>
      <c r="AI14" s="12">
        <f t="shared" ca="1" si="7"/>
        <v>-5.9340049007946094E-2</v>
      </c>
      <c r="AJ14" s="12">
        <f t="shared" ca="1" si="7"/>
        <v>1.4766200131679286E-2</v>
      </c>
      <c r="AK14" s="12" t="e">
        <f t="shared" ca="1" si="7"/>
        <v>#DIV/0!</v>
      </c>
      <c r="AL14" s="12" t="e">
        <f t="shared" ca="1" si="7"/>
        <v>#DIV/0!</v>
      </c>
      <c r="AN14" s="157">
        <f t="shared" si="8"/>
        <v>11</v>
      </c>
      <c r="AO14" s="12">
        <f>'US Core RE'!Q24</f>
        <v>7.1412574021E-2</v>
      </c>
      <c r="AP14" s="12">
        <f>'VA RE'!Q24</f>
        <v>6.5251688025936103E-2</v>
      </c>
      <c r="AQ14" s="162">
        <f>'Opp RE'!Q24</f>
        <v>5.1597963528401597E-2</v>
      </c>
      <c r="AR14" s="162">
        <f>'US Core+ RE'!Q24</f>
        <v>6.8135274428619594E-2</v>
      </c>
      <c r="AS14" s="162">
        <f>REITs!Q24</f>
        <v>-3.7896182822077407E-2</v>
      </c>
      <c r="AT14" s="162">
        <f>Timberland!Q24</f>
        <v>2.9478957237500047E-2</v>
      </c>
      <c r="AU14" s="162">
        <f>'Row Crops'!Q24</f>
        <v>4.0952147631387437E-2</v>
      </c>
      <c r="AV14" s="162">
        <f>'Perm Crops'!Q24</f>
        <v>-1.8140707347754637E-3</v>
      </c>
      <c r="AW14" s="162">
        <f>Infra!Q24</f>
        <v>3.3738999999999998E-2</v>
      </c>
      <c r="AX14" s="162">
        <f>'US Public Eq'!Q24</f>
        <v>-4.5985142551558701E-2</v>
      </c>
      <c r="AY14" s="162">
        <f>'Fixed Income'!Q24</f>
        <v>-5.9340049007946101E-2</v>
      </c>
      <c r="AZ14" s="162">
        <f>NCPREC!Q24</f>
        <v>2.3957303530431E-2</v>
      </c>
      <c r="BA14" s="162">
        <f>'Euro Core RE'!Q24</f>
        <v>3.2001234369999999E-2</v>
      </c>
      <c r="BB14" s="162">
        <f>'Asia Core RE'!Q24</f>
        <v>1.9443135069999999E-2</v>
      </c>
      <c r="BC14" s="162">
        <f>'Add-On 1'!Q24</f>
        <v>0</v>
      </c>
      <c r="BD14" s="162">
        <f>'Add-On 2'!Q24</f>
        <v>0</v>
      </c>
      <c r="BE14" s="162"/>
      <c r="BF14">
        <f t="shared" si="12"/>
        <v>11</v>
      </c>
      <c r="BG14" s="12">
        <f>'US Core RE'!R24</f>
        <v>6.3395593387119753E-2</v>
      </c>
      <c r="BH14" s="12">
        <f>'VA RE'!R24</f>
        <v>2.6870929676861444E-2</v>
      </c>
      <c r="BI14" s="162">
        <f>'Opp RE'!R24</f>
        <v>4.1735695179521137E-3</v>
      </c>
      <c r="BJ14" s="162">
        <f>'US Core+ RE'!R24</f>
        <v>7.1010206931575004E-2</v>
      </c>
      <c r="BK14" s="162">
        <f>REITs!R24</f>
        <v>-3.7896182822077407E-2</v>
      </c>
      <c r="BL14" s="162">
        <f>Timberland!R24</f>
        <v>1.6075397686304393E-2</v>
      </c>
      <c r="BM14" s="162">
        <f>'Row Crops'!R24</f>
        <v>3.9106252155349797E-2</v>
      </c>
      <c r="BN14" s="162">
        <f>'Perm Crops'!R24</f>
        <v>-4.2868246469420779E-3</v>
      </c>
      <c r="BO14" s="162">
        <f>Infra!R24</f>
        <v>1.6097710924999564E-2</v>
      </c>
      <c r="BP14" s="162">
        <f>'US Public Eq'!R24</f>
        <v>-4.5985142551558722E-2</v>
      </c>
      <c r="BQ14" s="162">
        <f>'Fixed Income'!R24</f>
        <v>-5.9340049007946094E-2</v>
      </c>
      <c r="BR14" s="162">
        <f>NCPREC!R24</f>
        <v>1.4766200131679286E-2</v>
      </c>
      <c r="BS14" s="162">
        <f>'Euro Core RE'!R24</f>
        <v>2.0874379650712038E-2</v>
      </c>
      <c r="BT14" s="162">
        <f>'Asia Core RE'!R24</f>
        <v>-5.1743815427093942E-2</v>
      </c>
      <c r="BU14" s="162" t="e">
        <f>'Add-On 1'!R24</f>
        <v>#DIV/0!</v>
      </c>
      <c r="BV14" s="162" t="e">
        <f>'Add-On 2'!R24</f>
        <v>#DIV/0!</v>
      </c>
    </row>
    <row r="15" spans="1:74" x14ac:dyDescent="0.2">
      <c r="A15" s="157">
        <f t="shared" si="9"/>
        <v>12</v>
      </c>
      <c r="B15" s="12">
        <f t="shared" ca="1" si="13"/>
        <v>7.6551096999999999E-2</v>
      </c>
      <c r="C15" s="12">
        <f t="shared" ca="1" si="13"/>
        <v>4.1650147117999997E-2</v>
      </c>
      <c r="D15" s="12">
        <f t="shared" ca="1" si="13"/>
        <v>5.0833166627E-2</v>
      </c>
      <c r="E15" s="12">
        <f t="shared" ca="1" si="13"/>
        <v>6.5343008575142317E-2</v>
      </c>
      <c r="F15" s="12">
        <f t="shared" ca="1" si="13"/>
        <v>9.3259958895569206E-2</v>
      </c>
      <c r="G15" s="12">
        <f t="shared" ca="1" si="13"/>
        <v>6.8837680246027197E-2</v>
      </c>
      <c r="H15" s="12">
        <f t="shared" ca="1" si="13"/>
        <v>5.1366000000000002E-2</v>
      </c>
      <c r="I15" s="12">
        <f t="shared" ca="1" si="13"/>
        <v>4.295193338000014E-2</v>
      </c>
      <c r="J15" s="12">
        <f t="shared" ca="1" si="13"/>
        <v>4.3906909288769835E-2</v>
      </c>
      <c r="K15" s="12">
        <f t="shared" ca="1" si="13"/>
        <v>2.2493903894027278E-2</v>
      </c>
      <c r="L15" s="12">
        <f t="shared" ca="1" si="13"/>
        <v>0.10368648631505484</v>
      </c>
      <c r="M15" s="12">
        <f t="shared" ca="1" si="13"/>
        <v>0.110271051322096</v>
      </c>
      <c r="N15" s="12">
        <f t="shared" ca="1" si="13"/>
        <v>1.16321E-4</v>
      </c>
      <c r="O15" s="12">
        <f t="shared" ca="1" si="13"/>
        <v>2.86427051187353E-2</v>
      </c>
      <c r="P15" s="12">
        <f t="shared" ca="1" si="13"/>
        <v>0</v>
      </c>
      <c r="Q15" s="12">
        <f t="shared" ca="1" si="13"/>
        <v>0</v>
      </c>
      <c r="V15" s="157">
        <f t="shared" si="10"/>
        <v>12</v>
      </c>
      <c r="W15" s="12">
        <f t="shared" ca="1" si="11"/>
        <v>9.7743812229832638E-2</v>
      </c>
      <c r="X15" s="12">
        <f t="shared" ca="1" si="7"/>
        <v>6.6044455670000835E-2</v>
      </c>
      <c r="Y15" s="12">
        <f t="shared" ca="1" si="7"/>
        <v>0.12691060820804978</v>
      </c>
      <c r="Z15" s="12">
        <f t="shared" ca="1" si="7"/>
        <v>7.3353610064814667E-2</v>
      </c>
      <c r="AA15" s="12">
        <f t="shared" ca="1" si="7"/>
        <v>0.10833011642471679</v>
      </c>
      <c r="AB15" s="12">
        <f t="shared" ca="1" si="7"/>
        <v>8.8333635653251585E-2</v>
      </c>
      <c r="AC15" s="12">
        <f t="shared" ca="1" si="7"/>
        <v>7.7805843142187303E-2</v>
      </c>
      <c r="AD15" s="12">
        <f t="shared" ca="1" si="7"/>
        <v>7.1000972650919758E-2</v>
      </c>
      <c r="AE15" s="12">
        <f t="shared" ca="1" si="7"/>
        <v>6.5580684292388502E-2</v>
      </c>
      <c r="AF15" s="12">
        <f t="shared" ca="1" si="7"/>
        <v>3.0860297208385346E-2</v>
      </c>
      <c r="AG15" s="12">
        <f t="shared" ca="1" si="7"/>
        <v>0.10368648631505484</v>
      </c>
      <c r="AH15" s="12">
        <f t="shared" ca="1" si="7"/>
        <v>0.11027105132209591</v>
      </c>
      <c r="AI15" s="12">
        <f t="shared" ca="1" si="7"/>
        <v>1.1632099999991929E-4</v>
      </c>
      <c r="AJ15" s="12">
        <f t="shared" ca="1" si="7"/>
        <v>3.9751454286069077E-2</v>
      </c>
      <c r="AK15" s="12" t="e">
        <f t="shared" ca="1" si="7"/>
        <v>#DIV/0!</v>
      </c>
      <c r="AL15" s="12" t="e">
        <f t="shared" ca="1" si="7"/>
        <v>#DIV/0!</v>
      </c>
      <c r="AN15" s="157">
        <f t="shared" si="8"/>
        <v>12</v>
      </c>
      <c r="AO15" s="12">
        <f>'US Core RE'!Q25</f>
        <v>7.6551096999999999E-2</v>
      </c>
      <c r="AP15" s="12">
        <f>'VA RE'!Q25</f>
        <v>9.3259958895569206E-2</v>
      </c>
      <c r="AQ15" s="162">
        <f>'Opp RE'!Q25</f>
        <v>6.8837680246027197E-2</v>
      </c>
      <c r="AR15" s="162">
        <f>'US Core+ RE'!Q25</f>
        <v>6.5343008575142317E-2</v>
      </c>
      <c r="AS15" s="162">
        <f>REITs!Q25</f>
        <v>0.10368648631505484</v>
      </c>
      <c r="AT15" s="162">
        <f>Timberland!Q25</f>
        <v>4.295193338000014E-2</v>
      </c>
      <c r="AU15" s="162">
        <f>'Row Crops'!Q25</f>
        <v>4.3906909288769835E-2</v>
      </c>
      <c r="AV15" s="162">
        <f>'Perm Crops'!Q25</f>
        <v>2.2493903894027278E-2</v>
      </c>
      <c r="AW15" s="162">
        <f>Infra!Q25</f>
        <v>5.1366000000000002E-2</v>
      </c>
      <c r="AX15" s="162">
        <f>'US Public Eq'!Q25</f>
        <v>0.110271051322096</v>
      </c>
      <c r="AY15" s="162">
        <f>'Fixed Income'!Q25</f>
        <v>1.16321E-4</v>
      </c>
      <c r="AZ15" s="162">
        <f>NCPREC!Q25</f>
        <v>2.86427051187353E-2</v>
      </c>
      <c r="BA15" s="162">
        <f>'Euro Core RE'!Q25</f>
        <v>4.1650147117999997E-2</v>
      </c>
      <c r="BB15" s="162">
        <f>'Asia Core RE'!Q25</f>
        <v>5.0833166627E-2</v>
      </c>
      <c r="BC15" s="162">
        <f>'Add-On 1'!Q25</f>
        <v>0</v>
      </c>
      <c r="BD15" s="162">
        <f>'Add-On 2'!Q25</f>
        <v>0</v>
      </c>
      <c r="BE15" s="162"/>
      <c r="BF15">
        <f t="shared" si="12"/>
        <v>12</v>
      </c>
      <c r="BG15" s="12">
        <f>'US Core RE'!R25</f>
        <v>9.7743812229832638E-2</v>
      </c>
      <c r="BH15" s="12">
        <f>'VA RE'!R25</f>
        <v>0.10833011642471679</v>
      </c>
      <c r="BI15" s="162">
        <f>'Opp RE'!R25</f>
        <v>8.8333635653251585E-2</v>
      </c>
      <c r="BJ15" s="162">
        <f>'US Core+ RE'!R25</f>
        <v>7.3353610064814667E-2</v>
      </c>
      <c r="BK15" s="162">
        <f>REITs!R25</f>
        <v>0.10368648631505484</v>
      </c>
      <c r="BL15" s="162">
        <f>Timberland!R25</f>
        <v>7.1000972650919758E-2</v>
      </c>
      <c r="BM15" s="162">
        <f>'Row Crops'!R25</f>
        <v>6.5580684292388502E-2</v>
      </c>
      <c r="BN15" s="162">
        <f>'Perm Crops'!R25</f>
        <v>3.0860297208385346E-2</v>
      </c>
      <c r="BO15" s="162">
        <f>Infra!R25</f>
        <v>7.7805843142187303E-2</v>
      </c>
      <c r="BP15" s="162">
        <f>'US Public Eq'!R25</f>
        <v>0.11027105132209591</v>
      </c>
      <c r="BQ15" s="162">
        <f>'Fixed Income'!R25</f>
        <v>1.1632099999991929E-4</v>
      </c>
      <c r="BR15" s="162">
        <f>NCPREC!R25</f>
        <v>3.9751454286069077E-2</v>
      </c>
      <c r="BS15" s="162">
        <f>'Euro Core RE'!R25</f>
        <v>6.6044455670000835E-2</v>
      </c>
      <c r="BT15" s="162">
        <f>'Asia Core RE'!R25</f>
        <v>0.12691060820804978</v>
      </c>
      <c r="BU15" s="162" t="e">
        <f>'Add-On 1'!R25</f>
        <v>#DIV/0!</v>
      </c>
      <c r="BV15" s="162" t="e">
        <f>'Add-On 2'!R25</f>
        <v>#DIV/0!</v>
      </c>
    </row>
    <row r="16" spans="1:74" x14ac:dyDescent="0.2">
      <c r="A16" s="157">
        <f t="shared" si="9"/>
        <v>13</v>
      </c>
      <c r="B16" s="12">
        <f t="shared" ca="1" si="13"/>
        <v>6.4109670745E-2</v>
      </c>
      <c r="C16" s="12">
        <f t="shared" ca="1" si="13"/>
        <v>2.8753384967999999E-2</v>
      </c>
      <c r="D16" s="12">
        <f t="shared" ca="1" si="13"/>
        <v>1.6407580471000001E-2</v>
      </c>
      <c r="E16" s="12">
        <f t="shared" ca="1" si="13"/>
        <v>6.2062347654419078E-2</v>
      </c>
      <c r="F16" s="12">
        <f t="shared" ca="1" si="13"/>
        <v>8.2996729237590605E-2</v>
      </c>
      <c r="G16" s="12">
        <f t="shared" ca="1" si="13"/>
        <v>5.0226673347684499E-2</v>
      </c>
      <c r="H16" s="12">
        <f t="shared" ca="1" si="13"/>
        <v>2.4910999999999999E-2</v>
      </c>
      <c r="I16" s="12">
        <f t="shared" ca="1" si="13"/>
        <v>1.6393073937500002E-2</v>
      </c>
      <c r="J16" s="12">
        <f t="shared" ca="1" si="13"/>
        <v>1.9937277430957412E-2</v>
      </c>
      <c r="K16" s="12">
        <f t="shared" ca="1" si="13"/>
        <v>1.3028279299027723E-3</v>
      </c>
      <c r="L16" s="12">
        <f t="shared" ca="1" si="13"/>
        <v>-7.2640068859756001E-3</v>
      </c>
      <c r="M16" s="12">
        <f t="shared" ca="1" si="13"/>
        <v>5.8204923877869198E-3</v>
      </c>
      <c r="N16" s="12">
        <f t="shared" ca="1" si="13"/>
        <v>5.17775297935952E-4</v>
      </c>
      <c r="O16" s="12">
        <f t="shared" ca="1" si="13"/>
        <v>2.31748831905602E-2</v>
      </c>
      <c r="P16" s="12">
        <f t="shared" ca="1" si="13"/>
        <v>0</v>
      </c>
      <c r="Q16" s="12">
        <f t="shared" ca="1" si="13"/>
        <v>0</v>
      </c>
      <c r="V16" s="157">
        <f t="shared" si="10"/>
        <v>13</v>
      </c>
      <c r="W16" s="12">
        <f t="shared" ca="1" si="11"/>
        <v>0.10483157381446029</v>
      </c>
      <c r="X16" s="12">
        <f t="shared" ca="1" si="7"/>
        <v>3.9215224029367279E-2</v>
      </c>
      <c r="Y16" s="12">
        <f t="shared" ca="1" si="7"/>
        <v>-3.1369988208098332E-2</v>
      </c>
      <c r="Z16" s="12">
        <f t="shared" ca="1" si="7"/>
        <v>9.9187196868858685E-2</v>
      </c>
      <c r="AA16" s="12">
        <f t="shared" ca="1" si="7"/>
        <v>0.10004415063710104</v>
      </c>
      <c r="AB16" s="12">
        <f t="shared" ca="1" si="7"/>
        <v>0.10477228907482106</v>
      </c>
      <c r="AC16" s="12">
        <f t="shared" ca="1" si="7"/>
        <v>1.31637521843746E-2</v>
      </c>
      <c r="AD16" s="12">
        <f t="shared" ca="1" si="7"/>
        <v>1.7234607143737257E-2</v>
      </c>
      <c r="AE16" s="12">
        <f t="shared" ca="1" si="7"/>
        <v>2.0741348490904032E-2</v>
      </c>
      <c r="AF16" s="12">
        <f t="shared" ca="1" si="7"/>
        <v>-6.3635307929678087E-3</v>
      </c>
      <c r="AG16" s="12">
        <f t="shared" ca="1" si="7"/>
        <v>-7.2640068859756157E-3</v>
      </c>
      <c r="AH16" s="12">
        <f t="shared" ca="1" si="7"/>
        <v>5.8204923877869241E-3</v>
      </c>
      <c r="AI16" s="12">
        <f t="shared" ca="1" si="7"/>
        <v>5.1777529793595178E-4</v>
      </c>
      <c r="AJ16" s="12">
        <f t="shared" ca="1" si="7"/>
        <v>4.1568549024591395E-2</v>
      </c>
      <c r="AK16" s="12" t="e">
        <f t="shared" ca="1" si="7"/>
        <v>#DIV/0!</v>
      </c>
      <c r="AL16" s="12" t="e">
        <f t="shared" ca="1" si="7"/>
        <v>#DIV/0!</v>
      </c>
      <c r="AN16" s="157">
        <f t="shared" si="8"/>
        <v>13</v>
      </c>
      <c r="AO16" s="12">
        <f>'US Core RE'!Q26</f>
        <v>6.4109670745E-2</v>
      </c>
      <c r="AP16" s="12">
        <f>'VA RE'!Q26</f>
        <v>8.2996729237590605E-2</v>
      </c>
      <c r="AQ16" s="162">
        <f>'Opp RE'!Q26</f>
        <v>5.0226673347684499E-2</v>
      </c>
      <c r="AR16" s="162">
        <f>'US Core+ RE'!Q26</f>
        <v>6.2062347654419078E-2</v>
      </c>
      <c r="AS16" s="162">
        <f>REITs!Q26</f>
        <v>-7.2640068859756001E-3</v>
      </c>
      <c r="AT16" s="162">
        <f>Timberland!Q26</f>
        <v>1.6393073937500002E-2</v>
      </c>
      <c r="AU16" s="162">
        <f>'Row Crops'!Q26</f>
        <v>1.9937277430957412E-2</v>
      </c>
      <c r="AV16" s="162">
        <f>'Perm Crops'!Q26</f>
        <v>1.3028279299027723E-3</v>
      </c>
      <c r="AW16" s="162">
        <f>Infra!Q26</f>
        <v>2.4910999999999999E-2</v>
      </c>
      <c r="AX16" s="162">
        <f>'US Public Eq'!Q26</f>
        <v>5.8204923877869198E-3</v>
      </c>
      <c r="AY16" s="162">
        <f>'Fixed Income'!Q26</f>
        <v>5.17775297935952E-4</v>
      </c>
      <c r="AZ16" s="162">
        <f>NCPREC!Q26</f>
        <v>2.31748831905602E-2</v>
      </c>
      <c r="BA16" s="162">
        <f>'Euro Core RE'!Q26</f>
        <v>2.8753384967999999E-2</v>
      </c>
      <c r="BB16" s="162">
        <f>'Asia Core RE'!Q26</f>
        <v>1.6407580471000001E-2</v>
      </c>
      <c r="BC16" s="162">
        <f>'Add-On 1'!Q26</f>
        <v>0</v>
      </c>
      <c r="BD16" s="162">
        <f>'Add-On 2'!Q26</f>
        <v>0</v>
      </c>
      <c r="BE16" s="162"/>
      <c r="BF16">
        <f t="shared" si="12"/>
        <v>13</v>
      </c>
      <c r="BG16" s="12">
        <f>'US Core RE'!R26</f>
        <v>0.10483157381446029</v>
      </c>
      <c r="BH16" s="12">
        <f>'VA RE'!R26</f>
        <v>0.10004415063710104</v>
      </c>
      <c r="BI16" s="162">
        <f>'Opp RE'!R26</f>
        <v>0.10477228907482106</v>
      </c>
      <c r="BJ16" s="162">
        <f>'US Core+ RE'!R26</f>
        <v>9.9187196868858685E-2</v>
      </c>
      <c r="BK16" s="162">
        <f>REITs!R26</f>
        <v>-7.2640068859756157E-3</v>
      </c>
      <c r="BL16" s="162">
        <f>Timberland!R26</f>
        <v>1.7234607143737257E-2</v>
      </c>
      <c r="BM16" s="162">
        <f>'Row Crops'!R26</f>
        <v>2.0741348490904032E-2</v>
      </c>
      <c r="BN16" s="162">
        <f>'Perm Crops'!R26</f>
        <v>-6.3635307929678087E-3</v>
      </c>
      <c r="BO16" s="162">
        <f>Infra!R26</f>
        <v>1.31637521843746E-2</v>
      </c>
      <c r="BP16" s="162">
        <f>'US Public Eq'!R26</f>
        <v>5.8204923877869241E-3</v>
      </c>
      <c r="BQ16" s="162">
        <f>'Fixed Income'!R26</f>
        <v>5.1777529793595178E-4</v>
      </c>
      <c r="BR16" s="162">
        <f>NCPREC!R26</f>
        <v>4.1568549024591395E-2</v>
      </c>
      <c r="BS16" s="162">
        <f>'Euro Core RE'!R26</f>
        <v>3.9215224029367279E-2</v>
      </c>
      <c r="BT16" s="162">
        <f>'Asia Core RE'!R26</f>
        <v>-3.1369988208098332E-2</v>
      </c>
      <c r="BU16" s="162" t="e">
        <f>'Add-On 1'!R26</f>
        <v>#DIV/0!</v>
      </c>
      <c r="BV16" s="162" t="e">
        <f>'Add-On 2'!R26</f>
        <v>#DIV/0!</v>
      </c>
    </row>
    <row r="17" spans="1:74" x14ac:dyDescent="0.2">
      <c r="A17" s="157">
        <f t="shared" si="9"/>
        <v>14</v>
      </c>
      <c r="B17" s="12">
        <f t="shared" ca="1" si="13"/>
        <v>3.6828647067479597E-2</v>
      </c>
      <c r="C17" s="12">
        <f t="shared" ca="1" si="13"/>
        <v>2.6872896471E-2</v>
      </c>
      <c r="D17" s="12">
        <f t="shared" ca="1" si="13"/>
        <v>3.7649740447999999E-2</v>
      </c>
      <c r="E17" s="12">
        <f t="shared" ca="1" si="13"/>
        <v>3.8972514207556964E-2</v>
      </c>
      <c r="F17" s="12">
        <f t="shared" ca="1" si="13"/>
        <v>6.9225719793441901E-2</v>
      </c>
      <c r="G17" s="12">
        <f t="shared" ca="1" si="13"/>
        <v>3.98785980946713E-2</v>
      </c>
      <c r="H17" s="12">
        <f t="shared" ca="1" si="13"/>
        <v>3.6644000000000003E-2</v>
      </c>
      <c r="I17" s="12">
        <f t="shared" ca="1" si="13"/>
        <v>1.4469501920000072E-2</v>
      </c>
      <c r="J17" s="12">
        <f t="shared" ca="1" si="13"/>
        <v>1.9402888916951522E-2</v>
      </c>
      <c r="K17" s="12">
        <f t="shared" ca="1" si="13"/>
        <v>1.0932043303724104E-3</v>
      </c>
      <c r="L17" s="12">
        <f t="shared" ca="1" si="13"/>
        <v>9.4214181158307042E-2</v>
      </c>
      <c r="M17" s="12">
        <f t="shared" ca="1" si="13"/>
        <v>8.5488384180000002E-2</v>
      </c>
      <c r="N17" s="12">
        <f t="shared" ca="1" si="13"/>
        <v>1.8297450440000002E-2</v>
      </c>
      <c r="O17" s="12">
        <f t="shared" ca="1" si="13"/>
        <v>1.166364616295E-2</v>
      </c>
      <c r="P17" s="12">
        <f t="shared" ca="1" si="13"/>
        <v>0</v>
      </c>
      <c r="Q17" s="12">
        <f t="shared" ca="1" si="13"/>
        <v>0</v>
      </c>
      <c r="V17" s="157">
        <f t="shared" si="10"/>
        <v>14</v>
      </c>
      <c r="W17" s="12">
        <f t="shared" ca="1" si="11"/>
        <v>6.4455631114805456E-2</v>
      </c>
      <c r="X17" s="12">
        <f t="shared" ca="1" si="7"/>
        <v>5.7452353627925223E-2</v>
      </c>
      <c r="Y17" s="12">
        <f t="shared" ca="1" si="7"/>
        <v>9.2959848059107841E-2</v>
      </c>
      <c r="Z17" s="12">
        <f t="shared" ca="1" si="7"/>
        <v>7.1178928222833449E-2</v>
      </c>
      <c r="AA17" s="12">
        <f t="shared" ca="1" si="7"/>
        <v>0.12798624443155293</v>
      </c>
      <c r="AB17" s="12">
        <f t="shared" ca="1" si="7"/>
        <v>5.1400753011824785E-2</v>
      </c>
      <c r="AC17" s="12">
        <f t="shared" ca="1" si="7"/>
        <v>5.6369144599999421E-2</v>
      </c>
      <c r="AD17" s="12">
        <f t="shared" ca="1" si="7"/>
        <v>2.4888272452595173E-2</v>
      </c>
      <c r="AE17" s="12">
        <f t="shared" ca="1" si="7"/>
        <v>2.7862433973177669E-2</v>
      </c>
      <c r="AF17" s="12">
        <f t="shared" ca="1" si="7"/>
        <v>8.4640982062902381E-3</v>
      </c>
      <c r="AG17" s="12">
        <f t="shared" ca="1" si="7"/>
        <v>9.4214181158307042E-2</v>
      </c>
      <c r="AH17" s="12">
        <f t="shared" ca="1" si="7"/>
        <v>8.5488384180000043E-2</v>
      </c>
      <c r="AI17" s="12">
        <f t="shared" ca="1" si="7"/>
        <v>1.8297450439999974E-2</v>
      </c>
      <c r="AJ17" s="12">
        <f t="shared" ca="1" si="7"/>
        <v>5.8646992655897456E-4</v>
      </c>
      <c r="AK17" s="12" t="e">
        <f t="shared" ca="1" si="7"/>
        <v>#DIV/0!</v>
      </c>
      <c r="AL17" s="12" t="e">
        <f t="shared" ca="1" si="7"/>
        <v>#DIV/0!</v>
      </c>
      <c r="AN17" s="157">
        <f t="shared" si="8"/>
        <v>14</v>
      </c>
      <c r="AO17" s="12">
        <f>'US Core RE'!Q27</f>
        <v>3.6828647067479597E-2</v>
      </c>
      <c r="AP17" s="12">
        <f>'VA RE'!Q27</f>
        <v>6.9225719793441901E-2</v>
      </c>
      <c r="AQ17" s="162">
        <f>'Opp RE'!Q27</f>
        <v>3.98785980946713E-2</v>
      </c>
      <c r="AR17" s="162">
        <f>'US Core+ RE'!Q27</f>
        <v>3.8972514207556964E-2</v>
      </c>
      <c r="AS17" s="162">
        <f>REITs!Q27</f>
        <v>9.4214181158307042E-2</v>
      </c>
      <c r="AT17" s="162">
        <f>Timberland!Q27</f>
        <v>1.4469501920000072E-2</v>
      </c>
      <c r="AU17" s="162">
        <f>'Row Crops'!Q27</f>
        <v>1.9402888916951522E-2</v>
      </c>
      <c r="AV17" s="162">
        <f>'Perm Crops'!Q27</f>
        <v>1.0932043303724104E-3</v>
      </c>
      <c r="AW17" s="162">
        <f>Infra!Q27</f>
        <v>3.6644000000000003E-2</v>
      </c>
      <c r="AX17" s="162">
        <f>'US Public Eq'!Q27</f>
        <v>8.5488384180000002E-2</v>
      </c>
      <c r="AY17" s="162">
        <f>'Fixed Income'!Q27</f>
        <v>1.8297450440000002E-2</v>
      </c>
      <c r="AZ17" s="162">
        <f>NCPREC!Q27</f>
        <v>1.166364616295E-2</v>
      </c>
      <c r="BA17" s="162">
        <f>'Euro Core RE'!Q27</f>
        <v>2.6872896471E-2</v>
      </c>
      <c r="BB17" s="162">
        <f>'Asia Core RE'!Q27</f>
        <v>3.7649740447999999E-2</v>
      </c>
      <c r="BC17" s="162">
        <f>'Add-On 1'!Q27</f>
        <v>0</v>
      </c>
      <c r="BD17" s="162">
        <f>'Add-On 2'!Q27</f>
        <v>0</v>
      </c>
      <c r="BE17" s="162"/>
      <c r="BF17">
        <f t="shared" si="12"/>
        <v>14</v>
      </c>
      <c r="BG17" s="12">
        <f>'US Core RE'!R27</f>
        <v>6.4455631114805456E-2</v>
      </c>
      <c r="BH17" s="12">
        <f>'VA RE'!R27</f>
        <v>0.12798624443155293</v>
      </c>
      <c r="BI17" s="162">
        <f>'Opp RE'!R27</f>
        <v>5.1400753011824785E-2</v>
      </c>
      <c r="BJ17" s="162">
        <f>'US Core+ RE'!R27</f>
        <v>7.1178928222833449E-2</v>
      </c>
      <c r="BK17" s="162">
        <f>REITs!R27</f>
        <v>9.4214181158307042E-2</v>
      </c>
      <c r="BL17" s="162">
        <f>Timberland!R27</f>
        <v>2.4888272452595173E-2</v>
      </c>
      <c r="BM17" s="162">
        <f>'Row Crops'!R27</f>
        <v>2.7862433973177669E-2</v>
      </c>
      <c r="BN17" s="162">
        <f>'Perm Crops'!R27</f>
        <v>8.4640982062902381E-3</v>
      </c>
      <c r="BO17" s="162">
        <f>Infra!R27</f>
        <v>5.6369144599999421E-2</v>
      </c>
      <c r="BP17" s="162">
        <f>'US Public Eq'!R27</f>
        <v>8.5488384180000043E-2</v>
      </c>
      <c r="BQ17" s="162">
        <f>'Fixed Income'!R27</f>
        <v>1.8297450439999974E-2</v>
      </c>
      <c r="BR17" s="162">
        <f>NCPREC!R27</f>
        <v>5.8646992655897456E-4</v>
      </c>
      <c r="BS17" s="162">
        <f>'Euro Core RE'!R27</f>
        <v>5.7452353627925223E-2</v>
      </c>
      <c r="BT17" s="162">
        <f>'Asia Core RE'!R27</f>
        <v>9.2959848059107841E-2</v>
      </c>
      <c r="BU17" s="162" t="e">
        <f>'Add-On 1'!R27</f>
        <v>#DIV/0!</v>
      </c>
      <c r="BV17" s="162" t="e">
        <f>'Add-On 2'!R27</f>
        <v>#DIV/0!</v>
      </c>
    </row>
    <row r="18" spans="1:74" x14ac:dyDescent="0.2">
      <c r="A18" s="157">
        <f t="shared" si="9"/>
        <v>15</v>
      </c>
      <c r="B18" s="12">
        <f t="shared" ca="1" si="13"/>
        <v>1.8858882709000001E-2</v>
      </c>
      <c r="C18" s="12">
        <f t="shared" ca="1" si="13"/>
        <v>1.4338414842E-2</v>
      </c>
      <c r="D18" s="12">
        <f t="shared" ca="1" si="13"/>
        <v>1.5347284564999999E-2</v>
      </c>
      <c r="E18" s="12">
        <f t="shared" ca="1" si="13"/>
        <v>1.901111086313503E-2</v>
      </c>
      <c r="F18" s="12">
        <f t="shared" ca="1" si="13"/>
        <v>3.5206895095924298E-2</v>
      </c>
      <c r="G18" s="12">
        <f t="shared" ca="1" si="13"/>
        <v>2.29286886765072E-2</v>
      </c>
      <c r="H18" s="12">
        <f t="shared" ca="1" si="13"/>
        <v>1.6903999999999999E-2</v>
      </c>
      <c r="I18" s="12">
        <f t="shared" ca="1" si="13"/>
        <v>5.0417623400000888E-3</v>
      </c>
      <c r="J18" s="12">
        <f t="shared" ca="1" si="13"/>
        <v>1.3070546588792364E-2</v>
      </c>
      <c r="K18" s="12">
        <f t="shared" ca="1" si="13"/>
        <v>-4.4848439968828702E-3</v>
      </c>
      <c r="L18" s="12">
        <f t="shared" ca="1" si="13"/>
        <v>6.1093809069353799E-2</v>
      </c>
      <c r="M18" s="12">
        <f t="shared" ca="1" si="13"/>
        <v>6.17497264299465E-2</v>
      </c>
      <c r="N18" s="12">
        <f t="shared" ca="1" si="13"/>
        <v>-3.37250133120904E-2</v>
      </c>
      <c r="O18" s="12">
        <f t="shared" ca="1" si="13"/>
        <v>1.54045393903686E-2</v>
      </c>
      <c r="P18" s="12">
        <f t="shared" ca="1" si="13"/>
        <v>0</v>
      </c>
      <c r="Q18" s="12">
        <f t="shared" ca="1" si="13"/>
        <v>0</v>
      </c>
      <c r="V18" s="157">
        <f t="shared" si="10"/>
        <v>15</v>
      </c>
      <c r="W18" s="12">
        <f t="shared" ca="1" si="11"/>
        <v>3.005156799503772E-2</v>
      </c>
      <c r="X18" s="12">
        <f t="shared" ca="1" si="7"/>
        <v>2.5224549932379325E-2</v>
      </c>
      <c r="Y18" s="12">
        <f t="shared" ca="1" si="7"/>
        <v>-1.3255392881008077E-2</v>
      </c>
      <c r="Z18" s="12">
        <f t="shared" ca="1" si="7"/>
        <v>2.3203919735470757E-2</v>
      </c>
      <c r="AA18" s="12">
        <f t="shared" ca="1" si="7"/>
        <v>1.7560291828466523E-2</v>
      </c>
      <c r="AB18" s="12">
        <f t="shared" ca="1" si="7"/>
        <v>2.4081109410518442E-2</v>
      </c>
      <c r="AC18" s="12">
        <f t="shared" ca="1" si="7"/>
        <v>-2.5823699546875023E-2</v>
      </c>
      <c r="AD18" s="12">
        <f t="shared" ca="1" si="7"/>
        <v>5.607539838684783E-3</v>
      </c>
      <c r="AE18" s="12">
        <f t="shared" ca="1" si="7"/>
        <v>1.1645502210604119E-2</v>
      </c>
      <c r="AF18" s="12">
        <f t="shared" ca="1" si="7"/>
        <v>-2.2321469234307667E-3</v>
      </c>
      <c r="AG18" s="12">
        <f t="shared" ca="1" si="7"/>
        <v>6.1093809069353799E-2</v>
      </c>
      <c r="AH18" s="12">
        <f t="shared" ca="1" si="7"/>
        <v>6.1749726429946472E-2</v>
      </c>
      <c r="AI18" s="12">
        <f t="shared" ca="1" si="7"/>
        <v>-3.3725013312090435E-2</v>
      </c>
      <c r="AJ18" s="12">
        <f t="shared" ca="1" si="7"/>
        <v>1.624516696404199E-2</v>
      </c>
      <c r="AK18" s="12" t="e">
        <f t="shared" ca="1" si="7"/>
        <v>#DIV/0!</v>
      </c>
      <c r="AL18" s="12" t="e">
        <f t="shared" ca="1" si="7"/>
        <v>#DIV/0!</v>
      </c>
      <c r="AN18" s="157">
        <f t="shared" si="8"/>
        <v>15</v>
      </c>
      <c r="AO18" s="12">
        <f>'US Core RE'!Q28</f>
        <v>1.8858882709000001E-2</v>
      </c>
      <c r="AP18" s="12">
        <f>'VA RE'!Q28</f>
        <v>3.5206895095924298E-2</v>
      </c>
      <c r="AQ18" s="162">
        <f>'Opp RE'!Q28</f>
        <v>2.29286886765072E-2</v>
      </c>
      <c r="AR18" s="162">
        <f>'US Core+ RE'!Q28</f>
        <v>1.901111086313503E-2</v>
      </c>
      <c r="AS18" s="162">
        <f>REITs!Q28</f>
        <v>6.1093809069353799E-2</v>
      </c>
      <c r="AT18" s="162">
        <f>Timberland!Q28</f>
        <v>5.0417623400000888E-3</v>
      </c>
      <c r="AU18" s="162">
        <f>'Row Crops'!Q28</f>
        <v>1.3070546588792364E-2</v>
      </c>
      <c r="AV18" s="162">
        <f>'Perm Crops'!Q28</f>
        <v>-4.4848439968828702E-3</v>
      </c>
      <c r="AW18" s="162">
        <f>Infra!Q28</f>
        <v>1.6903999999999999E-2</v>
      </c>
      <c r="AX18" s="162">
        <f>'US Public Eq'!Q28</f>
        <v>6.17497264299465E-2</v>
      </c>
      <c r="AY18" s="162">
        <f>'Fixed Income'!Q28</f>
        <v>-3.37250133120904E-2</v>
      </c>
      <c r="AZ18" s="162">
        <f>NCPREC!Q28</f>
        <v>1.54045393903686E-2</v>
      </c>
      <c r="BA18" s="162">
        <f>'Euro Core RE'!Q28</f>
        <v>1.4338414842E-2</v>
      </c>
      <c r="BB18" s="162">
        <f>'Asia Core RE'!Q28</f>
        <v>1.5347284564999999E-2</v>
      </c>
      <c r="BC18" s="162">
        <f>'Add-On 1'!Q28</f>
        <v>0</v>
      </c>
      <c r="BD18" s="162">
        <f>'Add-On 2'!Q28</f>
        <v>0</v>
      </c>
      <c r="BE18" s="162"/>
      <c r="BF18">
        <f t="shared" si="12"/>
        <v>15</v>
      </c>
      <c r="BG18" s="12">
        <f>'US Core RE'!R28</f>
        <v>3.005156799503772E-2</v>
      </c>
      <c r="BH18" s="12">
        <f>'VA RE'!R28</f>
        <v>1.7560291828466523E-2</v>
      </c>
      <c r="BI18" s="162">
        <f>'Opp RE'!R28</f>
        <v>2.4081109410518442E-2</v>
      </c>
      <c r="BJ18" s="162">
        <f>'US Core+ RE'!R28</f>
        <v>2.3203919735470757E-2</v>
      </c>
      <c r="BK18" s="162">
        <f>REITs!R28</f>
        <v>6.1093809069353799E-2</v>
      </c>
      <c r="BL18" s="162">
        <f>Timberland!R28</f>
        <v>5.607539838684783E-3</v>
      </c>
      <c r="BM18" s="162">
        <f>'Row Crops'!R28</f>
        <v>1.1645502210604119E-2</v>
      </c>
      <c r="BN18" s="162">
        <f>'Perm Crops'!R28</f>
        <v>-2.2321469234307667E-3</v>
      </c>
      <c r="BO18" s="162">
        <f>Infra!R28</f>
        <v>-2.5823699546875023E-2</v>
      </c>
      <c r="BP18" s="162">
        <f>'US Public Eq'!R28</f>
        <v>6.1749726429946472E-2</v>
      </c>
      <c r="BQ18" s="162">
        <f>'Fixed Income'!R28</f>
        <v>-3.3725013312090435E-2</v>
      </c>
      <c r="BR18" s="162">
        <f>NCPREC!R28</f>
        <v>1.624516696404199E-2</v>
      </c>
      <c r="BS18" s="162">
        <f>'Euro Core RE'!R28</f>
        <v>2.5224549932379325E-2</v>
      </c>
      <c r="BT18" s="162">
        <f>'Asia Core RE'!R28</f>
        <v>-1.3255392881008077E-2</v>
      </c>
      <c r="BU18" s="162" t="e">
        <f>'Add-On 1'!R28</f>
        <v>#DIV/0!</v>
      </c>
      <c r="BV18" s="162" t="e">
        <f>'Add-On 2'!R28</f>
        <v>#DIV/0!</v>
      </c>
    </row>
    <row r="19" spans="1:74" x14ac:dyDescent="0.2">
      <c r="A19" s="157">
        <f t="shared" si="9"/>
        <v>16</v>
      </c>
      <c r="B19" s="12">
        <f t="shared" ca="1" si="13"/>
        <v>1.0974684778E-2</v>
      </c>
      <c r="C19" s="12">
        <f t="shared" ca="1" si="13"/>
        <v>1.8526637673000002E-2</v>
      </c>
      <c r="D19" s="12">
        <f t="shared" ca="1" si="13"/>
        <v>2.6939208472999999E-2</v>
      </c>
      <c r="E19" s="12">
        <f t="shared" ca="1" si="13"/>
        <v>1.5320429233388853E-2</v>
      </c>
      <c r="F19" s="12">
        <f t="shared" ca="1" si="13"/>
        <v>4.4358049092521799E-2</v>
      </c>
      <c r="G19" s="12">
        <f t="shared" ca="1" si="13"/>
        <v>2.5667699662568901E-2</v>
      </c>
      <c r="H19" s="12">
        <f t="shared" ca="1" si="13"/>
        <v>5.9617999999999997E-2</v>
      </c>
      <c r="I19" s="12">
        <f t="shared" ca="1" si="13"/>
        <v>3.2625086225002153E-3</v>
      </c>
      <c r="J19" s="12">
        <f t="shared" ca="1" si="13"/>
        <v>1.3426587587372696E-2</v>
      </c>
      <c r="K19" s="12">
        <f t="shared" ca="1" si="13"/>
        <v>1.3264779329283938E-2</v>
      </c>
      <c r="L19" s="12">
        <f t="shared" ca="1" si="13"/>
        <v>0.13486387268386335</v>
      </c>
      <c r="M19" s="12">
        <f t="shared" ca="1" si="13"/>
        <v>0.12148162114019699</v>
      </c>
      <c r="N19" s="12">
        <f t="shared" ca="1" si="13"/>
        <v>6.6884943556462196E-3</v>
      </c>
      <c r="O19" s="12">
        <f t="shared" ca="1" si="13"/>
        <v>1.53466475919117E-2</v>
      </c>
      <c r="P19" s="12">
        <f t="shared" ca="1" si="13"/>
        <v>0</v>
      </c>
      <c r="Q19" s="12">
        <f t="shared" ca="1" si="13"/>
        <v>0</v>
      </c>
      <c r="V19" s="157">
        <f t="shared" si="10"/>
        <v>16</v>
      </c>
      <c r="W19" s="12">
        <f t="shared" ca="1" si="11"/>
        <v>2.3790900188697783E-2</v>
      </c>
      <c r="X19" s="12">
        <f t="shared" ca="1" si="7"/>
        <v>2.3315269454018184E-2</v>
      </c>
      <c r="Y19" s="12">
        <f t="shared" ca="1" si="7"/>
        <v>6.1881552009909635E-2</v>
      </c>
      <c r="Z19" s="12">
        <f t="shared" ca="1" si="7"/>
        <v>2.9011119814678965E-2</v>
      </c>
      <c r="AA19" s="12">
        <f t="shared" ca="1" si="7"/>
        <v>8.7294839246545797E-2</v>
      </c>
      <c r="AB19" s="12">
        <f t="shared" ca="1" si="7"/>
        <v>6.9687093717922588E-2</v>
      </c>
      <c r="AC19" s="12">
        <f t="shared" ca="1" si="7"/>
        <v>8.214078218124965E-2</v>
      </c>
      <c r="AD19" s="12">
        <f t="shared" ca="1" si="7"/>
        <v>6.8960912718767364E-3</v>
      </c>
      <c r="AE19" s="12">
        <f t="shared" ca="1" si="7"/>
        <v>1.7826783006090752E-2</v>
      </c>
      <c r="AF19" s="12">
        <f t="shared" ca="1" si="7"/>
        <v>2.8223781613558874E-3</v>
      </c>
      <c r="AG19" s="12">
        <f t="shared" ca="1" si="7"/>
        <v>0.13486387268386335</v>
      </c>
      <c r="AH19" s="12">
        <f t="shared" ca="1" si="7"/>
        <v>0.121481621140197</v>
      </c>
      <c r="AI19" s="12">
        <f t="shared" ca="1" si="7"/>
        <v>6.688494355646224E-3</v>
      </c>
      <c r="AJ19" s="12">
        <f t="shared" ca="1" si="7"/>
        <v>1.7259687612158681E-2</v>
      </c>
      <c r="AK19" s="12" t="e">
        <f t="shared" ca="1" si="7"/>
        <v>#DIV/0!</v>
      </c>
      <c r="AL19" s="12" t="e">
        <f t="shared" ca="1" si="7"/>
        <v>#DIV/0!</v>
      </c>
      <c r="AN19" s="157">
        <f t="shared" si="8"/>
        <v>16</v>
      </c>
      <c r="AO19" s="12">
        <f>'US Core RE'!Q29</f>
        <v>1.0974684778E-2</v>
      </c>
      <c r="AP19" s="12">
        <f>'VA RE'!Q29</f>
        <v>4.4358049092521799E-2</v>
      </c>
      <c r="AQ19" s="162">
        <f>'Opp RE'!Q29</f>
        <v>2.5667699662568901E-2</v>
      </c>
      <c r="AR19" s="162">
        <f>'US Core+ RE'!Q29</f>
        <v>1.5320429233388853E-2</v>
      </c>
      <c r="AS19" s="162">
        <f>REITs!Q29</f>
        <v>0.13486387268386335</v>
      </c>
      <c r="AT19" s="162">
        <f>Timberland!Q29</f>
        <v>3.2625086225002153E-3</v>
      </c>
      <c r="AU19" s="162">
        <f>'Row Crops'!Q29</f>
        <v>1.3426587587372696E-2</v>
      </c>
      <c r="AV19" s="162">
        <f>'Perm Crops'!Q29</f>
        <v>1.3264779329283938E-2</v>
      </c>
      <c r="AW19" s="162">
        <f>Infra!Q29</f>
        <v>5.9617999999999997E-2</v>
      </c>
      <c r="AX19" s="162">
        <f>'US Public Eq'!Q29</f>
        <v>0.12148162114019699</v>
      </c>
      <c r="AY19" s="162">
        <f>'Fixed Income'!Q29</f>
        <v>6.6884943556462196E-3</v>
      </c>
      <c r="AZ19" s="162">
        <f>NCPREC!Q29</f>
        <v>1.53466475919117E-2</v>
      </c>
      <c r="BA19" s="162">
        <f>'Euro Core RE'!Q29</f>
        <v>1.8526637673000002E-2</v>
      </c>
      <c r="BB19" s="162">
        <f>'Asia Core RE'!Q29</f>
        <v>2.6939208472999999E-2</v>
      </c>
      <c r="BC19" s="162">
        <f>'Add-On 1'!Q29</f>
        <v>0</v>
      </c>
      <c r="BD19" s="162">
        <f>'Add-On 2'!Q29</f>
        <v>0</v>
      </c>
      <c r="BE19" s="162"/>
      <c r="BF19">
        <f t="shared" si="12"/>
        <v>16</v>
      </c>
      <c r="BG19" s="12">
        <f>'US Core RE'!R29</f>
        <v>2.3790900188697783E-2</v>
      </c>
      <c r="BH19" s="12">
        <f>'VA RE'!R29</f>
        <v>8.7294839246545797E-2</v>
      </c>
      <c r="BI19" s="162">
        <f>'Opp RE'!R29</f>
        <v>6.9687093717922588E-2</v>
      </c>
      <c r="BJ19" s="162">
        <f>'US Core+ RE'!R29</f>
        <v>2.9011119814678965E-2</v>
      </c>
      <c r="BK19" s="162">
        <f>REITs!R29</f>
        <v>0.13486387268386335</v>
      </c>
      <c r="BL19" s="162">
        <f>Timberland!R29</f>
        <v>6.8960912718767364E-3</v>
      </c>
      <c r="BM19" s="162">
        <f>'Row Crops'!R29</f>
        <v>1.7826783006090752E-2</v>
      </c>
      <c r="BN19" s="162">
        <f>'Perm Crops'!R29</f>
        <v>2.8223781613558874E-3</v>
      </c>
      <c r="BO19" s="162">
        <f>Infra!R29</f>
        <v>8.214078218124965E-2</v>
      </c>
      <c r="BP19" s="162">
        <f>'US Public Eq'!R29</f>
        <v>0.121481621140197</v>
      </c>
      <c r="BQ19" s="162">
        <f>'Fixed Income'!R29</f>
        <v>6.688494355646224E-3</v>
      </c>
      <c r="BR19" s="162">
        <f>NCPREC!R29</f>
        <v>1.7259687612158681E-2</v>
      </c>
      <c r="BS19" s="162">
        <f>'Euro Core RE'!R29</f>
        <v>2.3315269454018184E-2</v>
      </c>
      <c r="BT19" s="162">
        <f>'Asia Core RE'!R29</f>
        <v>6.1881552009909635E-2</v>
      </c>
      <c r="BU19" s="162" t="e">
        <f>'Add-On 1'!R29</f>
        <v>#DIV/0!</v>
      </c>
      <c r="BV19" s="162" t="e">
        <f>'Add-On 2'!R29</f>
        <v>#DIV/0!</v>
      </c>
    </row>
    <row r="20" spans="1:74" x14ac:dyDescent="0.2">
      <c r="A20" s="157">
        <f t="shared" si="9"/>
        <v>17</v>
      </c>
      <c r="B20" s="12">
        <f t="shared" ca="1" si="13"/>
        <v>2.7128086411636202E-3</v>
      </c>
      <c r="C20" s="12">
        <f t="shared" ca="1" si="13"/>
        <v>1.1990409064E-2</v>
      </c>
      <c r="D20" s="12">
        <f t="shared" ca="1" si="13"/>
        <v>1.028883699E-2</v>
      </c>
      <c r="E20" s="12">
        <f t="shared" ca="1" si="13"/>
        <v>6.8404389166729102E-3</v>
      </c>
      <c r="F20" s="12">
        <f t="shared" ca="1" si="13"/>
        <v>2.1434663673160999E-2</v>
      </c>
      <c r="G20" s="12">
        <f t="shared" ca="1" si="13"/>
        <v>5.4177089192860902E-3</v>
      </c>
      <c r="H20" s="12">
        <f t="shared" ca="1" si="13"/>
        <v>3.7080000000000002E-2</v>
      </c>
      <c r="I20" s="12">
        <f t="shared" ca="1" si="13"/>
        <v>-2.1283853650000406E-3</v>
      </c>
      <c r="J20" s="12">
        <f t="shared" ca="1" si="13"/>
        <v>8.1478788369349076E-3</v>
      </c>
      <c r="K20" s="12">
        <f t="shared" ca="1" si="13"/>
        <v>5.4818561222944595E-3</v>
      </c>
      <c r="L20" s="12">
        <f t="shared" ca="1" si="13"/>
        <v>2.3257769364599445E-2</v>
      </c>
      <c r="M20" s="12">
        <f t="shared" ca="1" si="13"/>
        <v>8.9294219443033493E-2</v>
      </c>
      <c r="N20" s="12">
        <f t="shared" ca="1" si="13"/>
        <v>6.19273411639898E-3</v>
      </c>
      <c r="O20" s="12">
        <f t="shared" ca="1" si="13"/>
        <v>1.33433652969528E-2</v>
      </c>
      <c r="P20" s="12">
        <f t="shared" ca="1" si="13"/>
        <v>0</v>
      </c>
      <c r="Q20" s="12">
        <f t="shared" ca="1" si="13"/>
        <v>0</v>
      </c>
      <c r="V20" s="157">
        <f t="shared" si="10"/>
        <v>17</v>
      </c>
      <c r="W20" s="12">
        <f t="shared" ca="1" si="11"/>
        <v>3.2826452449939092E-2</v>
      </c>
      <c r="X20" s="12">
        <f t="shared" ca="1" si="11"/>
        <v>4.9560935795322614E-2</v>
      </c>
      <c r="Y20" s="12">
        <f t="shared" ca="1" si="11"/>
        <v>0.11651625579702696</v>
      </c>
      <c r="Z20" s="12">
        <f t="shared" ca="1" si="11"/>
        <v>3.9910625905692276E-2</v>
      </c>
      <c r="AA20" s="12">
        <f t="shared" ca="1" si="11"/>
        <v>7.291431750085775E-2</v>
      </c>
      <c r="AB20" s="12">
        <f t="shared" ca="1" si="11"/>
        <v>6.0497784948385425E-2</v>
      </c>
      <c r="AC20" s="12">
        <f t="shared" ca="1" si="11"/>
        <v>4.5861292368750251E-2</v>
      </c>
      <c r="AD20" s="12">
        <f t="shared" ca="1" si="11"/>
        <v>-3.7134001161606145E-3</v>
      </c>
      <c r="AE20" s="12">
        <f t="shared" ca="1" si="11"/>
        <v>1.0898527442204431E-2</v>
      </c>
      <c r="AF20" s="12">
        <f t="shared" ca="1" si="11"/>
        <v>5.9535411094060464E-3</v>
      </c>
      <c r="AG20" s="12">
        <f t="shared" ca="1" si="11"/>
        <v>2.3257769364599445E-2</v>
      </c>
      <c r="AH20" s="12">
        <f t="shared" ca="1" si="11"/>
        <v>8.9294219443033507E-2</v>
      </c>
      <c r="AI20" s="12">
        <f t="shared" ca="1" si="11"/>
        <v>6.1927341163989791E-3</v>
      </c>
      <c r="AJ20" s="12">
        <f t="shared" ca="1" si="11"/>
        <v>1.1058935593907471E-2</v>
      </c>
      <c r="AK20" s="12" t="e">
        <f t="shared" ca="1" si="11"/>
        <v>#DIV/0!</v>
      </c>
      <c r="AL20" s="12" t="e">
        <f t="shared" ca="1" si="11"/>
        <v>#DIV/0!</v>
      </c>
      <c r="AN20" s="157">
        <f t="shared" si="8"/>
        <v>17</v>
      </c>
      <c r="AO20" s="12">
        <f>'US Core RE'!Q30</f>
        <v>2.7128086411636202E-3</v>
      </c>
      <c r="AP20" s="12">
        <f>'VA RE'!Q30</f>
        <v>2.1434663673160999E-2</v>
      </c>
      <c r="AQ20" s="162">
        <f>'Opp RE'!Q30</f>
        <v>5.4177089192860902E-3</v>
      </c>
      <c r="AR20" s="162">
        <f>'US Core+ RE'!Q30</f>
        <v>6.8404389166729102E-3</v>
      </c>
      <c r="AS20" s="162">
        <f>REITs!Q30</f>
        <v>2.3257769364599445E-2</v>
      </c>
      <c r="AT20" s="162">
        <f>Timberland!Q30</f>
        <v>-2.1283853650000406E-3</v>
      </c>
      <c r="AU20" s="162">
        <f>'Row Crops'!Q30</f>
        <v>8.1478788369349076E-3</v>
      </c>
      <c r="AV20" s="162">
        <f>'Perm Crops'!Q30</f>
        <v>5.4818561222944595E-3</v>
      </c>
      <c r="AW20" s="162">
        <f>Infra!Q30</f>
        <v>3.7080000000000002E-2</v>
      </c>
      <c r="AX20" s="162">
        <f>'US Public Eq'!Q30</f>
        <v>8.9294219443033493E-2</v>
      </c>
      <c r="AY20" s="162">
        <f>'Fixed Income'!Q30</f>
        <v>6.19273411639898E-3</v>
      </c>
      <c r="AZ20" s="162">
        <f>NCPREC!Q30</f>
        <v>1.33433652969528E-2</v>
      </c>
      <c r="BA20" s="162">
        <f>'Euro Core RE'!Q30</f>
        <v>1.1990409064E-2</v>
      </c>
      <c r="BB20" s="162">
        <f>'Asia Core RE'!Q30</f>
        <v>1.028883699E-2</v>
      </c>
      <c r="BC20" s="162">
        <f>'Add-On 1'!Q30</f>
        <v>0</v>
      </c>
      <c r="BD20" s="162">
        <f>'Add-On 2'!Q30</f>
        <v>0</v>
      </c>
      <c r="BE20" s="162"/>
      <c r="BF20">
        <f t="shared" si="12"/>
        <v>17</v>
      </c>
      <c r="BG20" s="12">
        <f>'US Core RE'!R30</f>
        <v>3.2826452449939092E-2</v>
      </c>
      <c r="BH20" s="12">
        <f>'VA RE'!R30</f>
        <v>7.291431750085775E-2</v>
      </c>
      <c r="BI20" s="162">
        <f>'Opp RE'!R30</f>
        <v>6.0497784948385425E-2</v>
      </c>
      <c r="BJ20" s="162">
        <f>'US Core+ RE'!R30</f>
        <v>3.9910625905692276E-2</v>
      </c>
      <c r="BK20" s="162">
        <f>REITs!R30</f>
        <v>2.3257769364599445E-2</v>
      </c>
      <c r="BL20" s="162">
        <f>Timberland!R30</f>
        <v>-3.7134001161606145E-3</v>
      </c>
      <c r="BM20" s="162">
        <f>'Row Crops'!R30</f>
        <v>1.0898527442204431E-2</v>
      </c>
      <c r="BN20" s="162">
        <f>'Perm Crops'!R30</f>
        <v>5.9535411094060464E-3</v>
      </c>
      <c r="BO20" s="162">
        <f>Infra!R30</f>
        <v>4.5861292368750251E-2</v>
      </c>
      <c r="BP20" s="162">
        <f>'US Public Eq'!R30</f>
        <v>8.9294219443033507E-2</v>
      </c>
      <c r="BQ20" s="162">
        <f>'Fixed Income'!R30</f>
        <v>6.1927341163989791E-3</v>
      </c>
      <c r="BR20" s="162">
        <f>NCPREC!R30</f>
        <v>1.1058935593907471E-2</v>
      </c>
      <c r="BS20" s="162">
        <f>'Euro Core RE'!R30</f>
        <v>4.9560935795322614E-2</v>
      </c>
      <c r="BT20" s="162">
        <f>'Asia Core RE'!R30</f>
        <v>0.11651625579702696</v>
      </c>
      <c r="BU20" s="162" t="e">
        <f>'Add-On 1'!R30</f>
        <v>#DIV/0!</v>
      </c>
      <c r="BV20" s="162" t="e">
        <f>'Add-On 2'!R30</f>
        <v>#DIV/0!</v>
      </c>
    </row>
    <row r="21" spans="1:74" x14ac:dyDescent="0.2">
      <c r="A21" s="157">
        <f t="shared" si="9"/>
        <v>18</v>
      </c>
      <c r="B21" s="12">
        <f t="shared" ca="1" si="13"/>
        <v>-1.7529151860830799E-2</v>
      </c>
      <c r="C21" s="12">
        <f t="shared" ca="1" si="13"/>
        <v>-1.158464304E-3</v>
      </c>
      <c r="D21" s="12">
        <f t="shared" ca="1" si="13"/>
        <v>-3.7104429414000002E-2</v>
      </c>
      <c r="E21" s="12">
        <f t="shared" ca="1" si="13"/>
        <v>-1.4888378378622924E-2</v>
      </c>
      <c r="F21" s="12">
        <f t="shared" ca="1" si="13"/>
        <v>-1.0973808761914301E-2</v>
      </c>
      <c r="G21" s="12">
        <f t="shared" ca="1" si="13"/>
        <v>-1.7030174952424801E-2</v>
      </c>
      <c r="H21" s="12">
        <f t="shared" ca="1" si="13"/>
        <v>2.8284E-2</v>
      </c>
      <c r="I21" s="12">
        <f t="shared" ca="1" si="13"/>
        <v>-1.6575204775000074E-3</v>
      </c>
      <c r="J21" s="12">
        <f t="shared" ca="1" si="13"/>
        <v>5.6487869749999309E-3</v>
      </c>
      <c r="K21" s="12">
        <f t="shared" ca="1" si="13"/>
        <v>8.5619750000098804E-5</v>
      </c>
      <c r="L21" s="12">
        <f t="shared" ca="1" si="13"/>
        <v>0.10329967467071222</v>
      </c>
      <c r="M21" s="12">
        <f t="shared" ca="1" si="13"/>
        <v>0.20543275623999999</v>
      </c>
      <c r="N21" s="12">
        <f t="shared" ca="1" si="13"/>
        <v>2.8955889839999999E-2</v>
      </c>
      <c r="O21" s="12">
        <f t="shared" ca="1" si="13"/>
        <v>1.6044210579554501E-2</v>
      </c>
      <c r="P21" s="12">
        <f t="shared" ca="1" si="13"/>
        <v>0</v>
      </c>
      <c r="Q21" s="12">
        <f t="shared" ca="1" si="13"/>
        <v>0</v>
      </c>
      <c r="V21" s="157">
        <f t="shared" si="10"/>
        <v>18</v>
      </c>
      <c r="W21" s="12">
        <f t="shared" ref="W21:AL36" ca="1" si="14">VLOOKUP($V21,$BF$3:$BV$186,W$1,FALSE)</f>
        <v>-5.4242678410755585E-2</v>
      </c>
      <c r="X21" s="12">
        <f t="shared" ca="1" si="14"/>
        <v>-1.9348289830882437E-2</v>
      </c>
      <c r="Y21" s="12">
        <f t="shared" ca="1" si="14"/>
        <v>-0.10622861746020906</v>
      </c>
      <c r="Z21" s="12">
        <f t="shared" ca="1" si="14"/>
        <v>-3.8020842047773229E-2</v>
      </c>
      <c r="AA21" s="12">
        <f t="shared" ca="1" si="14"/>
        <v>1.0944850953102936E-2</v>
      </c>
      <c r="AB21" s="12">
        <f t="shared" ca="1" si="14"/>
        <v>3.9521605296487738E-2</v>
      </c>
      <c r="AC21" s="12">
        <f t="shared" ca="1" si="14"/>
        <v>0.10539945510156246</v>
      </c>
      <c r="AD21" s="12">
        <f t="shared" ca="1" si="14"/>
        <v>3.7256673212304747E-5</v>
      </c>
      <c r="AE21" s="12">
        <f t="shared" ca="1" si="14"/>
        <v>8.6660751236407041E-3</v>
      </c>
      <c r="AF21" s="12">
        <f t="shared" ca="1" si="14"/>
        <v>8.5804756292358064E-3</v>
      </c>
      <c r="AG21" s="12">
        <f t="shared" ca="1" si="14"/>
        <v>0.10329967467071222</v>
      </c>
      <c r="AH21" s="12">
        <f t="shared" ca="1" si="14"/>
        <v>0.20543275624000001</v>
      </c>
      <c r="AI21" s="12">
        <f t="shared" ca="1" si="14"/>
        <v>2.8955889839999971E-2</v>
      </c>
      <c r="AJ21" s="12">
        <f t="shared" ca="1" si="14"/>
        <v>0.10703621957736908</v>
      </c>
      <c r="AK21" s="12" t="e">
        <f t="shared" ca="1" si="14"/>
        <v>#DIV/0!</v>
      </c>
      <c r="AL21" s="12" t="e">
        <f t="shared" ca="1" si="14"/>
        <v>#DIV/0!</v>
      </c>
      <c r="AN21" s="157">
        <f t="shared" si="8"/>
        <v>18</v>
      </c>
      <c r="AO21" s="12">
        <f>'US Core RE'!Q31</f>
        <v>-1.7529151860830799E-2</v>
      </c>
      <c r="AP21" s="12">
        <f>'VA RE'!Q31</f>
        <v>-1.0973808761914301E-2</v>
      </c>
      <c r="AQ21" s="162">
        <f>'Opp RE'!Q31</f>
        <v>-1.7030174952424801E-2</v>
      </c>
      <c r="AR21" s="162">
        <f>'US Core+ RE'!Q31</f>
        <v>-1.4888378378622924E-2</v>
      </c>
      <c r="AS21" s="162">
        <f>REITs!Q31</f>
        <v>0.10329967467071222</v>
      </c>
      <c r="AT21" s="162">
        <f>Timberland!Q31</f>
        <v>-1.6575204775000074E-3</v>
      </c>
      <c r="AU21" s="162">
        <f>'Row Crops'!Q31</f>
        <v>5.6487869749999309E-3</v>
      </c>
      <c r="AV21" s="162">
        <f>'Perm Crops'!Q31</f>
        <v>8.5619750000098804E-5</v>
      </c>
      <c r="AW21" s="162">
        <f>Infra!Q31</f>
        <v>2.8284E-2</v>
      </c>
      <c r="AX21" s="162">
        <f>'US Public Eq'!Q31</f>
        <v>0.20543275623999999</v>
      </c>
      <c r="AY21" s="162">
        <f>'Fixed Income'!Q31</f>
        <v>2.8955889839999999E-2</v>
      </c>
      <c r="AZ21" s="162">
        <f>NCPREC!Q31</f>
        <v>1.6044210579554501E-2</v>
      </c>
      <c r="BA21" s="162">
        <f>'Euro Core RE'!Q31</f>
        <v>-1.158464304E-3</v>
      </c>
      <c r="BB21" s="162">
        <f>'Asia Core RE'!Q31</f>
        <v>-3.7104429414000002E-2</v>
      </c>
      <c r="BC21" s="162">
        <f>'Add-On 1'!Q31</f>
        <v>0</v>
      </c>
      <c r="BD21" s="162">
        <f>'Add-On 2'!Q31</f>
        <v>0</v>
      </c>
      <c r="BE21" s="162"/>
      <c r="BF21">
        <f t="shared" si="12"/>
        <v>18</v>
      </c>
      <c r="BG21" s="12">
        <f>'US Core RE'!R31</f>
        <v>-5.4242678410755585E-2</v>
      </c>
      <c r="BH21" s="12">
        <f>'VA RE'!R31</f>
        <v>1.0944850953102936E-2</v>
      </c>
      <c r="BI21" s="162">
        <f>'Opp RE'!R31</f>
        <v>3.9521605296487738E-2</v>
      </c>
      <c r="BJ21" s="162">
        <f>'US Core+ RE'!R31</f>
        <v>-3.8020842047773229E-2</v>
      </c>
      <c r="BK21" s="162">
        <f>REITs!R31</f>
        <v>0.10329967467071222</v>
      </c>
      <c r="BL21" s="162">
        <f>Timberland!R31</f>
        <v>3.7256673212304747E-5</v>
      </c>
      <c r="BM21" s="162">
        <f>'Row Crops'!R31</f>
        <v>8.6660751236407041E-3</v>
      </c>
      <c r="BN21" s="162">
        <f>'Perm Crops'!R31</f>
        <v>8.5804756292358064E-3</v>
      </c>
      <c r="BO21" s="162">
        <f>Infra!R31</f>
        <v>0.10539945510156246</v>
      </c>
      <c r="BP21" s="162">
        <f>'US Public Eq'!R31</f>
        <v>0.20543275624000001</v>
      </c>
      <c r="BQ21" s="162">
        <f>'Fixed Income'!R31</f>
        <v>2.8955889839999971E-2</v>
      </c>
      <c r="BR21" s="162">
        <f>NCPREC!R31</f>
        <v>0.10703621957736908</v>
      </c>
      <c r="BS21" s="162">
        <f>'Euro Core RE'!R31</f>
        <v>-1.9348289830882437E-2</v>
      </c>
      <c r="BT21" s="162">
        <f>'Asia Core RE'!R31</f>
        <v>-0.10622861746020906</v>
      </c>
      <c r="BU21" s="162" t="e">
        <f>'Add-On 1'!R31</f>
        <v>#DIV/0!</v>
      </c>
      <c r="BV21" s="162" t="e">
        <f>'Add-On 2'!R31</f>
        <v>#DIV/0!</v>
      </c>
    </row>
    <row r="22" spans="1:74" x14ac:dyDescent="0.2">
      <c r="A22" s="157">
        <f t="shared" si="9"/>
        <v>19</v>
      </c>
      <c r="B22" s="12">
        <f t="shared" ca="1" si="13"/>
        <v>7.5296387967889603E-3</v>
      </c>
      <c r="C22" s="12">
        <f t="shared" ca="1" si="13"/>
        <v>3.8255491589999999E-3</v>
      </c>
      <c r="D22" s="12">
        <f t="shared" ca="1" si="13"/>
        <v>-5.5645524660000003E-3</v>
      </c>
      <c r="E22" s="12">
        <f t="shared" ca="1" si="13"/>
        <v>2.2538008281857949E-3</v>
      </c>
      <c r="F22" s="12">
        <f t="shared" ca="1" si="13"/>
        <v>-2.5270673974706899E-2</v>
      </c>
      <c r="G22" s="12">
        <f t="shared" ca="1" si="13"/>
        <v>-4.16478899936178E-2</v>
      </c>
      <c r="H22" s="12">
        <f t="shared" ca="1" si="13"/>
        <v>-4.8847000000000002E-2</v>
      </c>
      <c r="I22" s="12">
        <f t="shared" ca="1" si="13"/>
        <v>-1.4298530724999869E-3</v>
      </c>
      <c r="J22" s="12">
        <f t="shared" ca="1" si="13"/>
        <v>4.0916286716992101E-3</v>
      </c>
      <c r="K22" s="12">
        <f t="shared" ca="1" si="13"/>
        <v>-1.5964114613910785E-2</v>
      </c>
      <c r="L22" s="12">
        <f t="shared" ca="1" si="13"/>
        <v>-0.28335230496771258</v>
      </c>
      <c r="M22" s="12">
        <f t="shared" ca="1" si="13"/>
        <v>-0.195979996786041</v>
      </c>
      <c r="N22" s="12">
        <f t="shared" ca="1" si="13"/>
        <v>3.1483467520765598E-2</v>
      </c>
      <c r="O22" s="12">
        <f t="shared" ca="1" si="13"/>
        <v>-2.6980885588120201E-2</v>
      </c>
      <c r="P22" s="12">
        <f t="shared" ca="1" si="13"/>
        <v>0</v>
      </c>
      <c r="Q22" s="12">
        <f t="shared" ca="1" si="13"/>
        <v>0</v>
      </c>
      <c r="V22" s="157">
        <f t="shared" si="10"/>
        <v>19</v>
      </c>
      <c r="W22" s="12">
        <f t="shared" ca="1" si="14"/>
        <v>-2.7359353825817667E-4</v>
      </c>
      <c r="X22" s="12">
        <f t="shared" ca="1" si="14"/>
        <v>-2.5915465326594611E-2</v>
      </c>
      <c r="Y22" s="12">
        <f t="shared" ca="1" si="14"/>
        <v>-5.9417939721372326E-2</v>
      </c>
      <c r="Z22" s="12">
        <f t="shared" ca="1" si="14"/>
        <v>-2.8641839658275381E-2</v>
      </c>
      <c r="AA22" s="12">
        <f t="shared" ca="1" si="14"/>
        <v>-0.1251624550996584</v>
      </c>
      <c r="AB22" s="12">
        <f t="shared" ca="1" si="14"/>
        <v>-0.21093899917550729</v>
      </c>
      <c r="AC22" s="12">
        <f t="shared" ca="1" si="14"/>
        <v>-0.11890839052499991</v>
      </c>
      <c r="AD22" s="12">
        <f t="shared" ca="1" si="14"/>
        <v>-2.3479094371670062E-4</v>
      </c>
      <c r="AE22" s="12">
        <f t="shared" ca="1" si="14"/>
        <v>-4.4934830687549665E-3</v>
      </c>
      <c r="AF22" s="12">
        <f t="shared" ca="1" si="14"/>
        <v>-1.72436115163348E-2</v>
      </c>
      <c r="AG22" s="12">
        <f t="shared" ca="1" si="14"/>
        <v>-0.28335230496771258</v>
      </c>
      <c r="AH22" s="12">
        <f t="shared" ca="1" si="14"/>
        <v>-0.19597999678604094</v>
      </c>
      <c r="AI22" s="12">
        <f t="shared" ca="1" si="14"/>
        <v>3.1483467520765585E-2</v>
      </c>
      <c r="AJ22" s="12">
        <f t="shared" ca="1" si="14"/>
        <v>-9.3940424697550484E-2</v>
      </c>
      <c r="AK22" s="12" t="e">
        <f t="shared" ca="1" si="14"/>
        <v>#DIV/0!</v>
      </c>
      <c r="AL22" s="12" t="e">
        <f t="shared" ca="1" si="14"/>
        <v>#DIV/0!</v>
      </c>
      <c r="AN22" s="157">
        <f t="shared" si="8"/>
        <v>19</v>
      </c>
      <c r="AO22" s="12">
        <f>'US Core RE'!Q32</f>
        <v>7.5296387967889603E-3</v>
      </c>
      <c r="AP22" s="12">
        <f>'VA RE'!Q32</f>
        <v>-2.5270673974706899E-2</v>
      </c>
      <c r="AQ22" s="162">
        <f>'Opp RE'!Q32</f>
        <v>-4.16478899936178E-2</v>
      </c>
      <c r="AR22" s="162">
        <f>'US Core+ RE'!Q32</f>
        <v>2.2538008281857949E-3</v>
      </c>
      <c r="AS22" s="162">
        <f>REITs!Q32</f>
        <v>-0.28335230496771258</v>
      </c>
      <c r="AT22" s="162">
        <f>Timberland!Q32</f>
        <v>-1.4298530724999869E-3</v>
      </c>
      <c r="AU22" s="162">
        <f>'Row Crops'!Q32</f>
        <v>4.0916286716992101E-3</v>
      </c>
      <c r="AV22" s="162">
        <f>'Perm Crops'!Q32</f>
        <v>-1.5964114613910785E-2</v>
      </c>
      <c r="AW22" s="162">
        <f>Infra!Q32</f>
        <v>-4.8847000000000002E-2</v>
      </c>
      <c r="AX22" s="162">
        <f>'US Public Eq'!Q32</f>
        <v>-0.195979996786041</v>
      </c>
      <c r="AY22" s="162">
        <f>'Fixed Income'!Q32</f>
        <v>3.1483467520765598E-2</v>
      </c>
      <c r="AZ22" s="162">
        <f>NCPREC!Q32</f>
        <v>-2.6980885588120201E-2</v>
      </c>
      <c r="BA22" s="162">
        <f>'Euro Core RE'!Q32</f>
        <v>3.8255491589999999E-3</v>
      </c>
      <c r="BB22" s="162">
        <f>'Asia Core RE'!Q32</f>
        <v>-5.5645524660000003E-3</v>
      </c>
      <c r="BC22" s="162">
        <f>'Add-On 1'!Q32</f>
        <v>0</v>
      </c>
      <c r="BD22" s="162">
        <f>'Add-On 2'!Q32</f>
        <v>0</v>
      </c>
      <c r="BE22" s="162"/>
      <c r="BF22">
        <f t="shared" si="12"/>
        <v>19</v>
      </c>
      <c r="BG22" s="12">
        <f>'US Core RE'!R32</f>
        <v>-2.7359353825817667E-4</v>
      </c>
      <c r="BH22" s="12">
        <f>'VA RE'!R32</f>
        <v>-0.1251624550996584</v>
      </c>
      <c r="BI22" s="162">
        <f>'Opp RE'!R32</f>
        <v>-0.21093899917550729</v>
      </c>
      <c r="BJ22" s="162">
        <f>'US Core+ RE'!R32</f>
        <v>-2.8641839658275381E-2</v>
      </c>
      <c r="BK22" s="162">
        <f>REITs!R32</f>
        <v>-0.28335230496771258</v>
      </c>
      <c r="BL22" s="162">
        <f>Timberland!R32</f>
        <v>-2.3479094371670062E-4</v>
      </c>
      <c r="BM22" s="162">
        <f>'Row Crops'!R32</f>
        <v>-4.4934830687549665E-3</v>
      </c>
      <c r="BN22" s="162">
        <f>'Perm Crops'!R32</f>
        <v>-1.72436115163348E-2</v>
      </c>
      <c r="BO22" s="162">
        <f>Infra!R32</f>
        <v>-0.11890839052499991</v>
      </c>
      <c r="BP22" s="162">
        <f>'US Public Eq'!R32</f>
        <v>-0.19597999678604094</v>
      </c>
      <c r="BQ22" s="162">
        <f>'Fixed Income'!R32</f>
        <v>3.1483467520765585E-2</v>
      </c>
      <c r="BR22" s="162">
        <f>NCPREC!R32</f>
        <v>-9.3940424697550484E-2</v>
      </c>
      <c r="BS22" s="162">
        <f>'Euro Core RE'!R32</f>
        <v>-2.5915465326594611E-2</v>
      </c>
      <c r="BT22" s="162">
        <f>'Asia Core RE'!R32</f>
        <v>-5.9417939721372326E-2</v>
      </c>
      <c r="BU22" s="162" t="e">
        <f>'Add-On 1'!R32</f>
        <v>#DIV/0!</v>
      </c>
      <c r="BV22" s="162" t="e">
        <f>'Add-On 2'!R32</f>
        <v>#DIV/0!</v>
      </c>
    </row>
    <row r="23" spans="1:74" x14ac:dyDescent="0.2">
      <c r="A23" s="157">
        <f t="shared" si="9"/>
        <v>20</v>
      </c>
      <c r="B23" s="12">
        <f t="shared" ca="1" si="13"/>
        <v>1.27199381471363E-2</v>
      </c>
      <c r="C23" s="12">
        <f t="shared" ca="1" si="13"/>
        <v>1.9197760376E-2</v>
      </c>
      <c r="D23" s="12">
        <f t="shared" ca="1" si="13"/>
        <v>1.9982643301999999E-2</v>
      </c>
      <c r="E23" s="12">
        <f t="shared" ca="1" si="13"/>
        <v>1.9708145586401229E-2</v>
      </c>
      <c r="F23" s="12">
        <f t="shared" ca="1" si="13"/>
        <v>3.5153957172568702E-2</v>
      </c>
      <c r="G23" s="12">
        <f t="shared" ca="1" si="13"/>
        <v>2.79330281402119E-2</v>
      </c>
      <c r="H23" s="12">
        <f t="shared" ca="1" si="13"/>
        <v>2.1201999999999999E-2</v>
      </c>
      <c r="I23" s="12">
        <f t="shared" ca="1" si="13"/>
        <v>-2.8882708899998777E-3</v>
      </c>
      <c r="J23" s="12">
        <f t="shared" ca="1" si="13"/>
        <v>1.1900609440027576E-2</v>
      </c>
      <c r="K23" s="12">
        <f t="shared" ca="1" si="13"/>
        <v>3.6014143329379023E-2</v>
      </c>
      <c r="L23" s="12">
        <f t="shared" ca="1" si="13"/>
        <v>1.9641684623914468E-2</v>
      </c>
      <c r="M23" s="12">
        <f t="shared" ca="1" si="13"/>
        <v>9.06998595406978E-2</v>
      </c>
      <c r="N23" s="12">
        <f t="shared" ca="1" si="13"/>
        <v>1.8026227864118599E-3</v>
      </c>
      <c r="O23" s="12">
        <f t="shared" ca="1" si="13"/>
        <v>6.1956089982182702E-3</v>
      </c>
      <c r="P23" s="12">
        <f t="shared" ca="1" si="13"/>
        <v>0</v>
      </c>
      <c r="Q23" s="12">
        <f t="shared" ca="1" si="13"/>
        <v>0</v>
      </c>
      <c r="V23" s="157">
        <f t="shared" si="10"/>
        <v>20</v>
      </c>
      <c r="W23" s="12">
        <f t="shared" ca="1" si="14"/>
        <v>1.5920905679067454E-2</v>
      </c>
      <c r="X23" s="12">
        <f t="shared" ca="1" si="14"/>
        <v>2.0763978085178048E-2</v>
      </c>
      <c r="Y23" s="12">
        <f t="shared" ca="1" si="14"/>
        <v>3.0042047285562035E-2</v>
      </c>
      <c r="Z23" s="12">
        <f t="shared" ca="1" si="14"/>
        <v>2.4760336797697402E-2</v>
      </c>
      <c r="AA23" s="12">
        <f t="shared" ca="1" si="14"/>
        <v>5.561325271995643E-2</v>
      </c>
      <c r="AB23" s="12">
        <f t="shared" ca="1" si="14"/>
        <v>6.2432252130565136E-2</v>
      </c>
      <c r="AC23" s="12">
        <f t="shared" ca="1" si="14"/>
        <v>3.6811419634374287E-2</v>
      </c>
      <c r="AD23" s="12">
        <f t="shared" ca="1" si="14"/>
        <v>-4.8868963558479361E-3</v>
      </c>
      <c r="AE23" s="12">
        <f t="shared" ca="1" si="14"/>
        <v>1.6283369487129162E-2</v>
      </c>
      <c r="AF23" s="12">
        <f t="shared" ca="1" si="14"/>
        <v>3.1335674032453964E-2</v>
      </c>
      <c r="AG23" s="12">
        <f t="shared" ca="1" si="14"/>
        <v>1.9641684623914468E-2</v>
      </c>
      <c r="AH23" s="12">
        <f t="shared" ca="1" si="14"/>
        <v>9.0699859540697814E-2</v>
      </c>
      <c r="AI23" s="12">
        <f t="shared" ca="1" si="14"/>
        <v>1.802622786411856E-3</v>
      </c>
      <c r="AJ23" s="12">
        <f t="shared" ca="1" si="14"/>
        <v>-8.1510424136214121E-3</v>
      </c>
      <c r="AK23" s="12" t="e">
        <f t="shared" ca="1" si="14"/>
        <v>#DIV/0!</v>
      </c>
      <c r="AL23" s="12" t="e">
        <f t="shared" ca="1" si="14"/>
        <v>#DIV/0!</v>
      </c>
      <c r="AN23" s="157">
        <f t="shared" si="8"/>
        <v>20</v>
      </c>
      <c r="AO23" s="12">
        <f>'US Core RE'!Q33</f>
        <v>1.27199381471363E-2</v>
      </c>
      <c r="AP23" s="12">
        <f>'VA RE'!Q33</f>
        <v>3.5153957172568702E-2</v>
      </c>
      <c r="AQ23" s="162">
        <f>'Opp RE'!Q33</f>
        <v>2.79330281402119E-2</v>
      </c>
      <c r="AR23" s="162">
        <f>'US Core+ RE'!Q33</f>
        <v>1.9708145586401229E-2</v>
      </c>
      <c r="AS23" s="162">
        <f>REITs!Q33</f>
        <v>1.9641684623914468E-2</v>
      </c>
      <c r="AT23" s="162">
        <f>Timberland!Q33</f>
        <v>-2.8882708899998777E-3</v>
      </c>
      <c r="AU23" s="162">
        <f>'Row Crops'!Q33</f>
        <v>1.1900609440027576E-2</v>
      </c>
      <c r="AV23" s="162">
        <f>'Perm Crops'!Q33</f>
        <v>3.6014143329379023E-2</v>
      </c>
      <c r="AW23" s="162">
        <f>Infra!Q33</f>
        <v>2.1201999999999999E-2</v>
      </c>
      <c r="AX23" s="162">
        <f>'US Public Eq'!Q33</f>
        <v>9.06998595406978E-2</v>
      </c>
      <c r="AY23" s="162">
        <f>'Fixed Income'!Q33</f>
        <v>1.8026227864118599E-3</v>
      </c>
      <c r="AZ23" s="162">
        <f>NCPREC!Q33</f>
        <v>6.1956089982182702E-3</v>
      </c>
      <c r="BA23" s="162">
        <f>'Euro Core RE'!Q33</f>
        <v>1.9197760376E-2</v>
      </c>
      <c r="BB23" s="162">
        <f>'Asia Core RE'!Q33</f>
        <v>1.9982643301999999E-2</v>
      </c>
      <c r="BC23" s="162">
        <f>'Add-On 1'!Q33</f>
        <v>0</v>
      </c>
      <c r="BD23" s="162">
        <f>'Add-On 2'!Q33</f>
        <v>0</v>
      </c>
      <c r="BE23" s="162"/>
      <c r="BF23">
        <f t="shared" si="12"/>
        <v>20</v>
      </c>
      <c r="BG23" s="12">
        <f>'US Core RE'!R33</f>
        <v>1.5920905679067454E-2</v>
      </c>
      <c r="BH23" s="12">
        <f>'VA RE'!R33</f>
        <v>5.561325271995643E-2</v>
      </c>
      <c r="BI23" s="162">
        <f>'Opp RE'!R33</f>
        <v>6.2432252130565136E-2</v>
      </c>
      <c r="BJ23" s="162">
        <f>'US Core+ RE'!R33</f>
        <v>2.4760336797697402E-2</v>
      </c>
      <c r="BK23" s="162">
        <f>REITs!R33</f>
        <v>1.9641684623914468E-2</v>
      </c>
      <c r="BL23" s="162">
        <f>Timberland!R33</f>
        <v>-4.8868963558479361E-3</v>
      </c>
      <c r="BM23" s="162">
        <f>'Row Crops'!R33</f>
        <v>1.6283369487129162E-2</v>
      </c>
      <c r="BN23" s="162">
        <f>'Perm Crops'!R33</f>
        <v>3.1335674032453964E-2</v>
      </c>
      <c r="BO23" s="162">
        <f>Infra!R33</f>
        <v>3.6811419634374287E-2</v>
      </c>
      <c r="BP23" s="162">
        <f>'US Public Eq'!R33</f>
        <v>9.0699859540697814E-2</v>
      </c>
      <c r="BQ23" s="162">
        <f>'Fixed Income'!R33</f>
        <v>1.802622786411856E-3</v>
      </c>
      <c r="BR23" s="162">
        <f>NCPREC!R33</f>
        <v>-8.1510424136214121E-3</v>
      </c>
      <c r="BS23" s="162">
        <f>'Euro Core RE'!R33</f>
        <v>2.0763978085178048E-2</v>
      </c>
      <c r="BT23" s="162">
        <f>'Asia Core RE'!R33</f>
        <v>3.0042047285562035E-2</v>
      </c>
      <c r="BU23" s="162" t="e">
        <f>'Add-On 1'!R33</f>
        <v>#DIV/0!</v>
      </c>
      <c r="BV23" s="162" t="e">
        <f>'Add-On 2'!R33</f>
        <v>#DIV/0!</v>
      </c>
    </row>
    <row r="24" spans="1:74" x14ac:dyDescent="0.2">
      <c r="A24" s="157">
        <f t="shared" si="9"/>
        <v>21</v>
      </c>
      <c r="B24" s="12">
        <f t="shared" ref="B24:Q36" ca="1" si="15">VLOOKUP($A24,$AN$3:$BD$186,B$1,FALSE)</f>
        <v>1.07898192988154E-2</v>
      </c>
      <c r="C24" s="12">
        <f t="shared" ca="1" si="15"/>
        <v>1.6417470234999999E-2</v>
      </c>
      <c r="D24" s="12">
        <f t="shared" ca="1" si="15"/>
        <v>1.5507195696E-2</v>
      </c>
      <c r="E24" s="12">
        <f t="shared" ca="1" si="15"/>
        <v>1.6804868303408334E-2</v>
      </c>
      <c r="F24" s="12">
        <f t="shared" ca="1" si="15"/>
        <v>2.3102743052841899E-2</v>
      </c>
      <c r="G24" s="12">
        <f t="shared" ca="1" si="15"/>
        <v>1.2949595116441601E-2</v>
      </c>
      <c r="H24" s="12">
        <f t="shared" ca="1" si="15"/>
        <v>5.5779999999999996E-3</v>
      </c>
      <c r="I24" s="12">
        <f t="shared" ca="1" si="15"/>
        <v>-6.7288722999980788E-4</v>
      </c>
      <c r="J24" s="12">
        <f t="shared" ca="1" si="15"/>
        <v>6.6120764434005608E-3</v>
      </c>
      <c r="K24" s="12">
        <f t="shared" ca="1" si="15"/>
        <v>8.1070498674393754E-3</v>
      </c>
      <c r="L24" s="12">
        <f t="shared" ca="1" si="15"/>
        <v>4.8668306247489745E-2</v>
      </c>
      <c r="M24" s="12">
        <f t="shared" ca="1" si="15"/>
        <v>1.6982811435818802E-2</v>
      </c>
      <c r="N24" s="12">
        <f t="shared" ca="1" si="15"/>
        <v>2.26923738509806E-2</v>
      </c>
      <c r="O24" s="12">
        <f t="shared" ca="1" si="15"/>
        <v>1.55143650441534E-2</v>
      </c>
      <c r="P24" s="12">
        <f t="shared" ca="1" si="15"/>
        <v>0</v>
      </c>
      <c r="Q24" s="12">
        <f t="shared" ca="1" si="15"/>
        <v>0</v>
      </c>
      <c r="V24" s="157">
        <f t="shared" si="10"/>
        <v>21</v>
      </c>
      <c r="W24" s="12">
        <f t="shared" ca="1" si="14"/>
        <v>1.4901752542843427E-2</v>
      </c>
      <c r="X24" s="12">
        <f t="shared" ca="1" si="14"/>
        <v>1.7200768222677798E-2</v>
      </c>
      <c r="Y24" s="12">
        <f t="shared" ca="1" si="14"/>
        <v>6.6223572850776513E-3</v>
      </c>
      <c r="Z24" s="12">
        <f t="shared" ca="1" si="14"/>
        <v>2.4234146493973707E-2</v>
      </c>
      <c r="AA24" s="12">
        <f t="shared" ca="1" si="14"/>
        <v>1.1827092384472548E-2</v>
      </c>
      <c r="AB24" s="12">
        <f t="shared" ca="1" si="14"/>
        <v>1.0139702566378528E-2</v>
      </c>
      <c r="AC24" s="12">
        <f t="shared" ca="1" si="14"/>
        <v>-8.5509424484373486E-3</v>
      </c>
      <c r="AD24" s="12">
        <f t="shared" ca="1" si="14"/>
        <v>-9.6544497049014799E-3</v>
      </c>
      <c r="AE24" s="12">
        <f t="shared" ca="1" si="14"/>
        <v>9.8893466815039854E-3</v>
      </c>
      <c r="AF24" s="12">
        <f t="shared" ca="1" si="14"/>
        <v>-1.4044156068092617E-3</v>
      </c>
      <c r="AG24" s="12">
        <f t="shared" ca="1" si="14"/>
        <v>4.8668306247489745E-2</v>
      </c>
      <c r="AH24" s="12">
        <f t="shared" ca="1" si="14"/>
        <v>1.6982811435818812E-2</v>
      </c>
      <c r="AI24" s="12">
        <f t="shared" ca="1" si="14"/>
        <v>2.2692373850980552E-2</v>
      </c>
      <c r="AJ24" s="12">
        <f t="shared" ca="1" si="14"/>
        <v>3.6288753448501243E-3</v>
      </c>
      <c r="AK24" s="12" t="e">
        <f t="shared" ca="1" si="14"/>
        <v>#DIV/0!</v>
      </c>
      <c r="AL24" s="12" t="e">
        <f t="shared" ca="1" si="14"/>
        <v>#DIV/0!</v>
      </c>
      <c r="AN24" s="157">
        <f t="shared" si="8"/>
        <v>21</v>
      </c>
      <c r="AO24" s="12">
        <f>'US Core RE'!Q34</f>
        <v>1.07898192988154E-2</v>
      </c>
      <c r="AP24" s="12">
        <f>'VA RE'!Q34</f>
        <v>2.3102743052841899E-2</v>
      </c>
      <c r="AQ24" s="162">
        <f>'Opp RE'!Q34</f>
        <v>1.2949595116441601E-2</v>
      </c>
      <c r="AR24" s="162">
        <f>'US Core+ RE'!Q34</f>
        <v>1.6804868303408334E-2</v>
      </c>
      <c r="AS24" s="162">
        <f>REITs!Q34</f>
        <v>4.8668306247489745E-2</v>
      </c>
      <c r="AT24" s="162">
        <f>Timberland!Q34</f>
        <v>-6.7288722999980788E-4</v>
      </c>
      <c r="AU24" s="162">
        <f>'Row Crops'!Q34</f>
        <v>6.6120764434005608E-3</v>
      </c>
      <c r="AV24" s="162">
        <f>'Perm Crops'!Q34</f>
        <v>8.1070498674393754E-3</v>
      </c>
      <c r="AW24" s="162">
        <f>Infra!Q34</f>
        <v>5.5779999999999996E-3</v>
      </c>
      <c r="AX24" s="162">
        <f>'US Public Eq'!Q34</f>
        <v>1.6982811435818802E-2</v>
      </c>
      <c r="AY24" s="162">
        <f>'Fixed Income'!Q34</f>
        <v>2.26923738509806E-2</v>
      </c>
      <c r="AZ24" s="162">
        <f>NCPREC!Q34</f>
        <v>1.55143650441534E-2</v>
      </c>
      <c r="BA24" s="162">
        <f>'Euro Core RE'!Q34</f>
        <v>1.6417470234999999E-2</v>
      </c>
      <c r="BB24" s="162">
        <f>'Asia Core RE'!Q34</f>
        <v>1.5507195696E-2</v>
      </c>
      <c r="BC24" s="162">
        <f>'Add-On 1'!Q34</f>
        <v>0</v>
      </c>
      <c r="BD24" s="162">
        <f>'Add-On 2'!Q34</f>
        <v>0</v>
      </c>
      <c r="BE24" s="162"/>
      <c r="BF24">
        <f t="shared" si="12"/>
        <v>21</v>
      </c>
      <c r="BG24" s="12">
        <f>'US Core RE'!R34</f>
        <v>1.4901752542843427E-2</v>
      </c>
      <c r="BH24" s="12">
        <f>'VA RE'!R34</f>
        <v>1.1827092384472548E-2</v>
      </c>
      <c r="BI24" s="162">
        <f>'Opp RE'!R34</f>
        <v>1.0139702566378528E-2</v>
      </c>
      <c r="BJ24" s="162">
        <f>'US Core+ RE'!R34</f>
        <v>2.4234146493973707E-2</v>
      </c>
      <c r="BK24" s="162">
        <f>REITs!R34</f>
        <v>4.8668306247489745E-2</v>
      </c>
      <c r="BL24" s="162">
        <f>Timberland!R34</f>
        <v>-9.6544497049014799E-3</v>
      </c>
      <c r="BM24" s="162">
        <f>'Row Crops'!R34</f>
        <v>9.8893466815039854E-3</v>
      </c>
      <c r="BN24" s="162">
        <f>'Perm Crops'!R34</f>
        <v>-1.4044156068092617E-3</v>
      </c>
      <c r="BO24" s="162">
        <f>Infra!R34</f>
        <v>-8.5509424484373486E-3</v>
      </c>
      <c r="BP24" s="162">
        <f>'US Public Eq'!R34</f>
        <v>1.6982811435818812E-2</v>
      </c>
      <c r="BQ24" s="162">
        <f>'Fixed Income'!R34</f>
        <v>2.2692373850980552E-2</v>
      </c>
      <c r="BR24" s="162">
        <f>NCPREC!R34</f>
        <v>3.6288753448501243E-3</v>
      </c>
      <c r="BS24" s="162">
        <f>'Euro Core RE'!R34</f>
        <v>1.7200768222677798E-2</v>
      </c>
      <c r="BT24" s="162">
        <f>'Asia Core RE'!R34</f>
        <v>6.6223572850776513E-3</v>
      </c>
      <c r="BU24" s="162" t="e">
        <f>'Add-On 1'!R34</f>
        <v>#DIV/0!</v>
      </c>
      <c r="BV24" s="162" t="e">
        <f>'Add-On 2'!R34</f>
        <v>#DIV/0!</v>
      </c>
    </row>
    <row r="25" spans="1:74" x14ac:dyDescent="0.2">
      <c r="A25" s="157">
        <f t="shared" si="9"/>
        <v>22</v>
      </c>
      <c r="B25" s="12">
        <f t="shared" ca="1" si="15"/>
        <v>7.7039066641999996E-3</v>
      </c>
      <c r="C25" s="12">
        <f t="shared" ca="1" si="15"/>
        <v>1.5883751314000001E-2</v>
      </c>
      <c r="D25" s="12">
        <f t="shared" ca="1" si="15"/>
        <v>1.8908407929999999E-2</v>
      </c>
      <c r="E25" s="12">
        <f t="shared" ca="1" si="15"/>
        <v>1.2785806860767539E-2</v>
      </c>
      <c r="F25" s="12">
        <f t="shared" ca="1" si="15"/>
        <v>2.75815523211712E-2</v>
      </c>
      <c r="G25" s="12">
        <f t="shared" ca="1" si="15"/>
        <v>1.58330298897374E-2</v>
      </c>
      <c r="H25" s="12">
        <f t="shared" ca="1" si="15"/>
        <v>1.9692999999999999E-2</v>
      </c>
      <c r="I25" s="12">
        <f t="shared" ca="1" si="15"/>
        <v>7.9007459675000113E-3</v>
      </c>
      <c r="J25" s="12">
        <f t="shared" ca="1" si="15"/>
        <v>3.6799476660982489E-3</v>
      </c>
      <c r="K25" s="12">
        <f t="shared" ca="1" si="15"/>
        <v>6.728517385725219E-3</v>
      </c>
      <c r="L25" s="12">
        <f t="shared" ca="1" si="15"/>
        <v>2.0218129565960918E-3</v>
      </c>
      <c r="M25" s="12">
        <f t="shared" ca="1" si="15"/>
        <v>4.3038335811612198E-2</v>
      </c>
      <c r="N25" s="12">
        <f t="shared" ca="1" si="15"/>
        <v>3.07965445215246E-2</v>
      </c>
      <c r="O25" s="12">
        <f t="shared" ca="1" si="15"/>
        <v>1.9649706312829501E-2</v>
      </c>
      <c r="P25" s="12">
        <f t="shared" ca="1" si="15"/>
        <v>0</v>
      </c>
      <c r="Q25" s="12">
        <f t="shared" ca="1" si="15"/>
        <v>0</v>
      </c>
      <c r="V25" s="157">
        <f t="shared" si="10"/>
        <v>22</v>
      </c>
      <c r="W25" s="12">
        <f t="shared" ca="1" si="14"/>
        <v>1.4455961760693192E-3</v>
      </c>
      <c r="X25" s="12">
        <f t="shared" ca="1" si="14"/>
        <v>1.6652544670974212E-3</v>
      </c>
      <c r="Y25" s="12">
        <f t="shared" ca="1" si="14"/>
        <v>3.1399800060790461E-2</v>
      </c>
      <c r="Z25" s="12">
        <f t="shared" ca="1" si="14"/>
        <v>8.0838370897062806E-3</v>
      </c>
      <c r="AA25" s="12">
        <f t="shared" ca="1" si="14"/>
        <v>4.3908082254284775E-2</v>
      </c>
      <c r="AB25" s="12">
        <f t="shared" ca="1" si="14"/>
        <v>1.8953751422254417E-2</v>
      </c>
      <c r="AC25" s="12">
        <f t="shared" ca="1" si="14"/>
        <v>6.8438410593747445E-3</v>
      </c>
      <c r="AD25" s="12">
        <f t="shared" ca="1" si="14"/>
        <v>1.795032673432706E-2</v>
      </c>
      <c r="AE25" s="12">
        <f t="shared" ca="1" si="14"/>
        <v>-3.166735255073716E-3</v>
      </c>
      <c r="AF25" s="12">
        <f t="shared" ca="1" si="14"/>
        <v>1.7539641684279239E-2</v>
      </c>
      <c r="AG25" s="12">
        <f t="shared" ca="1" si="14"/>
        <v>2.0218129565960918E-3</v>
      </c>
      <c r="AH25" s="12">
        <f t="shared" ca="1" si="14"/>
        <v>4.3038335811612205E-2</v>
      </c>
      <c r="AI25" s="12">
        <f t="shared" ca="1" si="14"/>
        <v>3.0796544521524583E-2</v>
      </c>
      <c r="AJ25" s="12">
        <f t="shared" ca="1" si="14"/>
        <v>4.1925794897540447E-2</v>
      </c>
      <c r="AK25" s="12" t="e">
        <f t="shared" ca="1" si="14"/>
        <v>#DIV/0!</v>
      </c>
      <c r="AL25" s="12" t="e">
        <f t="shared" ca="1" si="14"/>
        <v>#DIV/0!</v>
      </c>
      <c r="AN25" s="157">
        <f t="shared" si="8"/>
        <v>22</v>
      </c>
      <c r="AO25" s="12">
        <f>'US Core RE'!Q35</f>
        <v>7.7039066641999996E-3</v>
      </c>
      <c r="AP25" s="12">
        <f>'VA RE'!Q35</f>
        <v>2.75815523211712E-2</v>
      </c>
      <c r="AQ25" s="162">
        <f>'Opp RE'!Q35</f>
        <v>1.58330298897374E-2</v>
      </c>
      <c r="AR25" s="162">
        <f>'US Core+ RE'!Q35</f>
        <v>1.2785806860767539E-2</v>
      </c>
      <c r="AS25" s="162">
        <f>REITs!Q35</f>
        <v>2.0218129565960918E-3</v>
      </c>
      <c r="AT25" s="162">
        <f>Timberland!Q35</f>
        <v>7.9007459675000113E-3</v>
      </c>
      <c r="AU25" s="162">
        <f>'Row Crops'!Q35</f>
        <v>3.6799476660982489E-3</v>
      </c>
      <c r="AV25" s="162">
        <f>'Perm Crops'!Q35</f>
        <v>6.728517385725219E-3</v>
      </c>
      <c r="AW25" s="162">
        <f>Infra!Q35</f>
        <v>1.9692999999999999E-2</v>
      </c>
      <c r="AX25" s="162">
        <f>'US Public Eq'!Q35</f>
        <v>4.3038335811612198E-2</v>
      </c>
      <c r="AY25" s="162">
        <f>'Fixed Income'!Q35</f>
        <v>3.07965445215246E-2</v>
      </c>
      <c r="AZ25" s="162">
        <f>NCPREC!Q35</f>
        <v>1.9649706312829501E-2</v>
      </c>
      <c r="BA25" s="162">
        <f>'Euro Core RE'!Q35</f>
        <v>1.5883751314000001E-2</v>
      </c>
      <c r="BB25" s="162">
        <f>'Asia Core RE'!Q35</f>
        <v>1.8908407929999999E-2</v>
      </c>
      <c r="BC25" s="162">
        <f>'Add-On 1'!Q35</f>
        <v>0</v>
      </c>
      <c r="BD25" s="162">
        <f>'Add-On 2'!Q35</f>
        <v>0</v>
      </c>
      <c r="BE25" s="162"/>
      <c r="BF25">
        <f t="shared" si="12"/>
        <v>22</v>
      </c>
      <c r="BG25" s="12">
        <f>'US Core RE'!R35</f>
        <v>1.4455961760693192E-3</v>
      </c>
      <c r="BH25" s="12">
        <f>'VA RE'!R35</f>
        <v>4.3908082254284775E-2</v>
      </c>
      <c r="BI25" s="162">
        <f>'Opp RE'!R35</f>
        <v>1.8953751422254417E-2</v>
      </c>
      <c r="BJ25" s="162">
        <f>'US Core+ RE'!R35</f>
        <v>8.0838370897062806E-3</v>
      </c>
      <c r="BK25" s="162">
        <f>REITs!R35</f>
        <v>2.0218129565960918E-3</v>
      </c>
      <c r="BL25" s="162">
        <f>Timberland!R35</f>
        <v>1.795032673432706E-2</v>
      </c>
      <c r="BM25" s="162">
        <f>'Row Crops'!R35</f>
        <v>-3.166735255073716E-3</v>
      </c>
      <c r="BN25" s="162">
        <f>'Perm Crops'!R35</f>
        <v>1.7539641684279239E-2</v>
      </c>
      <c r="BO25" s="162">
        <f>Infra!R35</f>
        <v>6.8438410593747445E-3</v>
      </c>
      <c r="BP25" s="162">
        <f>'US Public Eq'!R35</f>
        <v>4.3038335811612205E-2</v>
      </c>
      <c r="BQ25" s="162">
        <f>'Fixed Income'!R35</f>
        <v>3.0796544521524583E-2</v>
      </c>
      <c r="BR25" s="162">
        <f>NCPREC!R35</f>
        <v>4.1925794897540447E-2</v>
      </c>
      <c r="BS25" s="162">
        <f>'Euro Core RE'!R35</f>
        <v>1.6652544670974212E-3</v>
      </c>
      <c r="BT25" s="162">
        <f>'Asia Core RE'!R35</f>
        <v>3.1399800060790461E-2</v>
      </c>
      <c r="BU25" s="162" t="e">
        <f>'Add-On 1'!R35</f>
        <v>#DIV/0!</v>
      </c>
      <c r="BV25" s="162" t="e">
        <f>'Add-On 2'!R35</f>
        <v>#DIV/0!</v>
      </c>
    </row>
    <row r="26" spans="1:74" x14ac:dyDescent="0.2">
      <c r="A26" s="157">
        <f t="shared" si="9"/>
        <v>23</v>
      </c>
      <c r="B26" s="12">
        <f t="shared" ca="1" si="15"/>
        <v>1.1973526231304699E-2</v>
      </c>
      <c r="C26" s="12">
        <f t="shared" ca="1" si="15"/>
        <v>1.7792735731999999E-2</v>
      </c>
      <c r="D26" s="12">
        <f t="shared" ca="1" si="15"/>
        <v>1.4339787638E-2</v>
      </c>
      <c r="E26" s="12">
        <f t="shared" ca="1" si="15"/>
        <v>1.5354264553118214E-2</v>
      </c>
      <c r="F26" s="12">
        <f t="shared" ca="1" si="15"/>
        <v>1.9829474756975399E-2</v>
      </c>
      <c r="G26" s="12">
        <f t="shared" ca="1" si="15"/>
        <v>1.8556363386330502E-2</v>
      </c>
      <c r="H26" s="12">
        <f t="shared" ca="1" si="15"/>
        <v>3.2528000000000001E-2</v>
      </c>
      <c r="I26" s="12">
        <f t="shared" ca="1" si="15"/>
        <v>-1.3942123975000387E-3</v>
      </c>
      <c r="J26" s="12">
        <f t="shared" ca="1" si="15"/>
        <v>1.0978370539488136E-2</v>
      </c>
      <c r="K26" s="12">
        <f t="shared" ca="1" si="15"/>
        <v>-6.790602994592998E-3</v>
      </c>
      <c r="L26" s="12">
        <f t="shared" ca="1" si="15"/>
        <v>0.14858046456737384</v>
      </c>
      <c r="M26" s="12">
        <f t="shared" ca="1" si="15"/>
        <v>0.13647980610907201</v>
      </c>
      <c r="N26" s="12">
        <f t="shared" ca="1" si="15"/>
        <v>2.9428414907252801E-2</v>
      </c>
      <c r="O26" s="12">
        <f t="shared" ca="1" si="15"/>
        <v>7.1840280174264399E-3</v>
      </c>
      <c r="P26" s="12">
        <f t="shared" ca="1" si="15"/>
        <v>0</v>
      </c>
      <c r="Q26" s="12">
        <f t="shared" ca="1" si="15"/>
        <v>0</v>
      </c>
      <c r="V26" s="157">
        <f t="shared" si="10"/>
        <v>23</v>
      </c>
      <c r="W26" s="12">
        <f t="shared" ca="1" si="14"/>
        <v>6.799099699994926E-3</v>
      </c>
      <c r="X26" s="12">
        <f t="shared" ca="1" si="14"/>
        <v>3.6753155092349665E-2</v>
      </c>
      <c r="Y26" s="12">
        <f t="shared" ca="1" si="14"/>
        <v>-2.0838243590813543E-2</v>
      </c>
      <c r="Z26" s="12">
        <f t="shared" ca="1" si="14"/>
        <v>1.7003482715918006E-2</v>
      </c>
      <c r="AA26" s="12">
        <f t="shared" ca="1" si="14"/>
        <v>1.3302316407233228E-3</v>
      </c>
      <c r="AB26" s="12">
        <f t="shared" ca="1" si="14"/>
        <v>2.7407550557503546E-2</v>
      </c>
      <c r="AC26" s="12">
        <f t="shared" ca="1" si="14"/>
        <v>4.8287258253125298E-2</v>
      </c>
      <c r="AD26" s="12">
        <f t="shared" ca="1" si="14"/>
        <v>-9.4299691604261549E-3</v>
      </c>
      <c r="AE26" s="12">
        <f t="shared" ca="1" si="14"/>
        <v>1.0314331700955526E-2</v>
      </c>
      <c r="AF26" s="12">
        <f t="shared" ca="1" si="14"/>
        <v>-1.9080343682779222E-2</v>
      </c>
      <c r="AG26" s="12">
        <f t="shared" ca="1" si="14"/>
        <v>0.14858046456737384</v>
      </c>
      <c r="AH26" s="12">
        <f t="shared" ca="1" si="14"/>
        <v>0.13647980610907195</v>
      </c>
      <c r="AI26" s="12">
        <f t="shared" ca="1" si="14"/>
        <v>2.9428414907252787E-2</v>
      </c>
      <c r="AJ26" s="12">
        <f t="shared" ca="1" si="14"/>
        <v>3.6157796407005893E-3</v>
      </c>
      <c r="AK26" s="12" t="e">
        <f t="shared" ca="1" si="14"/>
        <v>#DIV/0!</v>
      </c>
      <c r="AL26" s="12" t="e">
        <f t="shared" ca="1" si="14"/>
        <v>#DIV/0!</v>
      </c>
      <c r="AN26" s="157">
        <f t="shared" si="8"/>
        <v>23</v>
      </c>
      <c r="AO26" s="12">
        <f>'US Core RE'!Q36</f>
        <v>1.1973526231304699E-2</v>
      </c>
      <c r="AP26" s="12">
        <f>'VA RE'!Q36</f>
        <v>1.9829474756975399E-2</v>
      </c>
      <c r="AQ26" s="162">
        <f>'Opp RE'!Q36</f>
        <v>1.8556363386330502E-2</v>
      </c>
      <c r="AR26" s="162">
        <f>'US Core+ RE'!Q36</f>
        <v>1.5354264553118214E-2</v>
      </c>
      <c r="AS26" s="162">
        <f>REITs!Q36</f>
        <v>0.14858046456737384</v>
      </c>
      <c r="AT26" s="162">
        <f>Timberland!Q36</f>
        <v>-1.3942123975000387E-3</v>
      </c>
      <c r="AU26" s="162">
        <f>'Row Crops'!Q36</f>
        <v>1.0978370539488136E-2</v>
      </c>
      <c r="AV26" s="162">
        <f>'Perm Crops'!Q36</f>
        <v>-6.790602994592998E-3</v>
      </c>
      <c r="AW26" s="162">
        <f>Infra!Q36</f>
        <v>3.2528000000000001E-2</v>
      </c>
      <c r="AX26" s="162">
        <f>'US Public Eq'!Q36</f>
        <v>0.13647980610907201</v>
      </c>
      <c r="AY26" s="162">
        <f>'Fixed Income'!Q36</f>
        <v>2.9428414907252801E-2</v>
      </c>
      <c r="AZ26" s="162">
        <f>NCPREC!Q36</f>
        <v>7.1840280174264399E-3</v>
      </c>
      <c r="BA26" s="162">
        <f>'Euro Core RE'!Q36</f>
        <v>1.7792735731999999E-2</v>
      </c>
      <c r="BB26" s="162">
        <f>'Asia Core RE'!Q36</f>
        <v>1.4339787638E-2</v>
      </c>
      <c r="BC26" s="162">
        <f>'Add-On 1'!Q36</f>
        <v>0</v>
      </c>
      <c r="BD26" s="162">
        <f>'Add-On 2'!Q36</f>
        <v>0</v>
      </c>
      <c r="BE26" s="162"/>
      <c r="BF26">
        <f t="shared" si="12"/>
        <v>23</v>
      </c>
      <c r="BG26" s="12">
        <f>'US Core RE'!R36</f>
        <v>6.799099699994926E-3</v>
      </c>
      <c r="BH26" s="12">
        <f>'VA RE'!R36</f>
        <v>1.3302316407233228E-3</v>
      </c>
      <c r="BI26" s="162">
        <f>'Opp RE'!R36</f>
        <v>2.7407550557503546E-2</v>
      </c>
      <c r="BJ26" s="162">
        <f>'US Core+ RE'!R36</f>
        <v>1.7003482715918006E-2</v>
      </c>
      <c r="BK26" s="162">
        <f>REITs!R36</f>
        <v>0.14858046456737384</v>
      </c>
      <c r="BL26" s="162">
        <f>Timberland!R36</f>
        <v>-9.4299691604261549E-3</v>
      </c>
      <c r="BM26" s="162">
        <f>'Row Crops'!R36</f>
        <v>1.0314331700955526E-2</v>
      </c>
      <c r="BN26" s="162">
        <f>'Perm Crops'!R36</f>
        <v>-1.9080343682779222E-2</v>
      </c>
      <c r="BO26" s="162">
        <f>Infra!R36</f>
        <v>4.8287258253125298E-2</v>
      </c>
      <c r="BP26" s="162">
        <f>'US Public Eq'!R36</f>
        <v>0.13647980610907195</v>
      </c>
      <c r="BQ26" s="162">
        <f>'Fixed Income'!R36</f>
        <v>2.9428414907252787E-2</v>
      </c>
      <c r="BR26" s="162">
        <f>NCPREC!R36</f>
        <v>3.6157796407005893E-3</v>
      </c>
      <c r="BS26" s="162">
        <f>'Euro Core RE'!R36</f>
        <v>3.6753155092349665E-2</v>
      </c>
      <c r="BT26" s="162">
        <f>'Asia Core RE'!R36</f>
        <v>-2.0838243590813543E-2</v>
      </c>
      <c r="BU26" s="162" t="e">
        <f>'Add-On 1'!R36</f>
        <v>#DIV/0!</v>
      </c>
      <c r="BV26" s="162" t="e">
        <f>'Add-On 2'!R36</f>
        <v>#DIV/0!</v>
      </c>
    </row>
    <row r="27" spans="1:74" x14ac:dyDescent="0.2">
      <c r="A27" s="157">
        <f t="shared" si="9"/>
        <v>24</v>
      </c>
      <c r="B27" s="12">
        <f t="shared" ca="1" si="15"/>
        <v>1.52046209211409E-2</v>
      </c>
      <c r="C27" s="12">
        <f t="shared" ca="1" si="15"/>
        <v>1.7882805889999999E-2</v>
      </c>
      <c r="D27" s="12">
        <f t="shared" ca="1" si="15"/>
        <v>2.9310086627999998E-2</v>
      </c>
      <c r="E27" s="12">
        <f t="shared" ca="1" si="15"/>
        <v>1.4730847095262938E-2</v>
      </c>
      <c r="F27" s="12">
        <f t="shared" ca="1" si="15"/>
        <v>3.0512955169391402E-2</v>
      </c>
      <c r="G27" s="12">
        <f t="shared" ca="1" si="15"/>
        <v>1.4680065579446899E-2</v>
      </c>
      <c r="H27" s="12">
        <f t="shared" ca="1" si="15"/>
        <v>1.6754000000000002E-2</v>
      </c>
      <c r="I27" s="12">
        <f t="shared" ca="1" si="15"/>
        <v>7.1816123075001403E-3</v>
      </c>
      <c r="J27" s="12">
        <f t="shared" ca="1" si="15"/>
        <v>1.2458715560500933E-2</v>
      </c>
      <c r="K27" s="12">
        <f t="shared" ca="1" si="15"/>
        <v>4.8309514085754124E-2</v>
      </c>
      <c r="L27" s="12">
        <f t="shared" ca="1" si="15"/>
        <v>-5.4563744387735369E-2</v>
      </c>
      <c r="M27" s="12">
        <f t="shared" ca="1" si="15"/>
        <v>-0.13519838743943</v>
      </c>
      <c r="N27" s="12">
        <f t="shared" ca="1" si="15"/>
        <v>1.6354951133545199E-2</v>
      </c>
      <c r="O27" s="12">
        <f t="shared" ca="1" si="15"/>
        <v>2.2460729307413298E-2</v>
      </c>
      <c r="P27" s="12">
        <f t="shared" ca="1" si="15"/>
        <v>0</v>
      </c>
      <c r="Q27" s="12">
        <f t="shared" ca="1" si="15"/>
        <v>0</v>
      </c>
      <c r="V27" s="157">
        <f t="shared" si="10"/>
        <v>24</v>
      </c>
      <c r="W27" s="12">
        <f t="shared" ca="1" si="14"/>
        <v>1.0545172259154301E-2</v>
      </c>
      <c r="X27" s="12">
        <f t="shared" ca="1" si="14"/>
        <v>-7.04246769820982E-3</v>
      </c>
      <c r="Y27" s="12">
        <f t="shared" ca="1" si="14"/>
        <v>5.6641081924693415E-2</v>
      </c>
      <c r="Z27" s="12">
        <f t="shared" ca="1" si="14"/>
        <v>2.1306148101869482E-3</v>
      </c>
      <c r="AA27" s="12">
        <f t="shared" ca="1" si="14"/>
        <v>4.3395221577795517E-2</v>
      </c>
      <c r="AB27" s="12">
        <f t="shared" ca="1" si="14"/>
        <v>2.6855466918769277E-2</v>
      </c>
      <c r="AC27" s="12">
        <f t="shared" ca="1" si="14"/>
        <v>8.7708139609374847E-3</v>
      </c>
      <c r="AD27" s="12">
        <f t="shared" ca="1" si="14"/>
        <v>7.1403102027962628E-3</v>
      </c>
      <c r="AE27" s="12">
        <f t="shared" ca="1" si="14"/>
        <v>1.394845353344798E-2</v>
      </c>
      <c r="AF27" s="12">
        <f t="shared" ca="1" si="14"/>
        <v>5.7909049022227155E-2</v>
      </c>
      <c r="AG27" s="12">
        <f t="shared" ca="1" si="14"/>
        <v>-5.4563744387735369E-2</v>
      </c>
      <c r="AH27" s="12">
        <f t="shared" ca="1" si="14"/>
        <v>-0.13519838743943002</v>
      </c>
      <c r="AI27" s="12">
        <f t="shared" ca="1" si="14"/>
        <v>1.6354951133545237E-2</v>
      </c>
      <c r="AJ27" s="12">
        <f t="shared" ca="1" si="14"/>
        <v>9.740460864624545E-3</v>
      </c>
      <c r="AK27" s="12" t="e">
        <f t="shared" ca="1" si="14"/>
        <v>#DIV/0!</v>
      </c>
      <c r="AL27" s="12" t="e">
        <f t="shared" ca="1" si="14"/>
        <v>#DIV/0!</v>
      </c>
      <c r="AN27" s="157">
        <f t="shared" si="8"/>
        <v>24</v>
      </c>
      <c r="AO27" s="12">
        <f>'US Core RE'!Q37</f>
        <v>1.52046209211409E-2</v>
      </c>
      <c r="AP27" s="12">
        <f>'VA RE'!Q37</f>
        <v>3.0512955169391402E-2</v>
      </c>
      <c r="AQ27" s="162">
        <f>'Opp RE'!Q37</f>
        <v>1.4680065579446899E-2</v>
      </c>
      <c r="AR27" s="162">
        <f>'US Core+ RE'!Q37</f>
        <v>1.4730847095262938E-2</v>
      </c>
      <c r="AS27" s="162">
        <f>REITs!Q37</f>
        <v>-5.4563744387735369E-2</v>
      </c>
      <c r="AT27" s="162">
        <f>Timberland!Q37</f>
        <v>7.1816123075001403E-3</v>
      </c>
      <c r="AU27" s="162">
        <f>'Row Crops'!Q37</f>
        <v>1.2458715560500933E-2</v>
      </c>
      <c r="AV27" s="162">
        <f>'Perm Crops'!Q37</f>
        <v>4.8309514085754124E-2</v>
      </c>
      <c r="AW27" s="162">
        <f>Infra!Q37</f>
        <v>1.6754000000000002E-2</v>
      </c>
      <c r="AX27" s="162">
        <f>'US Public Eq'!Q37</f>
        <v>-0.13519838743943</v>
      </c>
      <c r="AY27" s="162">
        <f>'Fixed Income'!Q37</f>
        <v>1.6354951133545199E-2</v>
      </c>
      <c r="AZ27" s="162">
        <f>NCPREC!Q37</f>
        <v>2.2460729307413298E-2</v>
      </c>
      <c r="BA27" s="162">
        <f>'Euro Core RE'!Q37</f>
        <v>1.7882805889999999E-2</v>
      </c>
      <c r="BB27" s="162">
        <f>'Asia Core RE'!Q37</f>
        <v>2.9310086627999998E-2</v>
      </c>
      <c r="BC27" s="162">
        <f>'Add-On 1'!Q37</f>
        <v>0</v>
      </c>
      <c r="BD27" s="162">
        <f>'Add-On 2'!Q37</f>
        <v>0</v>
      </c>
      <c r="BE27" s="162"/>
      <c r="BF27">
        <f t="shared" si="12"/>
        <v>24</v>
      </c>
      <c r="BG27" s="12">
        <f>'US Core RE'!R37</f>
        <v>1.0545172259154301E-2</v>
      </c>
      <c r="BH27" s="12">
        <f>'VA RE'!R37</f>
        <v>4.3395221577795517E-2</v>
      </c>
      <c r="BI27" s="162">
        <f>'Opp RE'!R37</f>
        <v>2.6855466918769277E-2</v>
      </c>
      <c r="BJ27" s="162">
        <f>'US Core+ RE'!R37</f>
        <v>2.1306148101869482E-3</v>
      </c>
      <c r="BK27" s="162">
        <f>REITs!R37</f>
        <v>-5.4563744387735369E-2</v>
      </c>
      <c r="BL27" s="162">
        <f>Timberland!R37</f>
        <v>7.1403102027962628E-3</v>
      </c>
      <c r="BM27" s="162">
        <f>'Row Crops'!R37</f>
        <v>1.394845353344798E-2</v>
      </c>
      <c r="BN27" s="162">
        <f>'Perm Crops'!R37</f>
        <v>5.7909049022227155E-2</v>
      </c>
      <c r="BO27" s="162">
        <f>Infra!R37</f>
        <v>8.7708139609374847E-3</v>
      </c>
      <c r="BP27" s="162">
        <f>'US Public Eq'!R37</f>
        <v>-0.13519838743943002</v>
      </c>
      <c r="BQ27" s="162">
        <f>'Fixed Income'!R37</f>
        <v>1.6354951133545237E-2</v>
      </c>
      <c r="BR27" s="162">
        <f>NCPREC!R37</f>
        <v>9.740460864624545E-3</v>
      </c>
      <c r="BS27" s="162">
        <f>'Euro Core RE'!R37</f>
        <v>-7.04246769820982E-3</v>
      </c>
      <c r="BT27" s="162">
        <f>'Asia Core RE'!R37</f>
        <v>5.6641081924693415E-2</v>
      </c>
      <c r="BU27" s="162" t="e">
        <f>'Add-On 1'!R37</f>
        <v>#DIV/0!</v>
      </c>
      <c r="BV27" s="162" t="e">
        <f>'Add-On 2'!R37</f>
        <v>#DIV/0!</v>
      </c>
    </row>
    <row r="28" spans="1:74" x14ac:dyDescent="0.2">
      <c r="A28" s="157">
        <f t="shared" si="9"/>
        <v>25</v>
      </c>
      <c r="B28" s="12">
        <f t="shared" ca="1" si="15"/>
        <v>1.8674445391566201E-2</v>
      </c>
      <c r="C28" s="12">
        <f t="shared" ca="1" si="15"/>
        <v>2.0987522073999999E-2</v>
      </c>
      <c r="D28" s="12">
        <f t="shared" ca="1" si="15"/>
        <v>1.811129006E-2</v>
      </c>
      <c r="E28" s="12">
        <f t="shared" ca="1" si="15"/>
        <v>2.2311884076269006E-2</v>
      </c>
      <c r="F28" s="12">
        <f t="shared" ca="1" si="15"/>
        <v>2.4197065440857798E-2</v>
      </c>
      <c r="G28" s="12">
        <f t="shared" ca="1" si="15"/>
        <v>1.1500066006957899E-2</v>
      </c>
      <c r="H28" s="12">
        <f t="shared" ca="1" si="15"/>
        <v>2.4722999999999998E-2</v>
      </c>
      <c r="I28" s="12">
        <f t="shared" ca="1" si="15"/>
        <v>7.6701489049999516E-3</v>
      </c>
      <c r="J28" s="12">
        <f t="shared" ca="1" si="15"/>
        <v>1.0114142125049241E-2</v>
      </c>
      <c r="K28" s="12">
        <f t="shared" ca="1" si="15"/>
        <v>1.0689721079448766E-2</v>
      </c>
      <c r="L28" s="12">
        <f t="shared" ca="1" si="15"/>
        <v>-1.5403384016989818E-3</v>
      </c>
      <c r="M28" s="12">
        <f t="shared" ca="1" si="15"/>
        <v>7.7107606769822395E-2</v>
      </c>
      <c r="N28" s="12">
        <f t="shared" ca="1" si="15"/>
        <v>1.9135399501579698E-4</v>
      </c>
      <c r="O28" s="12">
        <f t="shared" ca="1" si="15"/>
        <v>1.7894128847450501E-2</v>
      </c>
      <c r="P28" s="12">
        <f t="shared" ca="1" si="15"/>
        <v>0</v>
      </c>
      <c r="Q28" s="12">
        <f t="shared" ca="1" si="15"/>
        <v>0</v>
      </c>
      <c r="V28" s="157">
        <f t="shared" si="10"/>
        <v>25</v>
      </c>
      <c r="W28" s="12">
        <f t="shared" ca="1" si="14"/>
        <v>1.9534297071403861E-2</v>
      </c>
      <c r="X28" s="12">
        <f t="shared" ca="1" si="14"/>
        <v>1.7113216693008804E-2</v>
      </c>
      <c r="Y28" s="12">
        <f t="shared" ca="1" si="14"/>
        <v>-2.8246446442985462E-3</v>
      </c>
      <c r="Z28" s="12">
        <f t="shared" ca="1" si="14"/>
        <v>2.3334242078591805E-2</v>
      </c>
      <c r="AA28" s="12">
        <f t="shared" ca="1" si="14"/>
        <v>1.4118604098494858E-2</v>
      </c>
      <c r="AB28" s="12">
        <f t="shared" ca="1" si="14"/>
        <v>2.5532375931297091E-2</v>
      </c>
      <c r="AC28" s="12">
        <f t="shared" ca="1" si="14"/>
        <v>3.794540368749999E-2</v>
      </c>
      <c r="AD28" s="12">
        <f t="shared" ca="1" si="14"/>
        <v>1.2478815262031651E-2</v>
      </c>
      <c r="AE28" s="12">
        <f t="shared" ca="1" si="14"/>
        <v>6.2750402402789174E-3</v>
      </c>
      <c r="AF28" s="12">
        <f t="shared" ca="1" si="14"/>
        <v>9.7006076733472391E-3</v>
      </c>
      <c r="AG28" s="12">
        <f t="shared" ca="1" si="14"/>
        <v>-1.5403384016989818E-3</v>
      </c>
      <c r="AH28" s="12">
        <f t="shared" ca="1" si="14"/>
        <v>7.7107606769822423E-2</v>
      </c>
      <c r="AI28" s="12">
        <f t="shared" ca="1" si="14"/>
        <v>1.913539950157972E-4</v>
      </c>
      <c r="AJ28" s="12">
        <f t="shared" ca="1" si="14"/>
        <v>7.8987820314786461E-3</v>
      </c>
      <c r="AK28" s="12" t="e">
        <f t="shared" ca="1" si="14"/>
        <v>#DIV/0!</v>
      </c>
      <c r="AL28" s="12" t="e">
        <f t="shared" ca="1" si="14"/>
        <v>#DIV/0!</v>
      </c>
      <c r="AN28" s="157">
        <f t="shared" si="8"/>
        <v>25</v>
      </c>
      <c r="AO28" s="12">
        <f>'US Core RE'!Q38</f>
        <v>1.8674445391566201E-2</v>
      </c>
      <c r="AP28" s="12">
        <f>'VA RE'!Q38</f>
        <v>2.4197065440857798E-2</v>
      </c>
      <c r="AQ28" s="162">
        <f>'Opp RE'!Q38</f>
        <v>1.1500066006957899E-2</v>
      </c>
      <c r="AR28" s="162">
        <f>'US Core+ RE'!Q38</f>
        <v>2.2311884076269006E-2</v>
      </c>
      <c r="AS28" s="162">
        <f>REITs!Q38</f>
        <v>-1.5403384016989818E-3</v>
      </c>
      <c r="AT28" s="162">
        <f>Timberland!Q38</f>
        <v>7.6701489049999516E-3</v>
      </c>
      <c r="AU28" s="162">
        <f>'Row Crops'!Q38</f>
        <v>1.0114142125049241E-2</v>
      </c>
      <c r="AV28" s="162">
        <f>'Perm Crops'!Q38</f>
        <v>1.0689721079448766E-2</v>
      </c>
      <c r="AW28" s="162">
        <f>Infra!Q38</f>
        <v>2.4722999999999998E-2</v>
      </c>
      <c r="AX28" s="162">
        <f>'US Public Eq'!Q38</f>
        <v>7.7107606769822395E-2</v>
      </c>
      <c r="AY28" s="162">
        <f>'Fixed Income'!Q38</f>
        <v>1.9135399501579698E-4</v>
      </c>
      <c r="AZ28" s="162">
        <f>NCPREC!Q38</f>
        <v>1.7894128847450501E-2</v>
      </c>
      <c r="BA28" s="162">
        <f>'Euro Core RE'!Q38</f>
        <v>2.0987522073999999E-2</v>
      </c>
      <c r="BB28" s="162">
        <f>'Asia Core RE'!Q38</f>
        <v>1.811129006E-2</v>
      </c>
      <c r="BC28" s="162">
        <f>'Add-On 1'!Q38</f>
        <v>0</v>
      </c>
      <c r="BD28" s="162">
        <f>'Add-On 2'!Q38</f>
        <v>0</v>
      </c>
      <c r="BE28" s="162"/>
      <c r="BF28">
        <f t="shared" si="12"/>
        <v>25</v>
      </c>
      <c r="BG28" s="12">
        <f>'US Core RE'!R38</f>
        <v>1.9534297071403861E-2</v>
      </c>
      <c r="BH28" s="12">
        <f>'VA RE'!R38</f>
        <v>1.4118604098494858E-2</v>
      </c>
      <c r="BI28" s="162">
        <f>'Opp RE'!R38</f>
        <v>2.5532375931297091E-2</v>
      </c>
      <c r="BJ28" s="162">
        <f>'US Core+ RE'!R38</f>
        <v>2.3334242078591805E-2</v>
      </c>
      <c r="BK28" s="162">
        <f>REITs!R38</f>
        <v>-1.5403384016989818E-3</v>
      </c>
      <c r="BL28" s="162">
        <f>Timberland!R38</f>
        <v>1.2478815262031651E-2</v>
      </c>
      <c r="BM28" s="162">
        <f>'Row Crops'!R38</f>
        <v>6.2750402402789174E-3</v>
      </c>
      <c r="BN28" s="162">
        <f>'Perm Crops'!R38</f>
        <v>9.7006076733472391E-3</v>
      </c>
      <c r="BO28" s="162">
        <f>Infra!R38</f>
        <v>3.794540368749999E-2</v>
      </c>
      <c r="BP28" s="162">
        <f>'US Public Eq'!R38</f>
        <v>7.7107606769822423E-2</v>
      </c>
      <c r="BQ28" s="162">
        <f>'Fixed Income'!R38</f>
        <v>1.913539950157972E-4</v>
      </c>
      <c r="BR28" s="162">
        <f>NCPREC!R38</f>
        <v>7.8987820314786461E-3</v>
      </c>
      <c r="BS28" s="162">
        <f>'Euro Core RE'!R38</f>
        <v>1.7113216693008804E-2</v>
      </c>
      <c r="BT28" s="162">
        <f>'Asia Core RE'!R38</f>
        <v>-2.8246446442985462E-3</v>
      </c>
      <c r="BU28" s="162" t="e">
        <f>'Add-On 1'!R38</f>
        <v>#DIV/0!</v>
      </c>
      <c r="BV28" s="162" t="e">
        <f>'Add-On 2'!R38</f>
        <v>#DIV/0!</v>
      </c>
    </row>
    <row r="29" spans="1:74" x14ac:dyDescent="0.2">
      <c r="A29" s="157">
        <f t="shared" si="9"/>
        <v>26</v>
      </c>
      <c r="B29" s="12">
        <f t="shared" ca="1" si="15"/>
        <v>1.8086939945648299E-2</v>
      </c>
      <c r="C29" s="12">
        <f t="shared" ca="1" si="15"/>
        <v>2.3356153904000001E-2</v>
      </c>
      <c r="D29" s="12">
        <f t="shared" ca="1" si="15"/>
        <v>2.754190674E-2</v>
      </c>
      <c r="E29" s="12">
        <f t="shared" ca="1" si="15"/>
        <v>2.2357600311118647E-2</v>
      </c>
      <c r="F29" s="12">
        <f t="shared" ca="1" si="15"/>
        <v>2.90023878350151E-2</v>
      </c>
      <c r="G29" s="12">
        <f t="shared" ca="1" si="15"/>
        <v>1.9364105887335299E-2</v>
      </c>
      <c r="H29" s="12">
        <f t="shared" ca="1" si="15"/>
        <v>1.1486E-2</v>
      </c>
      <c r="I29" s="12">
        <f t="shared" ca="1" si="15"/>
        <v>2.3151339950000516E-3</v>
      </c>
      <c r="J29" s="12">
        <f t="shared" ca="1" si="15"/>
        <v>1.4010280490600824E-2</v>
      </c>
      <c r="K29" s="12">
        <f t="shared" ca="1" si="15"/>
        <v>1.3725501453081268E-3</v>
      </c>
      <c r="L29" s="12">
        <f t="shared" ca="1" si="15"/>
        <v>5.450911016524751E-2</v>
      </c>
      <c r="M29" s="12">
        <f t="shared" ca="1" si="15"/>
        <v>3.4338813054584104E-2</v>
      </c>
      <c r="N29" s="12">
        <f t="shared" ca="1" si="15"/>
        <v>-1.5832448360394399E-3</v>
      </c>
      <c r="O29" s="12">
        <f t="shared" ca="1" si="15"/>
        <v>2.08061791287266E-2</v>
      </c>
      <c r="P29" s="12">
        <f t="shared" ca="1" si="15"/>
        <v>0</v>
      </c>
      <c r="Q29" s="12">
        <f t="shared" ca="1" si="15"/>
        <v>0</v>
      </c>
      <c r="V29" s="157">
        <f t="shared" si="10"/>
        <v>26</v>
      </c>
      <c r="W29" s="12">
        <f t="shared" ca="1" si="14"/>
        <v>1.8204231740736043E-2</v>
      </c>
      <c r="X29" s="12">
        <f t="shared" ca="1" si="14"/>
        <v>1.7202933439385948E-2</v>
      </c>
      <c r="Y29" s="12">
        <f t="shared" ca="1" si="14"/>
        <v>3.7842430627898604E-2</v>
      </c>
      <c r="Z29" s="12">
        <f t="shared" ca="1" si="14"/>
        <v>1.8615476840982303E-2</v>
      </c>
      <c r="AA29" s="12">
        <f t="shared" ca="1" si="14"/>
        <v>4.5963839305527943E-2</v>
      </c>
      <c r="AB29" s="12">
        <f t="shared" ca="1" si="14"/>
        <v>-1.4516277795354582E-2</v>
      </c>
      <c r="AC29" s="12">
        <f t="shared" ca="1" si="14"/>
        <v>-6.9849644703126046E-3</v>
      </c>
      <c r="AD29" s="12">
        <f t="shared" ca="1" si="14"/>
        <v>-9.0624829607255375E-4</v>
      </c>
      <c r="AE29" s="12">
        <f t="shared" ca="1" si="14"/>
        <v>1.7261609927252231E-2</v>
      </c>
      <c r="AF29" s="12">
        <f t="shared" ca="1" si="14"/>
        <v>-1.0725412947917401E-2</v>
      </c>
      <c r="AG29" s="12">
        <f t="shared" ca="1" si="14"/>
        <v>5.450911016524751E-2</v>
      </c>
      <c r="AH29" s="12">
        <f t="shared" ca="1" si="14"/>
        <v>3.4338813054584083E-2</v>
      </c>
      <c r="AI29" s="12">
        <f t="shared" ca="1" si="14"/>
        <v>-1.5832448360394435E-3</v>
      </c>
      <c r="AJ29" s="12">
        <f t="shared" ca="1" si="14"/>
        <v>3.5087846431801628E-2</v>
      </c>
      <c r="AK29" s="12" t="e">
        <f t="shared" ca="1" si="14"/>
        <v>#DIV/0!</v>
      </c>
      <c r="AL29" s="12" t="e">
        <f t="shared" ca="1" si="14"/>
        <v>#DIV/0!</v>
      </c>
      <c r="AN29" s="157">
        <f t="shared" si="8"/>
        <v>26</v>
      </c>
      <c r="AO29" s="12">
        <f>'US Core RE'!Q39</f>
        <v>1.8086939945648299E-2</v>
      </c>
      <c r="AP29" s="12">
        <f>'VA RE'!Q39</f>
        <v>2.90023878350151E-2</v>
      </c>
      <c r="AQ29" s="162">
        <f>'Opp RE'!Q39</f>
        <v>1.9364105887335299E-2</v>
      </c>
      <c r="AR29" s="162">
        <f>'US Core+ RE'!Q39</f>
        <v>2.2357600311118647E-2</v>
      </c>
      <c r="AS29" s="162">
        <f>REITs!Q39</f>
        <v>5.450911016524751E-2</v>
      </c>
      <c r="AT29" s="162">
        <f>Timberland!Q39</f>
        <v>2.3151339950000516E-3</v>
      </c>
      <c r="AU29" s="162">
        <f>'Row Crops'!Q39</f>
        <v>1.4010280490600824E-2</v>
      </c>
      <c r="AV29" s="162">
        <f>'Perm Crops'!Q39</f>
        <v>1.3725501453081268E-3</v>
      </c>
      <c r="AW29" s="162">
        <f>Infra!Q39</f>
        <v>1.1486E-2</v>
      </c>
      <c r="AX29" s="162">
        <f>'US Public Eq'!Q39</f>
        <v>3.4338813054584104E-2</v>
      </c>
      <c r="AY29" s="162">
        <f>'Fixed Income'!Q39</f>
        <v>-1.5832448360394399E-3</v>
      </c>
      <c r="AZ29" s="162">
        <f>NCPREC!Q39</f>
        <v>2.08061791287266E-2</v>
      </c>
      <c r="BA29" s="162">
        <f>'Euro Core RE'!Q39</f>
        <v>2.3356153904000001E-2</v>
      </c>
      <c r="BB29" s="162">
        <f>'Asia Core RE'!Q39</f>
        <v>2.754190674E-2</v>
      </c>
      <c r="BC29" s="162">
        <f>'Add-On 1'!Q39</f>
        <v>0</v>
      </c>
      <c r="BD29" s="162">
        <f>'Add-On 2'!Q39</f>
        <v>0</v>
      </c>
      <c r="BE29" s="162"/>
      <c r="BF29">
        <f t="shared" si="12"/>
        <v>26</v>
      </c>
      <c r="BG29" s="12">
        <f>'US Core RE'!R39</f>
        <v>1.8204231740736043E-2</v>
      </c>
      <c r="BH29" s="12">
        <f>'VA RE'!R39</f>
        <v>4.5963839305527943E-2</v>
      </c>
      <c r="BI29" s="162">
        <f>'Opp RE'!R39</f>
        <v>-1.4516277795354582E-2</v>
      </c>
      <c r="BJ29" s="162">
        <f>'US Core+ RE'!R39</f>
        <v>1.8615476840982303E-2</v>
      </c>
      <c r="BK29" s="162">
        <f>REITs!R39</f>
        <v>5.450911016524751E-2</v>
      </c>
      <c r="BL29" s="162">
        <f>Timberland!R39</f>
        <v>-9.0624829607255375E-4</v>
      </c>
      <c r="BM29" s="162">
        <f>'Row Crops'!R39</f>
        <v>1.7261609927252231E-2</v>
      </c>
      <c r="BN29" s="162">
        <f>'Perm Crops'!R39</f>
        <v>-1.0725412947917401E-2</v>
      </c>
      <c r="BO29" s="162">
        <f>Infra!R39</f>
        <v>-6.9849644703126046E-3</v>
      </c>
      <c r="BP29" s="162">
        <f>'US Public Eq'!R39</f>
        <v>3.4338813054584083E-2</v>
      </c>
      <c r="BQ29" s="162">
        <f>'Fixed Income'!R39</f>
        <v>-1.5832448360394435E-3</v>
      </c>
      <c r="BR29" s="162">
        <f>NCPREC!R39</f>
        <v>3.5087846431801628E-2</v>
      </c>
      <c r="BS29" s="162">
        <f>'Euro Core RE'!R39</f>
        <v>1.7202933439385948E-2</v>
      </c>
      <c r="BT29" s="162">
        <f>'Asia Core RE'!R39</f>
        <v>3.7842430627898604E-2</v>
      </c>
      <c r="BU29" s="162" t="e">
        <f>'Add-On 1'!R39</f>
        <v>#DIV/0!</v>
      </c>
      <c r="BV29" s="162" t="e">
        <f>'Add-On 2'!R39</f>
        <v>#DIV/0!</v>
      </c>
    </row>
    <row r="30" spans="1:74" x14ac:dyDescent="0.2">
      <c r="A30" s="157">
        <f t="shared" si="9"/>
        <v>27</v>
      </c>
      <c r="B30" s="12">
        <f t="shared" ca="1" si="15"/>
        <v>1.9715403722766402E-2</v>
      </c>
      <c r="C30" s="12">
        <f t="shared" ca="1" si="15"/>
        <v>2.3328664294E-2</v>
      </c>
      <c r="D30" s="12">
        <f t="shared" ca="1" si="15"/>
        <v>2.2056665611999999E-2</v>
      </c>
      <c r="E30" s="12">
        <f t="shared" ca="1" si="15"/>
        <v>2.4204359814064651E-2</v>
      </c>
      <c r="F30" s="12">
        <f t="shared" ca="1" si="15"/>
        <v>2.0683158255036301E-2</v>
      </c>
      <c r="G30" s="12">
        <f t="shared" ca="1" si="15"/>
        <v>1.8560915519962001E-2</v>
      </c>
      <c r="H30" s="12">
        <f t="shared" ca="1" si="15"/>
        <v>2.9943000000000001E-2</v>
      </c>
      <c r="I30" s="12">
        <f t="shared" ca="1" si="15"/>
        <v>6.6968741899999795E-3</v>
      </c>
      <c r="J30" s="12">
        <f t="shared" ca="1" si="15"/>
        <v>1.1186392142596757E-2</v>
      </c>
      <c r="K30" s="12">
        <f t="shared" ca="1" si="15"/>
        <v>9.9874879700392327E-3</v>
      </c>
      <c r="L30" s="12">
        <f t="shared" ca="1" si="15"/>
        <v>-4.3045711170666578E-2</v>
      </c>
      <c r="M30" s="12">
        <f t="shared" ca="1" si="15"/>
        <v>-7.5913413796454597E-3</v>
      </c>
      <c r="N30" s="12">
        <f t="shared" ca="1" si="15"/>
        <v>-1.4608175323879501E-2</v>
      </c>
      <c r="O30" s="12">
        <f t="shared" ca="1" si="15"/>
        <v>1.5378831835992099E-2</v>
      </c>
      <c r="P30" s="12">
        <f t="shared" ca="1" si="15"/>
        <v>0</v>
      </c>
      <c r="Q30" s="12">
        <f t="shared" ca="1" si="15"/>
        <v>0</v>
      </c>
      <c r="V30" s="157">
        <f t="shared" si="10"/>
        <v>27</v>
      </c>
      <c r="W30" s="12">
        <f t="shared" ca="1" si="14"/>
        <v>2.1988481396453707E-2</v>
      </c>
      <c r="X30" s="12">
        <f t="shared" ca="1" si="14"/>
        <v>2.933660127051807E-2</v>
      </c>
      <c r="Y30" s="12">
        <f t="shared" ca="1" si="14"/>
        <v>-2.1510643512527405E-2</v>
      </c>
      <c r="Z30" s="12">
        <f t="shared" ca="1" si="14"/>
        <v>2.4122448994768453E-2</v>
      </c>
      <c r="AA30" s="12">
        <f t="shared" ca="1" si="14"/>
        <v>-2.948491503742523E-2</v>
      </c>
      <c r="AB30" s="12">
        <f t="shared" ca="1" si="14"/>
        <v>2.3058685900845699E-2</v>
      </c>
      <c r="AC30" s="12">
        <f t="shared" ca="1" si="14"/>
        <v>1.6142710292187834E-2</v>
      </c>
      <c r="AD30" s="12">
        <f t="shared" ca="1" si="14"/>
        <v>-6.8586689968652692E-4</v>
      </c>
      <c r="AE30" s="12">
        <f t="shared" ca="1" si="14"/>
        <v>1.3647917611591565E-2</v>
      </c>
      <c r="AF30" s="12">
        <f t="shared" ca="1" si="14"/>
        <v>6.9327785786226226E-3</v>
      </c>
      <c r="AG30" s="12">
        <f t="shared" ca="1" si="14"/>
        <v>-4.3045711170666578E-2</v>
      </c>
      <c r="AH30" s="12">
        <f t="shared" ca="1" si="14"/>
        <v>-7.5913413796454554E-3</v>
      </c>
      <c r="AI30" s="12">
        <f t="shared" ca="1" si="14"/>
        <v>-1.460817532387948E-2</v>
      </c>
      <c r="AJ30" s="12">
        <f t="shared" ca="1" si="14"/>
        <v>9.9592116740618852E-3</v>
      </c>
      <c r="AK30" s="12" t="e">
        <f t="shared" ca="1" si="14"/>
        <v>#DIV/0!</v>
      </c>
      <c r="AL30" s="12" t="e">
        <f t="shared" ca="1" si="14"/>
        <v>#DIV/0!</v>
      </c>
      <c r="AN30" s="157">
        <f t="shared" si="8"/>
        <v>27</v>
      </c>
      <c r="AO30" s="12">
        <f>'US Core RE'!Q40</f>
        <v>1.9715403722766402E-2</v>
      </c>
      <c r="AP30" s="12">
        <f>'VA RE'!Q40</f>
        <v>2.0683158255036301E-2</v>
      </c>
      <c r="AQ30" s="162">
        <f>'Opp RE'!Q40</f>
        <v>1.8560915519962001E-2</v>
      </c>
      <c r="AR30" s="162">
        <f>'US Core+ RE'!Q40</f>
        <v>2.4204359814064651E-2</v>
      </c>
      <c r="AS30" s="162">
        <f>REITs!Q40</f>
        <v>-4.3045711170666578E-2</v>
      </c>
      <c r="AT30" s="162">
        <f>Timberland!Q40</f>
        <v>6.6968741899999795E-3</v>
      </c>
      <c r="AU30" s="162">
        <f>'Row Crops'!Q40</f>
        <v>1.1186392142596757E-2</v>
      </c>
      <c r="AV30" s="162">
        <f>'Perm Crops'!Q40</f>
        <v>9.9874879700392327E-3</v>
      </c>
      <c r="AW30" s="162">
        <f>Infra!Q40</f>
        <v>2.9943000000000001E-2</v>
      </c>
      <c r="AX30" s="162">
        <f>'US Public Eq'!Q40</f>
        <v>-7.5913413796454597E-3</v>
      </c>
      <c r="AY30" s="162">
        <f>'Fixed Income'!Q40</f>
        <v>-1.4608175323879501E-2</v>
      </c>
      <c r="AZ30" s="162">
        <f>NCPREC!Q40</f>
        <v>1.5378831835992099E-2</v>
      </c>
      <c r="BA30" s="162">
        <f>'Euro Core RE'!Q40</f>
        <v>2.3328664294E-2</v>
      </c>
      <c r="BB30" s="162">
        <f>'Asia Core RE'!Q40</f>
        <v>2.2056665611999999E-2</v>
      </c>
      <c r="BC30" s="162">
        <f>'Add-On 1'!Q40</f>
        <v>0</v>
      </c>
      <c r="BD30" s="162">
        <f>'Add-On 2'!Q40</f>
        <v>0</v>
      </c>
      <c r="BE30" s="162"/>
      <c r="BF30">
        <f t="shared" si="12"/>
        <v>27</v>
      </c>
      <c r="BG30" s="12">
        <f>'US Core RE'!R40</f>
        <v>2.1988481396453707E-2</v>
      </c>
      <c r="BH30" s="12">
        <f>'VA RE'!R40</f>
        <v>-2.948491503742523E-2</v>
      </c>
      <c r="BI30" s="162">
        <f>'Opp RE'!R40</f>
        <v>2.3058685900845699E-2</v>
      </c>
      <c r="BJ30" s="162">
        <f>'US Core+ RE'!R40</f>
        <v>2.4122448994768453E-2</v>
      </c>
      <c r="BK30" s="162">
        <f>REITs!R40</f>
        <v>-4.3045711170666578E-2</v>
      </c>
      <c r="BL30" s="162">
        <f>Timberland!R40</f>
        <v>-6.8586689968652692E-4</v>
      </c>
      <c r="BM30" s="162">
        <f>'Row Crops'!R40</f>
        <v>1.3647917611591565E-2</v>
      </c>
      <c r="BN30" s="162">
        <f>'Perm Crops'!R40</f>
        <v>6.9327785786226226E-3</v>
      </c>
      <c r="BO30" s="162">
        <f>Infra!R40</f>
        <v>1.6142710292187834E-2</v>
      </c>
      <c r="BP30" s="162">
        <f>'US Public Eq'!R40</f>
        <v>-7.5913413796454554E-3</v>
      </c>
      <c r="BQ30" s="162">
        <f>'Fixed Income'!R40</f>
        <v>-1.460817532387948E-2</v>
      </c>
      <c r="BR30" s="162">
        <f>NCPREC!R40</f>
        <v>9.9592116740618852E-3</v>
      </c>
      <c r="BS30" s="162">
        <f>'Euro Core RE'!R40</f>
        <v>2.933660127051807E-2</v>
      </c>
      <c r="BT30" s="162">
        <f>'Asia Core RE'!R40</f>
        <v>-2.1510643512527405E-2</v>
      </c>
      <c r="BU30" s="162" t="e">
        <f>'Add-On 1'!R40</f>
        <v>#DIV/0!</v>
      </c>
      <c r="BV30" s="162" t="e">
        <f>'Add-On 2'!R40</f>
        <v>#DIV/0!</v>
      </c>
    </row>
    <row r="31" spans="1:74" x14ac:dyDescent="0.2">
      <c r="A31" s="157">
        <f t="shared" si="9"/>
        <v>28</v>
      </c>
      <c r="B31" s="12">
        <f t="shared" ca="1" si="15"/>
        <v>1.8461166368999998E-2</v>
      </c>
      <c r="C31" s="12">
        <f t="shared" ca="1" si="15"/>
        <v>2.6716934431999999E-2</v>
      </c>
      <c r="D31" s="12">
        <f t="shared" ca="1" si="15"/>
        <v>4.1698665069000003E-2</v>
      </c>
      <c r="E31" s="12">
        <f t="shared" ca="1" si="15"/>
        <v>2.4553905199549024E-2</v>
      </c>
      <c r="F31" s="12">
        <f t="shared" ca="1" si="15"/>
        <v>5.0073072317906198E-2</v>
      </c>
      <c r="G31" s="12">
        <f t="shared" ca="1" si="15"/>
        <v>2.4890750818558401E-2</v>
      </c>
      <c r="H31" s="12">
        <f t="shared" ca="1" si="15"/>
        <v>4.3728999999999997E-2</v>
      </c>
      <c r="I31" s="12">
        <f t="shared" ca="1" si="15"/>
        <v>1.2689126014999941E-2</v>
      </c>
      <c r="J31" s="12">
        <f t="shared" ca="1" si="15"/>
        <v>9.5239393229968883E-3</v>
      </c>
      <c r="K31" s="12">
        <f t="shared" ca="1" si="15"/>
        <v>4.9676562544570757E-2</v>
      </c>
      <c r="L31" s="12">
        <f t="shared" ca="1" si="15"/>
        <v>3.8305298312646174E-2</v>
      </c>
      <c r="M31" s="12">
        <f t="shared" ca="1" si="15"/>
        <v>6.6448017233366394E-2</v>
      </c>
      <c r="N31" s="12">
        <f t="shared" ca="1" si="15"/>
        <v>3.8812206129661395E-3</v>
      </c>
      <c r="O31" s="12">
        <f t="shared" ca="1" si="15"/>
        <v>1.70432062907706E-2</v>
      </c>
      <c r="P31" s="12">
        <f t="shared" ca="1" si="15"/>
        <v>0</v>
      </c>
      <c r="Q31" s="12">
        <f t="shared" ca="1" si="15"/>
        <v>0</v>
      </c>
      <c r="V31" s="157">
        <f t="shared" si="10"/>
        <v>28</v>
      </c>
      <c r="W31" s="12">
        <f t="shared" ca="1" si="14"/>
        <v>2.1790932468786162E-2</v>
      </c>
      <c r="X31" s="12">
        <f t="shared" ca="1" si="14"/>
        <v>2.6038782035163077E-2</v>
      </c>
      <c r="Y31" s="12">
        <f t="shared" ca="1" si="14"/>
        <v>7.8422075525860668E-2</v>
      </c>
      <c r="Z31" s="12">
        <f t="shared" ca="1" si="14"/>
        <v>3.2310296666230087E-2</v>
      </c>
      <c r="AA31" s="12">
        <f t="shared" ca="1" si="14"/>
        <v>9.1257657790481117E-2</v>
      </c>
      <c r="AB31" s="12">
        <f t="shared" ca="1" si="14"/>
        <v>9.2912471078017145E-3</v>
      </c>
      <c r="AC31" s="12">
        <f t="shared" ca="1" si="14"/>
        <v>4.9800236976562218E-2</v>
      </c>
      <c r="AD31" s="12">
        <f t="shared" ca="1" si="14"/>
        <v>2.207676890112209E-2</v>
      </c>
      <c r="AE31" s="12">
        <f t="shared" ca="1" si="14"/>
        <v>1.2061574997646041E-2</v>
      </c>
      <c r="AF31" s="12">
        <f t="shared" ca="1" si="14"/>
        <v>7.3685863389101103E-2</v>
      </c>
      <c r="AG31" s="12">
        <f t="shared" ca="1" si="14"/>
        <v>3.8305298312646174E-2</v>
      </c>
      <c r="AH31" s="12">
        <f t="shared" ca="1" si="14"/>
        <v>6.6448017233366352E-2</v>
      </c>
      <c r="AI31" s="12">
        <f t="shared" ca="1" si="14"/>
        <v>3.8812206129661408E-3</v>
      </c>
      <c r="AJ31" s="12">
        <f t="shared" ca="1" si="14"/>
        <v>1.0464570070536361E-2</v>
      </c>
      <c r="AK31" s="12" t="e">
        <f t="shared" ca="1" si="14"/>
        <v>#DIV/0!</v>
      </c>
      <c r="AL31" s="12" t="e">
        <f t="shared" ca="1" si="14"/>
        <v>#DIV/0!</v>
      </c>
      <c r="AN31" s="157">
        <f t="shared" si="8"/>
        <v>28</v>
      </c>
      <c r="AO31" s="12">
        <f>'US Core RE'!Q41</f>
        <v>1.8461166368999998E-2</v>
      </c>
      <c r="AP31" s="12">
        <f>'VA RE'!Q41</f>
        <v>5.0073072317906198E-2</v>
      </c>
      <c r="AQ31" s="162">
        <f>'Opp RE'!Q41</f>
        <v>2.4890750818558401E-2</v>
      </c>
      <c r="AR31" s="162">
        <f>'US Core+ RE'!Q41</f>
        <v>2.4553905199549024E-2</v>
      </c>
      <c r="AS31" s="162">
        <f>REITs!Q41</f>
        <v>3.8305298312646174E-2</v>
      </c>
      <c r="AT31" s="162">
        <f>Timberland!Q41</f>
        <v>1.2689126014999941E-2</v>
      </c>
      <c r="AU31" s="162">
        <f>'Row Crops'!Q41</f>
        <v>9.5239393229968883E-3</v>
      </c>
      <c r="AV31" s="162">
        <f>'Perm Crops'!Q41</f>
        <v>4.9676562544570757E-2</v>
      </c>
      <c r="AW31" s="162">
        <f>Infra!Q41</f>
        <v>4.3728999999999997E-2</v>
      </c>
      <c r="AX31" s="162">
        <f>'US Public Eq'!Q41</f>
        <v>6.6448017233366394E-2</v>
      </c>
      <c r="AY31" s="162">
        <f>'Fixed Income'!Q41</f>
        <v>3.8812206129661395E-3</v>
      </c>
      <c r="AZ31" s="162">
        <f>NCPREC!Q41</f>
        <v>1.70432062907706E-2</v>
      </c>
      <c r="BA31" s="162">
        <f>'Euro Core RE'!Q41</f>
        <v>2.6716934431999999E-2</v>
      </c>
      <c r="BB31" s="162">
        <f>'Asia Core RE'!Q41</f>
        <v>4.1698665069000003E-2</v>
      </c>
      <c r="BC31" s="162">
        <f>'Add-On 1'!Q41</f>
        <v>0</v>
      </c>
      <c r="BD31" s="162">
        <f>'Add-On 2'!Q41</f>
        <v>0</v>
      </c>
      <c r="BE31" s="162"/>
      <c r="BF31">
        <f t="shared" si="12"/>
        <v>28</v>
      </c>
      <c r="BG31" s="12">
        <f>'US Core RE'!R41</f>
        <v>2.1790932468786162E-2</v>
      </c>
      <c r="BH31" s="12">
        <f>'VA RE'!R41</f>
        <v>9.1257657790481117E-2</v>
      </c>
      <c r="BI31" s="162">
        <f>'Opp RE'!R41</f>
        <v>9.2912471078017145E-3</v>
      </c>
      <c r="BJ31" s="162">
        <f>'US Core+ RE'!R41</f>
        <v>3.2310296666230087E-2</v>
      </c>
      <c r="BK31" s="162">
        <f>REITs!R41</f>
        <v>3.8305298312646174E-2</v>
      </c>
      <c r="BL31" s="162">
        <f>Timberland!R41</f>
        <v>2.207676890112209E-2</v>
      </c>
      <c r="BM31" s="162">
        <f>'Row Crops'!R41</f>
        <v>1.2061574997646041E-2</v>
      </c>
      <c r="BN31" s="162">
        <f>'Perm Crops'!R41</f>
        <v>7.3685863389101103E-2</v>
      </c>
      <c r="BO31" s="162">
        <f>Infra!R41</f>
        <v>4.9800236976562218E-2</v>
      </c>
      <c r="BP31" s="162">
        <f>'US Public Eq'!R41</f>
        <v>6.6448017233366352E-2</v>
      </c>
      <c r="BQ31" s="162">
        <f>'Fixed Income'!R41</f>
        <v>3.8812206129661408E-3</v>
      </c>
      <c r="BR31" s="162">
        <f>NCPREC!R41</f>
        <v>1.0464570070536361E-2</v>
      </c>
      <c r="BS31" s="162">
        <f>'Euro Core RE'!R41</f>
        <v>2.6038782035163077E-2</v>
      </c>
      <c r="BT31" s="162">
        <f>'Asia Core RE'!R41</f>
        <v>7.8422075525860668E-2</v>
      </c>
      <c r="BU31" s="162" t="e">
        <f>'Add-On 1'!R41</f>
        <v>#DIV/0!</v>
      </c>
      <c r="BV31" s="162" t="e">
        <f>'Add-On 2'!R41</f>
        <v>#DIV/0!</v>
      </c>
    </row>
    <row r="32" spans="1:74" x14ac:dyDescent="0.2">
      <c r="A32" s="157">
        <f t="shared" si="9"/>
        <v>29</v>
      </c>
      <c r="B32" s="12">
        <f t="shared" ca="1" si="15"/>
        <v>1.6420208644025599E-2</v>
      </c>
      <c r="C32" s="12">
        <f t="shared" ca="1" si="15"/>
        <v>2.3158632092999999E-2</v>
      </c>
      <c r="D32" s="12">
        <f t="shared" ca="1" si="15"/>
        <v>2.6504189684999999E-2</v>
      </c>
      <c r="E32" s="12">
        <f t="shared" ca="1" si="15"/>
        <v>2.0399723763387664E-2</v>
      </c>
      <c r="F32" s="12">
        <f t="shared" ca="1" si="15"/>
        <v>2.6898498436628001E-2</v>
      </c>
      <c r="G32" s="12">
        <f t="shared" ca="1" si="15"/>
        <v>2.6099021750718501E-2</v>
      </c>
      <c r="H32" s="12">
        <f t="shared" ca="1" si="15"/>
        <v>3.7643000000000003E-2</v>
      </c>
      <c r="I32" s="12">
        <f t="shared" ca="1" si="15"/>
        <v>3.4457902700000265E-3</v>
      </c>
      <c r="J32" s="12">
        <f t="shared" ca="1" si="15"/>
        <v>6.3445237984283143E-3</v>
      </c>
      <c r="K32" s="12">
        <f t="shared" ca="1" si="15"/>
        <v>9.5385406106909265E-3</v>
      </c>
      <c r="L32" s="12">
        <f t="shared" ca="1" si="15"/>
        <v>1.8395797453356844E-2</v>
      </c>
      <c r="M32" s="12">
        <f t="shared" ca="1" si="15"/>
        <v>4.4803663544979298E-2</v>
      </c>
      <c r="N32" s="12">
        <f t="shared" ca="1" si="15"/>
        <v>8.4852970292290698E-3</v>
      </c>
      <c r="O32" s="12">
        <f t="shared" ca="1" si="15"/>
        <v>3.2389536204625001E-2</v>
      </c>
      <c r="P32" s="12">
        <f t="shared" ca="1" si="15"/>
        <v>0</v>
      </c>
      <c r="Q32" s="12">
        <f t="shared" ca="1" si="15"/>
        <v>0</v>
      </c>
      <c r="V32" s="157">
        <f t="shared" si="10"/>
        <v>29</v>
      </c>
      <c r="W32" s="12">
        <f t="shared" ca="1" si="14"/>
        <v>1.9101848253137765E-2</v>
      </c>
      <c r="X32" s="12">
        <f t="shared" ca="1" si="14"/>
        <v>3.2330467684372977E-2</v>
      </c>
      <c r="Y32" s="12">
        <f t="shared" ca="1" si="14"/>
        <v>1.8541018488510641E-2</v>
      </c>
      <c r="Z32" s="12">
        <f t="shared" ca="1" si="14"/>
        <v>2.1714023900587076E-2</v>
      </c>
      <c r="AA32" s="12">
        <f t="shared" ca="1" si="14"/>
        <v>2.4164903273723892E-2</v>
      </c>
      <c r="AB32" s="12">
        <f t="shared" ca="1" si="14"/>
        <v>3.8706610195929692E-2</v>
      </c>
      <c r="AC32" s="12">
        <f t="shared" ca="1" si="14"/>
        <v>4.2032346214062377E-2</v>
      </c>
      <c r="AD32" s="12">
        <f t="shared" ca="1" si="14"/>
        <v>1.2019686075732672E-3</v>
      </c>
      <c r="AE32" s="12">
        <f t="shared" ca="1" si="14"/>
        <v>-1.6458100092444639E-3</v>
      </c>
      <c r="AF32" s="12">
        <f t="shared" ca="1" si="14"/>
        <v>-1.2271339060242026E-2</v>
      </c>
      <c r="AG32" s="12">
        <f t="shared" ca="1" si="14"/>
        <v>1.8395797453356844E-2</v>
      </c>
      <c r="AH32" s="12">
        <f t="shared" ca="1" si="14"/>
        <v>4.4803663544979333E-2</v>
      </c>
      <c r="AI32" s="12">
        <f t="shared" ca="1" si="14"/>
        <v>8.4852970292290664E-3</v>
      </c>
      <c r="AJ32" s="12">
        <f t="shared" ca="1" si="14"/>
        <v>2.1215770048881533E-2</v>
      </c>
      <c r="AK32" s="12" t="e">
        <f t="shared" ca="1" si="14"/>
        <v>#DIV/0!</v>
      </c>
      <c r="AL32" s="12" t="e">
        <f t="shared" ca="1" si="14"/>
        <v>#DIV/0!</v>
      </c>
      <c r="AN32" s="157">
        <f t="shared" si="8"/>
        <v>29</v>
      </c>
      <c r="AO32" s="12">
        <f>'US Core RE'!Q42</f>
        <v>1.6420208644025599E-2</v>
      </c>
      <c r="AP32" s="12">
        <f>'VA RE'!Q42</f>
        <v>2.6898498436628001E-2</v>
      </c>
      <c r="AQ32" s="162">
        <f>'Opp RE'!Q42</f>
        <v>2.6099021750718501E-2</v>
      </c>
      <c r="AR32" s="162">
        <f>'US Core+ RE'!Q42</f>
        <v>2.0399723763387664E-2</v>
      </c>
      <c r="AS32" s="162">
        <f>REITs!Q42</f>
        <v>1.8395797453356844E-2</v>
      </c>
      <c r="AT32" s="162">
        <f>Timberland!Q42</f>
        <v>3.4457902700000265E-3</v>
      </c>
      <c r="AU32" s="162">
        <f>'Row Crops'!Q42</f>
        <v>6.3445237984283143E-3</v>
      </c>
      <c r="AV32" s="162">
        <f>'Perm Crops'!Q42</f>
        <v>9.5385406106909265E-3</v>
      </c>
      <c r="AW32" s="162">
        <f>Infra!Q42</f>
        <v>3.7643000000000003E-2</v>
      </c>
      <c r="AX32" s="162">
        <f>'US Public Eq'!Q42</f>
        <v>4.4803663544979298E-2</v>
      </c>
      <c r="AY32" s="162">
        <f>'Fixed Income'!Q42</f>
        <v>8.4852970292290698E-3</v>
      </c>
      <c r="AZ32" s="162">
        <f>NCPREC!Q42</f>
        <v>3.2389536204625001E-2</v>
      </c>
      <c r="BA32" s="162">
        <f>'Euro Core RE'!Q42</f>
        <v>2.3158632092999999E-2</v>
      </c>
      <c r="BB32" s="162">
        <f>'Asia Core RE'!Q42</f>
        <v>2.6504189684999999E-2</v>
      </c>
      <c r="BC32" s="162">
        <f>'Add-On 1'!Q42</f>
        <v>0</v>
      </c>
      <c r="BD32" s="162">
        <f>'Add-On 2'!Q42</f>
        <v>0</v>
      </c>
      <c r="BE32" s="162"/>
      <c r="BF32">
        <f t="shared" si="12"/>
        <v>29</v>
      </c>
      <c r="BG32" s="12">
        <f>'US Core RE'!R42</f>
        <v>1.9101848253137765E-2</v>
      </c>
      <c r="BH32" s="12">
        <f>'VA RE'!R42</f>
        <v>2.4164903273723892E-2</v>
      </c>
      <c r="BI32" s="162">
        <f>'Opp RE'!R42</f>
        <v>3.8706610195929692E-2</v>
      </c>
      <c r="BJ32" s="162">
        <f>'US Core+ RE'!R42</f>
        <v>2.1714023900587076E-2</v>
      </c>
      <c r="BK32" s="162">
        <f>REITs!R42</f>
        <v>1.8395797453356844E-2</v>
      </c>
      <c r="BL32" s="162">
        <f>Timberland!R42</f>
        <v>1.2019686075732672E-3</v>
      </c>
      <c r="BM32" s="162">
        <f>'Row Crops'!R42</f>
        <v>-1.6458100092444639E-3</v>
      </c>
      <c r="BN32" s="162">
        <f>'Perm Crops'!R42</f>
        <v>-1.2271339060242026E-2</v>
      </c>
      <c r="BO32" s="162">
        <f>Infra!R42</f>
        <v>4.2032346214062377E-2</v>
      </c>
      <c r="BP32" s="162">
        <f>'US Public Eq'!R42</f>
        <v>4.4803663544979333E-2</v>
      </c>
      <c r="BQ32" s="162">
        <f>'Fixed Income'!R42</f>
        <v>8.4852970292290664E-3</v>
      </c>
      <c r="BR32" s="162">
        <f>NCPREC!R42</f>
        <v>2.1215770048881533E-2</v>
      </c>
      <c r="BS32" s="162">
        <f>'Euro Core RE'!R42</f>
        <v>3.2330467684372977E-2</v>
      </c>
      <c r="BT32" s="162">
        <f>'Asia Core RE'!R42</f>
        <v>1.8541018488510641E-2</v>
      </c>
      <c r="BU32" s="162" t="e">
        <f>'Add-On 1'!R42</f>
        <v>#DIV/0!</v>
      </c>
      <c r="BV32" s="162" t="e">
        <f>'Add-On 2'!R42</f>
        <v>#DIV/0!</v>
      </c>
    </row>
    <row r="33" spans="1:74" x14ac:dyDescent="0.2">
      <c r="A33" s="157">
        <f t="shared" si="9"/>
        <v>30</v>
      </c>
      <c r="B33" s="12">
        <f t="shared" ca="1" si="15"/>
        <v>1.4702608418286699E-2</v>
      </c>
      <c r="C33" s="12">
        <f t="shared" ca="1" si="15"/>
        <v>2.211744371E-2</v>
      </c>
      <c r="D33" s="12">
        <f t="shared" ca="1" si="15"/>
        <v>3.0124196605E-2</v>
      </c>
      <c r="E33" s="12">
        <f t="shared" ca="1" si="15"/>
        <v>2.0192837565524507E-2</v>
      </c>
      <c r="F33" s="12">
        <f t="shared" ca="1" si="15"/>
        <v>2.7875793867580299E-2</v>
      </c>
      <c r="G33" s="12">
        <f t="shared" ca="1" si="15"/>
        <v>1.7702916183526402E-2</v>
      </c>
      <c r="H33" s="12">
        <f t="shared" ca="1" si="15"/>
        <v>3.3238999999999998E-2</v>
      </c>
      <c r="I33" s="12">
        <f t="shared" ca="1" si="15"/>
        <v>4.470553940000066E-3</v>
      </c>
      <c r="J33" s="12">
        <f t="shared" ca="1" si="15"/>
        <v>1.419739216016791E-2</v>
      </c>
      <c r="K33" s="12">
        <f t="shared" ca="1" si="15"/>
        <v>1.3081721445373118E-2</v>
      </c>
      <c r="L33" s="12">
        <f t="shared" ca="1" si="15"/>
        <v>3.0055061380590553E-2</v>
      </c>
      <c r="M33" s="12">
        <f t="shared" ca="1" si="15"/>
        <v>3.0881563271351501E-2</v>
      </c>
      <c r="N33" s="12">
        <f t="shared" ca="1" si="15"/>
        <v>1.44514244444387E-2</v>
      </c>
      <c r="O33" s="12">
        <f t="shared" ca="1" si="15"/>
        <v>2.77409657999651E-2</v>
      </c>
      <c r="P33" s="12">
        <f t="shared" ca="1" si="15"/>
        <v>0</v>
      </c>
      <c r="Q33" s="12">
        <f t="shared" ca="1" si="15"/>
        <v>0</v>
      </c>
      <c r="V33" s="157">
        <f t="shared" si="10"/>
        <v>30</v>
      </c>
      <c r="W33" s="12">
        <f t="shared" ca="1" si="14"/>
        <v>1.3330952015250253E-2</v>
      </c>
      <c r="X33" s="12">
        <f t="shared" ca="1" si="14"/>
        <v>2.0495540356091357E-2</v>
      </c>
      <c r="Y33" s="12">
        <f t="shared" ca="1" si="14"/>
        <v>3.3987025623237299E-2</v>
      </c>
      <c r="Z33" s="12">
        <f t="shared" ca="1" si="14"/>
        <v>2.3215987725041298E-2</v>
      </c>
      <c r="AA33" s="12">
        <f t="shared" ca="1" si="14"/>
        <v>3.7528285906384795E-2</v>
      </c>
      <c r="AB33" s="12">
        <f t="shared" ca="1" si="14"/>
        <v>2.1743861937349562E-2</v>
      </c>
      <c r="AC33" s="12">
        <f t="shared" ca="1" si="14"/>
        <v>2.2533620418749623E-2</v>
      </c>
      <c r="AD33" s="12">
        <f t="shared" ca="1" si="14"/>
        <v>3.9464041657495397E-3</v>
      </c>
      <c r="AE33" s="12">
        <f t="shared" ca="1" si="14"/>
        <v>2.2155716160205063E-2</v>
      </c>
      <c r="AF33" s="12">
        <f t="shared" ca="1" si="14"/>
        <v>2.7617826377779542E-2</v>
      </c>
      <c r="AG33" s="12">
        <f t="shared" ca="1" si="14"/>
        <v>3.0055061380590553E-2</v>
      </c>
      <c r="AH33" s="12">
        <f t="shared" ca="1" si="14"/>
        <v>3.0881563271351498E-2</v>
      </c>
      <c r="AI33" s="12">
        <f t="shared" ca="1" si="14"/>
        <v>1.4451424444438699E-2</v>
      </c>
      <c r="AJ33" s="12">
        <f t="shared" ca="1" si="14"/>
        <v>3.3924651862326405E-2</v>
      </c>
      <c r="AK33" s="12" t="e">
        <f t="shared" ca="1" si="14"/>
        <v>#DIV/0!</v>
      </c>
      <c r="AL33" s="12" t="e">
        <f t="shared" ca="1" si="14"/>
        <v>#DIV/0!</v>
      </c>
      <c r="AN33" s="157">
        <f t="shared" si="8"/>
        <v>30</v>
      </c>
      <c r="AO33" s="12">
        <f>'US Core RE'!Q43</f>
        <v>1.4702608418286699E-2</v>
      </c>
      <c r="AP33" s="12">
        <f>'VA RE'!Q43</f>
        <v>2.7875793867580299E-2</v>
      </c>
      <c r="AQ33" s="162">
        <f>'Opp RE'!Q43</f>
        <v>1.7702916183526402E-2</v>
      </c>
      <c r="AR33" s="162">
        <f>'US Core+ RE'!Q43</f>
        <v>2.0192837565524507E-2</v>
      </c>
      <c r="AS33" s="162">
        <f>REITs!Q43</f>
        <v>3.0055061380590553E-2</v>
      </c>
      <c r="AT33" s="162">
        <f>Timberland!Q43</f>
        <v>4.470553940000066E-3</v>
      </c>
      <c r="AU33" s="162">
        <f>'Row Crops'!Q43</f>
        <v>1.419739216016791E-2</v>
      </c>
      <c r="AV33" s="162">
        <f>'Perm Crops'!Q43</f>
        <v>1.3081721445373118E-2</v>
      </c>
      <c r="AW33" s="162">
        <f>Infra!Q43</f>
        <v>3.3238999999999998E-2</v>
      </c>
      <c r="AX33" s="162">
        <f>'US Public Eq'!Q43</f>
        <v>3.0881563271351501E-2</v>
      </c>
      <c r="AY33" s="162">
        <f>'Fixed Income'!Q43</f>
        <v>1.44514244444387E-2</v>
      </c>
      <c r="AZ33" s="162">
        <f>NCPREC!Q43</f>
        <v>2.77409657999651E-2</v>
      </c>
      <c r="BA33" s="162">
        <f>'Euro Core RE'!Q43</f>
        <v>2.211744371E-2</v>
      </c>
      <c r="BB33" s="162">
        <f>'Asia Core RE'!Q43</f>
        <v>3.0124196605E-2</v>
      </c>
      <c r="BC33" s="162">
        <f>'Add-On 1'!Q43</f>
        <v>0</v>
      </c>
      <c r="BD33" s="162">
        <f>'Add-On 2'!Q43</f>
        <v>0</v>
      </c>
      <c r="BE33" s="162"/>
      <c r="BF33">
        <f t="shared" si="12"/>
        <v>30</v>
      </c>
      <c r="BG33" s="12">
        <f>'US Core RE'!R43</f>
        <v>1.3330952015250253E-2</v>
      </c>
      <c r="BH33" s="12">
        <f>'VA RE'!R43</f>
        <v>3.7528285906384795E-2</v>
      </c>
      <c r="BI33" s="162">
        <f>'Opp RE'!R43</f>
        <v>2.1743861937349562E-2</v>
      </c>
      <c r="BJ33" s="162">
        <f>'US Core+ RE'!R43</f>
        <v>2.3215987725041298E-2</v>
      </c>
      <c r="BK33" s="162">
        <f>REITs!R43</f>
        <v>3.0055061380590553E-2</v>
      </c>
      <c r="BL33" s="162">
        <f>Timberland!R43</f>
        <v>3.9464041657495397E-3</v>
      </c>
      <c r="BM33" s="162">
        <f>'Row Crops'!R43</f>
        <v>2.2155716160205063E-2</v>
      </c>
      <c r="BN33" s="162">
        <f>'Perm Crops'!R43</f>
        <v>2.7617826377779542E-2</v>
      </c>
      <c r="BO33" s="162">
        <f>Infra!R43</f>
        <v>2.2533620418749623E-2</v>
      </c>
      <c r="BP33" s="162">
        <f>'US Public Eq'!R43</f>
        <v>3.0881563271351498E-2</v>
      </c>
      <c r="BQ33" s="162">
        <f>'Fixed Income'!R43</f>
        <v>1.4451424444438699E-2</v>
      </c>
      <c r="BR33" s="162">
        <f>NCPREC!R43</f>
        <v>3.3924651862326405E-2</v>
      </c>
      <c r="BS33" s="162">
        <f>'Euro Core RE'!R43</f>
        <v>2.0495540356091357E-2</v>
      </c>
      <c r="BT33" s="162">
        <f>'Asia Core RE'!R43</f>
        <v>3.3987025623237299E-2</v>
      </c>
      <c r="BU33" s="162" t="e">
        <f>'Add-On 1'!R43</f>
        <v>#DIV/0!</v>
      </c>
      <c r="BV33" s="162" t="e">
        <f>'Add-On 2'!R43</f>
        <v>#DIV/0!</v>
      </c>
    </row>
    <row r="34" spans="1:74" x14ac:dyDescent="0.2">
      <c r="A34" s="157">
        <f t="shared" si="9"/>
        <v>31</v>
      </c>
      <c r="B34" s="12">
        <f t="shared" ca="1" si="15"/>
        <v>1.5448997335999999E-2</v>
      </c>
      <c r="C34" s="12">
        <f t="shared" ca="1" si="15"/>
        <v>1.9358560319E-2</v>
      </c>
      <c r="D34" s="12">
        <f t="shared" ca="1" si="15"/>
        <v>2.9227234745E-2</v>
      </c>
      <c r="E34" s="12">
        <f t="shared" ca="1" si="15"/>
        <v>1.8589693739933737E-2</v>
      </c>
      <c r="F34" s="12">
        <f t="shared" ca="1" si="15"/>
        <v>2.3225436193244801E-2</v>
      </c>
      <c r="G34" s="12">
        <f t="shared" ca="1" si="15"/>
        <v>1.54892424563913E-2</v>
      </c>
      <c r="H34" s="12">
        <f t="shared" ca="1" si="15"/>
        <v>4.3929999999999997E-2</v>
      </c>
      <c r="I34" s="12">
        <f t="shared" ca="1" si="15"/>
        <v>5.1198655924999947E-3</v>
      </c>
      <c r="J34" s="12">
        <f t="shared" ca="1" si="15"/>
        <v>6.5457986220287534E-3</v>
      </c>
      <c r="K34" s="12">
        <f t="shared" ca="1" si="15"/>
        <v>-2.7650127438914041E-3</v>
      </c>
      <c r="L34" s="12">
        <f t="shared" ca="1" si="15"/>
        <v>2.2965954551182888E-2</v>
      </c>
      <c r="M34" s="12">
        <f t="shared" ca="1" si="15"/>
        <v>6.0661197685175895E-2</v>
      </c>
      <c r="N34" s="12">
        <f t="shared" ca="1" si="15"/>
        <v>8.1674275603609309E-3</v>
      </c>
      <c r="O34" s="12">
        <f t="shared" ca="1" si="15"/>
        <v>2.59485927386542E-2</v>
      </c>
      <c r="P34" s="12">
        <f t="shared" ca="1" si="15"/>
        <v>0</v>
      </c>
      <c r="Q34" s="12">
        <f t="shared" ca="1" si="15"/>
        <v>0</v>
      </c>
      <c r="V34" s="157">
        <f t="shared" si="10"/>
        <v>31</v>
      </c>
      <c r="W34" s="12">
        <f t="shared" ca="1" si="14"/>
        <v>1.0384126877429845E-2</v>
      </c>
      <c r="X34" s="12">
        <f t="shared" ca="1" si="14"/>
        <v>3.0542803051019307E-2</v>
      </c>
      <c r="Y34" s="12">
        <f t="shared" ca="1" si="14"/>
        <v>2.4185951583088228E-2</v>
      </c>
      <c r="Z34" s="12">
        <f t="shared" ca="1" si="14"/>
        <v>9.929358372676278E-3</v>
      </c>
      <c r="AA34" s="12">
        <f t="shared" ca="1" si="14"/>
        <v>-8.5636413591445582E-3</v>
      </c>
      <c r="AB34" s="12">
        <f t="shared" ca="1" si="14"/>
        <v>1.6072067818847513E-2</v>
      </c>
      <c r="AC34" s="12">
        <f t="shared" ca="1" si="14"/>
        <v>8.2811772745312595E-2</v>
      </c>
      <c r="AD34" s="12">
        <f t="shared" ca="1" si="14"/>
        <v>1.3826232292484253E-3</v>
      </c>
      <c r="AE34" s="12">
        <f t="shared" ca="1" si="14"/>
        <v>4.1476627200751626E-3</v>
      </c>
      <c r="AF34" s="12">
        <f t="shared" ca="1" si="14"/>
        <v>-1.0036620270808316E-2</v>
      </c>
      <c r="AG34" s="12">
        <f t="shared" ca="1" si="14"/>
        <v>2.2965954551182888E-2</v>
      </c>
      <c r="AH34" s="12">
        <f t="shared" ca="1" si="14"/>
        <v>6.0661197685175861E-2</v>
      </c>
      <c r="AI34" s="12">
        <f t="shared" ca="1" si="14"/>
        <v>8.1674275603609292E-3</v>
      </c>
      <c r="AJ34" s="12">
        <f t="shared" ca="1" si="14"/>
        <v>2.8419341405060194E-2</v>
      </c>
      <c r="AK34" s="12" t="e">
        <f t="shared" ca="1" si="14"/>
        <v>#DIV/0!</v>
      </c>
      <c r="AL34" s="12" t="e">
        <f t="shared" ca="1" si="14"/>
        <v>#DIV/0!</v>
      </c>
      <c r="AN34" s="157">
        <f t="shared" si="8"/>
        <v>31</v>
      </c>
      <c r="AO34" s="12">
        <f>'US Core RE'!Q44</f>
        <v>1.5448997335999999E-2</v>
      </c>
      <c r="AP34" s="12">
        <f>'VA RE'!Q44</f>
        <v>2.3225436193244801E-2</v>
      </c>
      <c r="AQ34" s="162">
        <f>'Opp RE'!Q44</f>
        <v>1.54892424563913E-2</v>
      </c>
      <c r="AR34" s="162">
        <f>'US Core+ RE'!Q44</f>
        <v>1.8589693739933737E-2</v>
      </c>
      <c r="AS34" s="162">
        <f>REITs!Q44</f>
        <v>2.2965954551182888E-2</v>
      </c>
      <c r="AT34" s="162">
        <f>Timberland!Q44</f>
        <v>5.1198655924999947E-3</v>
      </c>
      <c r="AU34" s="162">
        <f>'Row Crops'!Q44</f>
        <v>6.5457986220287534E-3</v>
      </c>
      <c r="AV34" s="162">
        <f>'Perm Crops'!Q44</f>
        <v>-2.7650127438914041E-3</v>
      </c>
      <c r="AW34" s="162">
        <f>Infra!Q44</f>
        <v>4.3929999999999997E-2</v>
      </c>
      <c r="AX34" s="162">
        <f>'US Public Eq'!Q44</f>
        <v>6.0661197685175895E-2</v>
      </c>
      <c r="AY34" s="162">
        <f>'Fixed Income'!Q44</f>
        <v>8.1674275603609309E-3</v>
      </c>
      <c r="AZ34" s="162">
        <f>NCPREC!Q44</f>
        <v>2.59485927386542E-2</v>
      </c>
      <c r="BA34" s="162">
        <f>'Euro Core RE'!Q44</f>
        <v>1.9358560319E-2</v>
      </c>
      <c r="BB34" s="162">
        <f>'Asia Core RE'!Q44</f>
        <v>2.9227234745E-2</v>
      </c>
      <c r="BC34" s="162">
        <f>'Add-On 1'!Q44</f>
        <v>0</v>
      </c>
      <c r="BD34" s="162">
        <f>'Add-On 2'!Q44</f>
        <v>0</v>
      </c>
      <c r="BE34" s="162"/>
      <c r="BF34">
        <f t="shared" si="12"/>
        <v>31</v>
      </c>
      <c r="BG34" s="12">
        <f>'US Core RE'!R44</f>
        <v>1.0384126877429845E-2</v>
      </c>
      <c r="BH34" s="12">
        <f>'VA RE'!R44</f>
        <v>-8.5636413591445582E-3</v>
      </c>
      <c r="BI34" s="162">
        <f>'Opp RE'!R44</f>
        <v>1.6072067818847513E-2</v>
      </c>
      <c r="BJ34" s="162">
        <f>'US Core+ RE'!R44</f>
        <v>9.929358372676278E-3</v>
      </c>
      <c r="BK34" s="162">
        <f>REITs!R44</f>
        <v>2.2965954551182888E-2</v>
      </c>
      <c r="BL34" s="162">
        <f>Timberland!R44</f>
        <v>1.3826232292484253E-3</v>
      </c>
      <c r="BM34" s="162">
        <f>'Row Crops'!R44</f>
        <v>4.1476627200751626E-3</v>
      </c>
      <c r="BN34" s="162">
        <f>'Perm Crops'!R44</f>
        <v>-1.0036620270808316E-2</v>
      </c>
      <c r="BO34" s="162">
        <f>Infra!R44</f>
        <v>8.2811772745312595E-2</v>
      </c>
      <c r="BP34" s="162">
        <f>'US Public Eq'!R44</f>
        <v>6.0661197685175861E-2</v>
      </c>
      <c r="BQ34" s="162">
        <f>'Fixed Income'!R44</f>
        <v>8.1674275603609292E-3</v>
      </c>
      <c r="BR34" s="162">
        <f>NCPREC!R44</f>
        <v>2.8419341405060194E-2</v>
      </c>
      <c r="BS34" s="162">
        <f>'Euro Core RE'!R44</f>
        <v>3.0542803051019307E-2</v>
      </c>
      <c r="BT34" s="162">
        <f>'Asia Core RE'!R44</f>
        <v>2.4185951583088228E-2</v>
      </c>
      <c r="BU34" s="162" t="e">
        <f>'Add-On 1'!R44</f>
        <v>#DIV/0!</v>
      </c>
      <c r="BV34" s="162" t="e">
        <f>'Add-On 2'!R44</f>
        <v>#DIV/0!</v>
      </c>
    </row>
    <row r="35" spans="1:74" x14ac:dyDescent="0.2">
      <c r="A35" s="157">
        <f t="shared" si="9"/>
        <v>32</v>
      </c>
      <c r="B35" s="12">
        <f t="shared" ca="1" si="15"/>
        <v>1.880560249E-2</v>
      </c>
      <c r="C35" s="12">
        <f t="shared" ca="1" si="15"/>
        <v>2.1314994781000001E-2</v>
      </c>
      <c r="D35" s="12">
        <f t="shared" ca="1" si="15"/>
        <v>3.0645980366000001E-2</v>
      </c>
      <c r="E35" s="12">
        <f t="shared" ca="1" si="15"/>
        <v>2.3199822879164757E-2</v>
      </c>
      <c r="F35" s="12">
        <f t="shared" ca="1" si="15"/>
        <v>4.2800145042845697E-2</v>
      </c>
      <c r="G35" s="12">
        <f t="shared" ca="1" si="15"/>
        <v>1.7255001562467599E-2</v>
      </c>
      <c r="H35" s="12">
        <f t="shared" ca="1" si="15"/>
        <v>5.0330000000000001E-3</v>
      </c>
      <c r="I35" s="12">
        <f t="shared" ca="1" si="15"/>
        <v>9.2806405850001106E-3</v>
      </c>
      <c r="J35" s="12">
        <f t="shared" ca="1" si="15"/>
        <v>9.0762440277531997E-3</v>
      </c>
      <c r="K35" s="12">
        <f t="shared" ca="1" si="15"/>
        <v>4.8186351255437021E-2</v>
      </c>
      <c r="L35" s="12">
        <f t="shared" ca="1" si="15"/>
        <v>-5.3900000000000003E-2</v>
      </c>
      <c r="M35" s="12">
        <f t="shared" ca="1" si="15"/>
        <v>3.8242363929054599E-2</v>
      </c>
      <c r="N35" s="12">
        <f t="shared" ca="1" si="15"/>
        <v>-2.9755169224791902E-2</v>
      </c>
      <c r="O35" s="12">
        <f t="shared" ca="1" si="15"/>
        <v>2.41123806768909E-2</v>
      </c>
      <c r="P35" s="12">
        <f t="shared" ca="1" si="15"/>
        <v>0</v>
      </c>
      <c r="Q35" s="12">
        <f t="shared" ca="1" si="15"/>
        <v>0</v>
      </c>
      <c r="V35" s="157">
        <f t="shared" si="10"/>
        <v>32</v>
      </c>
      <c r="W35" s="12">
        <f t="shared" ca="1" si="14"/>
        <v>2.033143363835066E-2</v>
      </c>
      <c r="X35" s="12">
        <f t="shared" ca="1" si="14"/>
        <v>3.7330154363135248E-2</v>
      </c>
      <c r="Y35" s="12">
        <f t="shared" ca="1" si="14"/>
        <v>3.6461501849907707E-2</v>
      </c>
      <c r="Z35" s="12">
        <f t="shared" ca="1" si="14"/>
        <v>2.5495898498369085E-2</v>
      </c>
      <c r="AA35" s="12">
        <f t="shared" ca="1" si="14"/>
        <v>6.9405992790300131E-2</v>
      </c>
      <c r="AB35" s="12">
        <f t="shared" ca="1" si="14"/>
        <v>4.0795826668073909E-2</v>
      </c>
      <c r="AC35" s="12">
        <f t="shared" ca="1" si="14"/>
        <v>-1.0696912270312442E-2</v>
      </c>
      <c r="AD35" s="12">
        <f t="shared" ca="1" si="14"/>
        <v>1.4509021761726526E-2</v>
      </c>
      <c r="AE35" s="12">
        <f t="shared" ca="1" si="14"/>
        <v>9.7617054914529433E-3</v>
      </c>
      <c r="AF35" s="12">
        <f t="shared" ca="1" si="14"/>
        <v>6.1876095400231756E-2</v>
      </c>
      <c r="AG35" s="12">
        <f t="shared" ca="1" si="14"/>
        <v>-5.3900000000000059E-2</v>
      </c>
      <c r="AH35" s="12">
        <f t="shared" ca="1" si="14"/>
        <v>3.8242363929054557E-2</v>
      </c>
      <c r="AI35" s="12">
        <f t="shared" ca="1" si="14"/>
        <v>-2.9755169224791933E-2</v>
      </c>
      <c r="AJ35" s="12">
        <f t="shared" ca="1" si="14"/>
        <v>3.9746269986342675E-3</v>
      </c>
      <c r="AK35" s="12" t="e">
        <f t="shared" ca="1" si="14"/>
        <v>#DIV/0!</v>
      </c>
      <c r="AL35" s="12" t="e">
        <f t="shared" ca="1" si="14"/>
        <v>#DIV/0!</v>
      </c>
      <c r="AN35" s="157">
        <f t="shared" si="8"/>
        <v>32</v>
      </c>
      <c r="AO35" s="12">
        <f>'US Core RE'!Q45</f>
        <v>1.880560249E-2</v>
      </c>
      <c r="AP35" s="12">
        <f>'VA RE'!Q45</f>
        <v>4.2800145042845697E-2</v>
      </c>
      <c r="AQ35" s="162">
        <f>'Opp RE'!Q45</f>
        <v>1.7255001562467599E-2</v>
      </c>
      <c r="AR35" s="162">
        <f>'US Core+ RE'!Q45</f>
        <v>2.3199822879164757E-2</v>
      </c>
      <c r="AS35" s="162">
        <f>REITs!Q45</f>
        <v>-5.3900000000000003E-2</v>
      </c>
      <c r="AT35" s="162">
        <f>Timberland!Q45</f>
        <v>9.2806405850001106E-3</v>
      </c>
      <c r="AU35" s="162">
        <f>'Row Crops'!Q45</f>
        <v>9.0762440277531997E-3</v>
      </c>
      <c r="AV35" s="162">
        <f>'Perm Crops'!Q45</f>
        <v>4.8186351255437021E-2</v>
      </c>
      <c r="AW35" s="162">
        <f>Infra!Q45</f>
        <v>5.0330000000000001E-3</v>
      </c>
      <c r="AX35" s="162">
        <f>'US Public Eq'!Q45</f>
        <v>3.8242363929054599E-2</v>
      </c>
      <c r="AY35" s="162">
        <f>'Fixed Income'!Q45</f>
        <v>-2.9755169224791902E-2</v>
      </c>
      <c r="AZ35" s="162">
        <f>NCPREC!Q45</f>
        <v>2.41123806768909E-2</v>
      </c>
      <c r="BA35" s="162">
        <f>'Euro Core RE'!Q45</f>
        <v>2.1314994781000001E-2</v>
      </c>
      <c r="BB35" s="162">
        <f>'Asia Core RE'!Q45</f>
        <v>3.0645980366000001E-2</v>
      </c>
      <c r="BC35" s="162">
        <f>'Add-On 1'!Q45</f>
        <v>0</v>
      </c>
      <c r="BD35" s="162">
        <f>'Add-On 2'!Q45</f>
        <v>0</v>
      </c>
      <c r="BE35" s="162"/>
      <c r="BF35">
        <f t="shared" si="12"/>
        <v>32</v>
      </c>
      <c r="BG35" s="12">
        <f>'US Core RE'!R45</f>
        <v>2.033143363835066E-2</v>
      </c>
      <c r="BH35" s="12">
        <f>'VA RE'!R45</f>
        <v>6.9405992790300131E-2</v>
      </c>
      <c r="BI35" s="162">
        <f>'Opp RE'!R45</f>
        <v>4.0795826668073909E-2</v>
      </c>
      <c r="BJ35" s="162">
        <f>'US Core+ RE'!R45</f>
        <v>2.5495898498369085E-2</v>
      </c>
      <c r="BK35" s="162">
        <f>REITs!R45</f>
        <v>-5.3900000000000059E-2</v>
      </c>
      <c r="BL35" s="162">
        <f>Timberland!R45</f>
        <v>1.4509021761726526E-2</v>
      </c>
      <c r="BM35" s="162">
        <f>'Row Crops'!R45</f>
        <v>9.7617054914529433E-3</v>
      </c>
      <c r="BN35" s="162">
        <f>'Perm Crops'!R45</f>
        <v>6.1876095400231756E-2</v>
      </c>
      <c r="BO35" s="162">
        <f>Infra!R45</f>
        <v>-1.0696912270312442E-2</v>
      </c>
      <c r="BP35" s="162">
        <f>'US Public Eq'!R45</f>
        <v>3.8242363929054557E-2</v>
      </c>
      <c r="BQ35" s="162">
        <f>'Fixed Income'!R45</f>
        <v>-2.9755169224791933E-2</v>
      </c>
      <c r="BR35" s="162">
        <f>NCPREC!R45</f>
        <v>3.9746269986342675E-3</v>
      </c>
      <c r="BS35" s="162">
        <f>'Euro Core RE'!R45</f>
        <v>3.7330154363135248E-2</v>
      </c>
      <c r="BT35" s="162">
        <f>'Asia Core RE'!R45</f>
        <v>3.6461501849907707E-2</v>
      </c>
      <c r="BU35" s="162" t="e">
        <f>'Add-On 1'!R45</f>
        <v>#DIV/0!</v>
      </c>
      <c r="BV35" s="162" t="e">
        <f>'Add-On 2'!R45</f>
        <v>#DIV/0!</v>
      </c>
    </row>
    <row r="36" spans="1:74" x14ac:dyDescent="0.2">
      <c r="A36" s="157">
        <f t="shared" si="9"/>
        <v>33</v>
      </c>
      <c r="B36" s="12">
        <f t="shared" ca="1" si="15"/>
        <v>1.8319996376E-2</v>
      </c>
      <c r="C36" s="12">
        <f t="shared" ca="1" si="15"/>
        <v>1.1615202763E-2</v>
      </c>
      <c r="D36" s="12">
        <f t="shared" ca="1" si="15"/>
        <v>2.8225362402999998E-2</v>
      </c>
      <c r="E36" s="12">
        <f t="shared" ca="1" si="15"/>
        <v>2.2240972929379838E-2</v>
      </c>
      <c r="F36" s="12">
        <f t="shared" ca="1" si="15"/>
        <v>2.9715847350794002E-2</v>
      </c>
      <c r="G36" s="12">
        <f t="shared" ca="1" si="15"/>
        <v>1.13176814121948E-2</v>
      </c>
      <c r="H36" s="12">
        <f t="shared" ca="1" si="15"/>
        <v>2.0749E-2</v>
      </c>
      <c r="I36" s="12">
        <f t="shared" ca="1" si="15"/>
        <v>4.1547185075001547E-3</v>
      </c>
      <c r="J36" s="12">
        <f t="shared" ca="1" si="15"/>
        <v>8.1723165727567437E-3</v>
      </c>
      <c r="K36" s="12">
        <f t="shared" ca="1" si="15"/>
        <v>1.5599858749360429E-2</v>
      </c>
      <c r="L36" s="12">
        <f t="shared" ca="1" si="15"/>
        <v>1.46E-2</v>
      </c>
      <c r="M36" s="12">
        <f t="shared" ca="1" si="15"/>
        <v>3.8520810810877201E-2</v>
      </c>
      <c r="N36" s="12">
        <f t="shared" ca="1" si="15"/>
        <v>4.5825405996964301E-3</v>
      </c>
      <c r="O36" s="12">
        <f t="shared" ca="1" si="15"/>
        <v>3.3931138767651602E-2</v>
      </c>
      <c r="P36" s="12">
        <f t="shared" ca="1" si="15"/>
        <v>0</v>
      </c>
      <c r="Q36" s="12">
        <f t="shared" ca="1" si="15"/>
        <v>0</v>
      </c>
      <c r="V36" s="157">
        <f t="shared" si="10"/>
        <v>33</v>
      </c>
      <c r="W36" s="12">
        <f t="shared" ca="1" si="14"/>
        <v>1.7342246353622803E-2</v>
      </c>
      <c r="X36" s="12">
        <f t="shared" ca="1" si="14"/>
        <v>1.3108509034650773E-2</v>
      </c>
      <c r="Y36" s="12">
        <f t="shared" ca="1" si="14"/>
        <v>2.0323388195744752E-2</v>
      </c>
      <c r="Z36" s="12">
        <f t="shared" ca="1" si="14"/>
        <v>2.0628305261464419E-2</v>
      </c>
      <c r="AA36" s="12">
        <f t="shared" ca="1" si="14"/>
        <v>2.5563315554063548E-2</v>
      </c>
      <c r="AB36" s="12">
        <f t="shared" ca="1" si="14"/>
        <v>-1.8314603041083011E-2</v>
      </c>
      <c r="AC36" s="12">
        <f t="shared" ca="1" si="14"/>
        <v>1.94776633937499E-2</v>
      </c>
      <c r="AD36" s="12">
        <f t="shared" ca="1" si="14"/>
        <v>-2.3982521947063518E-4</v>
      </c>
      <c r="AE36" s="12">
        <f t="shared" ca="1" si="14"/>
        <v>1.0697463957142439E-2</v>
      </c>
      <c r="AF36" s="12">
        <f t="shared" ca="1" si="14"/>
        <v>-6.4171059059071611E-3</v>
      </c>
      <c r="AG36" s="12">
        <f t="shared" ca="1" si="14"/>
        <v>1.4599999999999946E-2</v>
      </c>
      <c r="AH36" s="12">
        <f t="shared" ca="1" si="14"/>
        <v>3.8520810810877215E-2</v>
      </c>
      <c r="AI36" s="12">
        <f t="shared" ca="1" si="14"/>
        <v>4.5825405996964275E-3</v>
      </c>
      <c r="AJ36" s="12">
        <f t="shared" ca="1" si="14"/>
        <v>4.5964482242535354E-2</v>
      </c>
      <c r="AK36" s="12" t="e">
        <f t="shared" ca="1" si="14"/>
        <v>#DIV/0!</v>
      </c>
      <c r="AL36" s="12" t="e">
        <f t="shared" ref="AL36:AL99" ca="1" si="16">VLOOKUP($V36,$BF$3:$BV$186,AL$1,FALSE)</f>
        <v>#DIV/0!</v>
      </c>
      <c r="AN36" s="157">
        <f t="shared" si="8"/>
        <v>33</v>
      </c>
      <c r="AO36" s="12">
        <f>'US Core RE'!Q46</f>
        <v>1.8319996376E-2</v>
      </c>
      <c r="AP36" s="12">
        <f>'VA RE'!Q46</f>
        <v>2.9715847350794002E-2</v>
      </c>
      <c r="AQ36" s="162">
        <f>'Opp RE'!Q46</f>
        <v>1.13176814121948E-2</v>
      </c>
      <c r="AR36" s="162">
        <f>'US Core+ RE'!Q46</f>
        <v>2.2240972929379838E-2</v>
      </c>
      <c r="AS36" s="162">
        <f>REITs!Q46</f>
        <v>1.46E-2</v>
      </c>
      <c r="AT36" s="162">
        <f>Timberland!Q46</f>
        <v>4.1547185075001547E-3</v>
      </c>
      <c r="AU36" s="162">
        <f>'Row Crops'!Q46</f>
        <v>8.1723165727567437E-3</v>
      </c>
      <c r="AV36" s="162">
        <f>'Perm Crops'!Q46</f>
        <v>1.5599858749360429E-2</v>
      </c>
      <c r="AW36" s="162">
        <f>Infra!Q46</f>
        <v>2.0749E-2</v>
      </c>
      <c r="AX36" s="162">
        <f>'US Public Eq'!Q46</f>
        <v>3.8520810810877201E-2</v>
      </c>
      <c r="AY36" s="162">
        <f>'Fixed Income'!Q46</f>
        <v>4.5825405996964301E-3</v>
      </c>
      <c r="AZ36" s="162">
        <f>NCPREC!Q46</f>
        <v>3.3931138767651602E-2</v>
      </c>
      <c r="BA36" s="162">
        <f>'Euro Core RE'!Q46</f>
        <v>1.1615202763E-2</v>
      </c>
      <c r="BB36" s="162">
        <f>'Asia Core RE'!Q46</f>
        <v>2.8225362402999998E-2</v>
      </c>
      <c r="BC36" s="162">
        <f>'Add-On 1'!Q46</f>
        <v>0</v>
      </c>
      <c r="BD36" s="162">
        <f>'Add-On 2'!Q46</f>
        <v>0</v>
      </c>
      <c r="BE36" s="162"/>
      <c r="BF36">
        <f t="shared" si="12"/>
        <v>33</v>
      </c>
      <c r="BG36" s="12">
        <f>'US Core RE'!R46</f>
        <v>1.7342246353622803E-2</v>
      </c>
      <c r="BH36" s="12">
        <f>'VA RE'!R46</f>
        <v>2.5563315554063548E-2</v>
      </c>
      <c r="BI36" s="162">
        <f>'Opp RE'!R46</f>
        <v>-1.8314603041083011E-2</v>
      </c>
      <c r="BJ36" s="162">
        <f>'US Core+ RE'!R46</f>
        <v>2.0628305261464419E-2</v>
      </c>
      <c r="BK36" s="162">
        <f>REITs!R46</f>
        <v>1.4599999999999946E-2</v>
      </c>
      <c r="BL36" s="162">
        <f>Timberland!R46</f>
        <v>-2.3982521947063518E-4</v>
      </c>
      <c r="BM36" s="162">
        <f>'Row Crops'!R46</f>
        <v>1.0697463957142439E-2</v>
      </c>
      <c r="BN36" s="162">
        <f>'Perm Crops'!R46</f>
        <v>-6.4171059059071611E-3</v>
      </c>
      <c r="BO36" s="162">
        <f>Infra!R46</f>
        <v>1.94776633937499E-2</v>
      </c>
      <c r="BP36" s="162">
        <f>'US Public Eq'!R46</f>
        <v>3.8520810810877215E-2</v>
      </c>
      <c r="BQ36" s="162">
        <f>'Fixed Income'!R46</f>
        <v>4.5825405996964275E-3</v>
      </c>
      <c r="BR36" s="162">
        <f>NCPREC!R46</f>
        <v>4.5964482242535354E-2</v>
      </c>
      <c r="BS36" s="162">
        <f>'Euro Core RE'!R46</f>
        <v>1.3108509034650773E-2</v>
      </c>
      <c r="BT36" s="162">
        <f>'Asia Core RE'!R46</f>
        <v>2.0323388195744752E-2</v>
      </c>
      <c r="BU36" s="162" t="e">
        <f>'Add-On 1'!R46</f>
        <v>#DIV/0!</v>
      </c>
      <c r="BV36" s="162" t="e">
        <f>'Add-On 2'!R46</f>
        <v>#DIV/0!</v>
      </c>
    </row>
    <row r="37" spans="1:74" x14ac:dyDescent="0.2">
      <c r="A37" s="157">
        <f t="shared" si="9"/>
        <v>34</v>
      </c>
      <c r="B37" s="12">
        <f t="shared" ref="B37:B100" ca="1" si="17">VLOOKUP($A37,$AN$3:$BD$186,B$1,FALSE)</f>
        <v>1.9062027697734799E-2</v>
      </c>
      <c r="C37" s="12">
        <f t="shared" ref="C37:Q46" ca="1" si="18">VLOOKUP($A37,$AN$3:$BD$186,C$1,FALSE)</f>
        <v>1.2171431587999999E-2</v>
      </c>
      <c r="D37" s="12">
        <f t="shared" ca="1" si="18"/>
        <v>3.2869931838000001E-2</v>
      </c>
      <c r="E37" s="12">
        <f t="shared" ca="1" si="18"/>
        <v>2.4600040210055085E-2</v>
      </c>
      <c r="F37" s="12">
        <f t="shared" ca="1" si="18"/>
        <v>3.20336007123262E-2</v>
      </c>
      <c r="G37" s="12">
        <f t="shared" ca="1" si="18"/>
        <v>1.56142154602169E-2</v>
      </c>
      <c r="H37" s="12">
        <f t="shared" ca="1" si="18"/>
        <v>2.2006000000000001E-2</v>
      </c>
      <c r="I37" s="12">
        <f t="shared" ca="1" si="18"/>
        <v>8.3397656674999432E-3</v>
      </c>
      <c r="J37" s="12">
        <f t="shared" ca="1" si="18"/>
        <v>5.6585828251671799E-3</v>
      </c>
      <c r="K37" s="12">
        <f t="shared" ca="1" si="18"/>
        <v>1.525712468915752E-2</v>
      </c>
      <c r="L37" s="12">
        <f t="shared" ca="1" si="18"/>
        <v>3.7400000000000003E-2</v>
      </c>
      <c r="M37" s="12">
        <f t="shared" ca="1" si="18"/>
        <v>2.4552375351965198E-2</v>
      </c>
      <c r="N37" s="12">
        <f t="shared" ca="1" si="18"/>
        <v>2.21372785840106E-2</v>
      </c>
      <c r="O37" s="12">
        <f t="shared" ca="1" si="18"/>
        <v>2.6572746680575601E-2</v>
      </c>
      <c r="P37" s="12">
        <f t="shared" ca="1" si="18"/>
        <v>0</v>
      </c>
      <c r="Q37" s="12">
        <f t="shared" ca="1" si="18"/>
        <v>0</v>
      </c>
      <c r="V37" s="157">
        <f t="shared" si="10"/>
        <v>34</v>
      </c>
      <c r="W37" s="12">
        <f t="shared" ref="W37:AK52" ca="1" si="19">VLOOKUP($V37,$BF$3:$BV$186,W$1,FALSE)</f>
        <v>1.8141253246188871E-2</v>
      </c>
      <c r="X37" s="12">
        <f t="shared" ca="1" si="19"/>
        <v>5.5923571329263844E-3</v>
      </c>
      <c r="Y37" s="12">
        <f t="shared" ca="1" si="19"/>
        <v>3.8133436582384883E-2</v>
      </c>
      <c r="Z37" s="12">
        <f t="shared" ca="1" si="19"/>
        <v>2.1960787184552411E-2</v>
      </c>
      <c r="AA37" s="12">
        <f t="shared" ca="1" si="19"/>
        <v>3.7919766883961925E-2</v>
      </c>
      <c r="AB37" s="12">
        <f t="shared" ca="1" si="19"/>
        <v>3.2574915921601555E-3</v>
      </c>
      <c r="AC37" s="12">
        <f t="shared" ca="1" si="19"/>
        <v>1.7359693178125024E-2</v>
      </c>
      <c r="AD37" s="12">
        <f t="shared" ca="1" si="19"/>
        <v>2.104784520555647E-2</v>
      </c>
      <c r="AE37" s="12">
        <f t="shared" ca="1" si="19"/>
        <v>-1.8908910278209179E-3</v>
      </c>
      <c r="AF37" s="12">
        <f t="shared" ca="1" si="19"/>
        <v>1.8514805792415823E-2</v>
      </c>
      <c r="AG37" s="12">
        <f t="shared" ca="1" si="19"/>
        <v>3.74000000000001E-2</v>
      </c>
      <c r="AH37" s="12">
        <f t="shared" ca="1" si="19"/>
        <v>2.4552375351965194E-2</v>
      </c>
      <c r="AI37" s="12">
        <f t="shared" ca="1" si="19"/>
        <v>2.21372785840106E-2</v>
      </c>
      <c r="AJ37" s="12">
        <f t="shared" ca="1" si="19"/>
        <v>5.2669931390370905E-2</v>
      </c>
      <c r="AK37" s="12" t="e">
        <f t="shared" ca="1" si="19"/>
        <v>#DIV/0!</v>
      </c>
      <c r="AL37" s="12" t="e">
        <f t="shared" ca="1" si="16"/>
        <v>#DIV/0!</v>
      </c>
      <c r="AN37" s="157">
        <f t="shared" si="8"/>
        <v>34</v>
      </c>
      <c r="AO37" s="12">
        <f>'US Core RE'!Q47</f>
        <v>1.9062027697734799E-2</v>
      </c>
      <c r="AP37" s="12">
        <f>'VA RE'!Q47</f>
        <v>3.20336007123262E-2</v>
      </c>
      <c r="AQ37" s="162">
        <f>'Opp RE'!Q47</f>
        <v>1.56142154602169E-2</v>
      </c>
      <c r="AR37" s="162">
        <f>'US Core+ RE'!Q47</f>
        <v>2.4600040210055085E-2</v>
      </c>
      <c r="AS37" s="162">
        <f>REITs!Q47</f>
        <v>3.7400000000000003E-2</v>
      </c>
      <c r="AT37" s="162">
        <f>Timberland!Q47</f>
        <v>8.3397656674999432E-3</v>
      </c>
      <c r="AU37" s="162">
        <f>'Row Crops'!Q47</f>
        <v>5.6585828251671799E-3</v>
      </c>
      <c r="AV37" s="162">
        <f>'Perm Crops'!Q47</f>
        <v>1.525712468915752E-2</v>
      </c>
      <c r="AW37" s="162">
        <f>Infra!Q47</f>
        <v>2.2006000000000001E-2</v>
      </c>
      <c r="AX37" s="162">
        <f>'US Public Eq'!Q47</f>
        <v>2.4552375351965198E-2</v>
      </c>
      <c r="AY37" s="162">
        <f>'Fixed Income'!Q47</f>
        <v>2.21372785840106E-2</v>
      </c>
      <c r="AZ37" s="162">
        <f>NCPREC!Q47</f>
        <v>2.6572746680575601E-2</v>
      </c>
      <c r="BA37" s="162">
        <f>'Euro Core RE'!Q47</f>
        <v>1.2171431587999999E-2</v>
      </c>
      <c r="BB37" s="162">
        <f>'Asia Core RE'!Q47</f>
        <v>3.2869931838000001E-2</v>
      </c>
      <c r="BC37" s="162">
        <f>'Add-On 1'!Q47</f>
        <v>0</v>
      </c>
      <c r="BD37" s="162">
        <f>'Add-On 2'!Q47</f>
        <v>0</v>
      </c>
      <c r="BE37" s="162"/>
      <c r="BF37">
        <f t="shared" si="12"/>
        <v>34</v>
      </c>
      <c r="BG37" s="12">
        <f>'US Core RE'!R47</f>
        <v>1.8141253246188871E-2</v>
      </c>
      <c r="BH37" s="12">
        <f>'VA RE'!R47</f>
        <v>3.7919766883961925E-2</v>
      </c>
      <c r="BI37" s="162">
        <f>'Opp RE'!R47</f>
        <v>3.2574915921601555E-3</v>
      </c>
      <c r="BJ37" s="162">
        <f>'US Core+ RE'!R47</f>
        <v>2.1960787184552411E-2</v>
      </c>
      <c r="BK37" s="162">
        <f>REITs!R47</f>
        <v>3.74000000000001E-2</v>
      </c>
      <c r="BL37" s="162">
        <f>Timberland!R47</f>
        <v>2.104784520555647E-2</v>
      </c>
      <c r="BM37" s="162">
        <f>'Row Crops'!R47</f>
        <v>-1.8908910278209179E-3</v>
      </c>
      <c r="BN37" s="162">
        <f>'Perm Crops'!R47</f>
        <v>1.8514805792415823E-2</v>
      </c>
      <c r="BO37" s="162">
        <f>Infra!R47</f>
        <v>1.7359693178125024E-2</v>
      </c>
      <c r="BP37" s="162">
        <f>'US Public Eq'!R47</f>
        <v>2.4552375351965194E-2</v>
      </c>
      <c r="BQ37" s="162">
        <f>'Fixed Income'!R47</f>
        <v>2.21372785840106E-2</v>
      </c>
      <c r="BR37" s="162">
        <f>NCPREC!R47</f>
        <v>5.2669931390370905E-2</v>
      </c>
      <c r="BS37" s="162">
        <f>'Euro Core RE'!R47</f>
        <v>5.5923571329263844E-3</v>
      </c>
      <c r="BT37" s="162">
        <f>'Asia Core RE'!R47</f>
        <v>3.8133436582384883E-2</v>
      </c>
      <c r="BU37" s="162" t="e">
        <f>'Add-On 1'!R47</f>
        <v>#DIV/0!</v>
      </c>
      <c r="BV37" s="162" t="e">
        <f>'Add-On 2'!R47</f>
        <v>#DIV/0!</v>
      </c>
    </row>
    <row r="38" spans="1:74" x14ac:dyDescent="0.2">
      <c r="A38" s="157">
        <f t="shared" si="9"/>
        <v>35</v>
      </c>
      <c r="B38" s="12">
        <f t="shared" ca="1" si="17"/>
        <v>1.95072042438044E-2</v>
      </c>
      <c r="C38" s="12">
        <f t="shared" ca="1" si="18"/>
        <v>1.1623265904000001E-2</v>
      </c>
      <c r="D38" s="12">
        <f t="shared" ca="1" si="18"/>
        <v>3.1883606653000003E-2</v>
      </c>
      <c r="E38" s="12">
        <f t="shared" ca="1" si="18"/>
        <v>2.6049924182203629E-2</v>
      </c>
      <c r="F38" s="12">
        <f t="shared" ca="1" si="18"/>
        <v>2.8265400927549499E-2</v>
      </c>
      <c r="G38" s="12">
        <f t="shared" ca="1" si="18"/>
        <v>2.0419268646683999E-2</v>
      </c>
      <c r="H38" s="12">
        <f t="shared" ca="1" si="18"/>
        <v>2.6637999999999998E-2</v>
      </c>
      <c r="I38" s="12">
        <f t="shared" ca="1" si="18"/>
        <v>-5.0713415349999957E-3</v>
      </c>
      <c r="J38" s="12">
        <f t="shared" ca="1" si="18"/>
        <v>1.3312344065000037E-2</v>
      </c>
      <c r="K38" s="12">
        <f t="shared" ca="1" si="18"/>
        <v>8.8232828450001133E-3</v>
      </c>
      <c r="L38" s="12">
        <f t="shared" ca="1" si="18"/>
        <v>5.4300000000000001E-2</v>
      </c>
      <c r="M38" s="12">
        <f t="shared" ca="1" si="18"/>
        <v>1.34783512357728E-2</v>
      </c>
      <c r="N38" s="12">
        <f t="shared" ca="1" si="18"/>
        <v>3.0319961787971299E-2</v>
      </c>
      <c r="O38" s="12">
        <f t="shared" ca="1" si="18"/>
        <v>1.2699403481521499E-2</v>
      </c>
      <c r="P38" s="12">
        <f t="shared" ca="1" si="18"/>
        <v>0</v>
      </c>
      <c r="Q38" s="12">
        <f t="shared" ca="1" si="18"/>
        <v>0</v>
      </c>
      <c r="V38" s="157">
        <f t="shared" si="10"/>
        <v>35</v>
      </c>
      <c r="W38" s="12">
        <f t="shared" ca="1" si="19"/>
        <v>2.4755814677972499E-3</v>
      </c>
      <c r="X38" s="12">
        <f t="shared" ca="1" si="19"/>
        <v>-6.6403771537880685E-3</v>
      </c>
      <c r="Y38" s="12">
        <f t="shared" ca="1" si="19"/>
        <v>-4.1120150880569195E-3</v>
      </c>
      <c r="Z38" s="12">
        <f t="shared" ca="1" si="19"/>
        <v>8.4395674807880017E-3</v>
      </c>
      <c r="AA38" s="12">
        <f t="shared" ca="1" si="19"/>
        <v>-3.8123367338762981E-2</v>
      </c>
      <c r="AB38" s="12">
        <f t="shared" ca="1" si="19"/>
        <v>-4.8987489991012545E-3</v>
      </c>
      <c r="AC38" s="12">
        <f t="shared" ca="1" si="19"/>
        <v>3.6899418396874939E-2</v>
      </c>
      <c r="AD38" s="12">
        <f t="shared" ca="1" si="19"/>
        <v>-2.6449265351916051E-2</v>
      </c>
      <c r="AE38" s="12">
        <f t="shared" ca="1" si="19"/>
        <v>1.7510356441782449E-2</v>
      </c>
      <c r="AF38" s="12">
        <f t="shared" ca="1" si="19"/>
        <v>-1.22480027056312E-2</v>
      </c>
      <c r="AG38" s="12">
        <f t="shared" ca="1" si="19"/>
        <v>5.4300000000000015E-2</v>
      </c>
      <c r="AH38" s="12">
        <f t="shared" ca="1" si="19"/>
        <v>1.347835123577279E-2</v>
      </c>
      <c r="AI38" s="12">
        <f t="shared" ca="1" si="19"/>
        <v>3.031996178797125E-2</v>
      </c>
      <c r="AJ38" s="12">
        <f t="shared" ca="1" si="19"/>
        <v>2.4160053128980952E-3</v>
      </c>
      <c r="AK38" s="12" t="e">
        <f t="shared" ca="1" si="19"/>
        <v>#DIV/0!</v>
      </c>
      <c r="AL38" s="12" t="e">
        <f t="shared" ca="1" si="16"/>
        <v>#DIV/0!</v>
      </c>
      <c r="AN38" s="157">
        <f t="shared" si="8"/>
        <v>35</v>
      </c>
      <c r="AO38" s="12">
        <f>'US Core RE'!Q48</f>
        <v>1.95072042438044E-2</v>
      </c>
      <c r="AP38" s="12">
        <f>'VA RE'!Q48</f>
        <v>2.8265400927549499E-2</v>
      </c>
      <c r="AQ38" s="162">
        <f>'Opp RE'!Q48</f>
        <v>2.0419268646683999E-2</v>
      </c>
      <c r="AR38" s="162">
        <f>'US Core+ RE'!Q48</f>
        <v>2.6049924182203629E-2</v>
      </c>
      <c r="AS38" s="162">
        <f>REITs!Q48</f>
        <v>5.4300000000000001E-2</v>
      </c>
      <c r="AT38" s="162">
        <f>Timberland!Q48</f>
        <v>-5.0713415349999957E-3</v>
      </c>
      <c r="AU38" s="162">
        <f>'Row Crops'!Q48</f>
        <v>1.3312344065000037E-2</v>
      </c>
      <c r="AV38" s="162">
        <f>'Perm Crops'!Q48</f>
        <v>8.8232828450001133E-3</v>
      </c>
      <c r="AW38" s="162">
        <f>Infra!Q48</f>
        <v>2.6637999999999998E-2</v>
      </c>
      <c r="AX38" s="162">
        <f>'US Public Eq'!Q48</f>
        <v>1.34783512357728E-2</v>
      </c>
      <c r="AY38" s="162">
        <f>'Fixed Income'!Q48</f>
        <v>3.0319961787971299E-2</v>
      </c>
      <c r="AZ38" s="162">
        <f>NCPREC!Q48</f>
        <v>1.2699403481521499E-2</v>
      </c>
      <c r="BA38" s="162">
        <f>'Euro Core RE'!Q48</f>
        <v>1.1623265904000001E-2</v>
      </c>
      <c r="BB38" s="162">
        <f>'Asia Core RE'!Q48</f>
        <v>3.1883606653000003E-2</v>
      </c>
      <c r="BC38" s="162">
        <f>'Add-On 1'!Q48</f>
        <v>0</v>
      </c>
      <c r="BD38" s="162">
        <f>'Add-On 2'!Q48</f>
        <v>0</v>
      </c>
      <c r="BE38" s="162"/>
      <c r="BF38">
        <f t="shared" si="12"/>
        <v>35</v>
      </c>
      <c r="BG38" s="12">
        <f>'US Core RE'!R48</f>
        <v>2.4755814677972499E-3</v>
      </c>
      <c r="BH38" s="12">
        <f>'VA RE'!R48</f>
        <v>-3.8123367338762981E-2</v>
      </c>
      <c r="BI38" s="162">
        <f>'Opp RE'!R48</f>
        <v>-4.8987489991012545E-3</v>
      </c>
      <c r="BJ38" s="162">
        <f>'US Core+ RE'!R48</f>
        <v>8.4395674807880017E-3</v>
      </c>
      <c r="BK38" s="162">
        <f>REITs!R48</f>
        <v>5.4300000000000015E-2</v>
      </c>
      <c r="BL38" s="162">
        <f>Timberland!R48</f>
        <v>-2.6449265351916051E-2</v>
      </c>
      <c r="BM38" s="162">
        <f>'Row Crops'!R48</f>
        <v>1.7510356441782449E-2</v>
      </c>
      <c r="BN38" s="162">
        <f>'Perm Crops'!R48</f>
        <v>-1.22480027056312E-2</v>
      </c>
      <c r="BO38" s="162">
        <f>Infra!R48</f>
        <v>3.6899418396874939E-2</v>
      </c>
      <c r="BP38" s="162">
        <f>'US Public Eq'!R48</f>
        <v>1.347835123577279E-2</v>
      </c>
      <c r="BQ38" s="162">
        <f>'Fixed Income'!R48</f>
        <v>3.031996178797125E-2</v>
      </c>
      <c r="BR38" s="162">
        <f>NCPREC!R48</f>
        <v>2.4160053128980952E-3</v>
      </c>
      <c r="BS38" s="162">
        <f>'Euro Core RE'!R48</f>
        <v>-6.6403771537880685E-3</v>
      </c>
      <c r="BT38" s="162">
        <f>'Asia Core RE'!R48</f>
        <v>-4.1120150880569195E-3</v>
      </c>
      <c r="BU38" s="162" t="e">
        <f>'Add-On 1'!R48</f>
        <v>#DIV/0!</v>
      </c>
      <c r="BV38" s="162" t="e">
        <f>'Add-On 2'!R48</f>
        <v>#DIV/0!</v>
      </c>
    </row>
    <row r="39" spans="1:74" x14ac:dyDescent="0.2">
      <c r="A39" s="157">
        <f t="shared" si="9"/>
        <v>36</v>
      </c>
      <c r="B39" s="12">
        <f t="shared" ca="1" si="17"/>
        <v>3.1068835806594901E-2</v>
      </c>
      <c r="C39" s="12">
        <f t="shared" ca="1" si="18"/>
        <v>2.3896699008999999E-2</v>
      </c>
      <c r="D39" s="12">
        <f t="shared" ca="1" si="18"/>
        <v>4.6187656958999998E-2</v>
      </c>
      <c r="E39" s="12">
        <f t="shared" ca="1" si="18"/>
        <v>3.5941790318849254E-2</v>
      </c>
      <c r="F39" s="12">
        <f t="shared" ca="1" si="18"/>
        <v>6.5107176779670997E-2</v>
      </c>
      <c r="G39" s="12">
        <f t="shared" ca="1" si="18"/>
        <v>4.2479170662981E-2</v>
      </c>
      <c r="H39" s="12">
        <f t="shared" ca="1" si="18"/>
        <v>1.6362000000000002E-2</v>
      </c>
      <c r="I39" s="12">
        <f t="shared" ca="1" si="18"/>
        <v>1.6064658035000123E-2</v>
      </c>
      <c r="J39" s="12">
        <f t="shared" ca="1" si="18"/>
        <v>9.8282913572336206E-3</v>
      </c>
      <c r="K39" s="12">
        <f t="shared" ca="1" si="18"/>
        <v>7.6821917512941873E-2</v>
      </c>
      <c r="L39" s="12">
        <f t="shared" ca="1" si="18"/>
        <v>4.3999999999999997E-2</v>
      </c>
      <c r="M39" s="12">
        <f t="shared" ca="1" si="18"/>
        <v>7.0425675625578291E-2</v>
      </c>
      <c r="N39" s="12">
        <f t="shared" ca="1" si="18"/>
        <v>-5.6997369128243304E-3</v>
      </c>
      <c r="O39" s="12">
        <f t="shared" ca="1" si="18"/>
        <v>1.84720121318405E-2</v>
      </c>
      <c r="P39" s="12">
        <f t="shared" ca="1" si="18"/>
        <v>0</v>
      </c>
      <c r="Q39" s="12">
        <f t="shared" ca="1" si="18"/>
        <v>0</v>
      </c>
      <c r="V39" s="157">
        <f t="shared" si="10"/>
        <v>36</v>
      </c>
      <c r="W39" s="12">
        <f t="shared" ca="1" si="19"/>
        <v>2.6529808854498516E-2</v>
      </c>
      <c r="X39" s="12">
        <f t="shared" ca="1" si="19"/>
        <v>1.5389294986812629E-2</v>
      </c>
      <c r="Y39" s="12">
        <f t="shared" ca="1" si="19"/>
        <v>7.0648856614891731E-2</v>
      </c>
      <c r="Z39" s="12">
        <f t="shared" ca="1" si="19"/>
        <v>3.0851007817933596E-2</v>
      </c>
      <c r="AA39" s="12">
        <f t="shared" ca="1" si="19"/>
        <v>0.11076819060537813</v>
      </c>
      <c r="AB39" s="12">
        <f t="shared" ca="1" si="19"/>
        <v>9.6671091764086725E-2</v>
      </c>
      <c r="AC39" s="12">
        <f t="shared" ca="1" si="19"/>
        <v>2.5682576135936941E-2</v>
      </c>
      <c r="AD39" s="12">
        <f t="shared" ca="1" si="19"/>
        <v>2.847909158934292E-2</v>
      </c>
      <c r="AE39" s="12">
        <f t="shared" ca="1" si="19"/>
        <v>3.8760283401912954E-3</v>
      </c>
      <c r="AF39" s="12">
        <f t="shared" ca="1" si="19"/>
        <v>0.10180588454076167</v>
      </c>
      <c r="AG39" s="12">
        <f t="shared" ca="1" si="19"/>
        <v>4.4000000000000039E-2</v>
      </c>
      <c r="AH39" s="12">
        <f t="shared" ca="1" si="19"/>
        <v>7.0425675625578332E-2</v>
      </c>
      <c r="AI39" s="12">
        <f t="shared" ca="1" si="19"/>
        <v>-5.6997369128243269E-3</v>
      </c>
      <c r="AJ39" s="12">
        <f t="shared" ca="1" si="19"/>
        <v>3.0664268870759237E-2</v>
      </c>
      <c r="AK39" s="12" t="e">
        <f t="shared" ca="1" si="19"/>
        <v>#DIV/0!</v>
      </c>
      <c r="AL39" s="12" t="e">
        <f t="shared" ca="1" si="16"/>
        <v>#DIV/0!</v>
      </c>
      <c r="AN39" s="157">
        <f t="shared" si="8"/>
        <v>36</v>
      </c>
      <c r="AO39" s="12">
        <f>'US Core RE'!Q49</f>
        <v>3.1068835806594901E-2</v>
      </c>
      <c r="AP39" s="12">
        <f>'VA RE'!Q49</f>
        <v>6.5107176779670997E-2</v>
      </c>
      <c r="AQ39" s="162">
        <f>'Opp RE'!Q49</f>
        <v>4.2479170662981E-2</v>
      </c>
      <c r="AR39" s="162">
        <f>'US Core+ RE'!Q49</f>
        <v>3.5941790318849254E-2</v>
      </c>
      <c r="AS39" s="162">
        <f>REITs!Q49</f>
        <v>4.3999999999999997E-2</v>
      </c>
      <c r="AT39" s="162">
        <f>Timberland!Q49</f>
        <v>1.6064658035000123E-2</v>
      </c>
      <c r="AU39" s="162">
        <f>'Row Crops'!Q49</f>
        <v>9.8282913572336206E-3</v>
      </c>
      <c r="AV39" s="162">
        <f>'Perm Crops'!Q49</f>
        <v>7.6821917512941873E-2</v>
      </c>
      <c r="AW39" s="162">
        <f>Infra!Q49</f>
        <v>1.6362000000000002E-2</v>
      </c>
      <c r="AX39" s="162">
        <f>'US Public Eq'!Q49</f>
        <v>7.0425675625578291E-2</v>
      </c>
      <c r="AY39" s="162">
        <f>'Fixed Income'!Q49</f>
        <v>-5.6997369128243304E-3</v>
      </c>
      <c r="AZ39" s="162">
        <f>NCPREC!Q49</f>
        <v>1.84720121318405E-2</v>
      </c>
      <c r="BA39" s="162">
        <f>'Euro Core RE'!Q49</f>
        <v>2.3896699008999999E-2</v>
      </c>
      <c r="BB39" s="162">
        <f>'Asia Core RE'!Q49</f>
        <v>4.6187656958999998E-2</v>
      </c>
      <c r="BC39" s="162">
        <f>'Add-On 1'!Q49</f>
        <v>0</v>
      </c>
      <c r="BD39" s="162">
        <f>'Add-On 2'!Q49</f>
        <v>0</v>
      </c>
      <c r="BE39" s="162"/>
      <c r="BF39">
        <f t="shared" si="12"/>
        <v>36</v>
      </c>
      <c r="BG39" s="12">
        <f>'US Core RE'!R49</f>
        <v>2.6529808854498516E-2</v>
      </c>
      <c r="BH39" s="12">
        <f>'VA RE'!R49</f>
        <v>0.11076819060537813</v>
      </c>
      <c r="BI39" s="162">
        <f>'Opp RE'!R49</f>
        <v>9.6671091764086725E-2</v>
      </c>
      <c r="BJ39" s="162">
        <f>'US Core+ RE'!R49</f>
        <v>3.0851007817933596E-2</v>
      </c>
      <c r="BK39" s="162">
        <f>REITs!R49</f>
        <v>4.4000000000000039E-2</v>
      </c>
      <c r="BL39" s="162">
        <f>Timberland!R49</f>
        <v>2.847909158934292E-2</v>
      </c>
      <c r="BM39" s="162">
        <f>'Row Crops'!R49</f>
        <v>3.8760283401912954E-3</v>
      </c>
      <c r="BN39" s="162">
        <f>'Perm Crops'!R49</f>
        <v>0.10180588454076167</v>
      </c>
      <c r="BO39" s="162">
        <f>Infra!R49</f>
        <v>2.5682576135936941E-2</v>
      </c>
      <c r="BP39" s="162">
        <f>'US Public Eq'!R49</f>
        <v>7.0425675625578332E-2</v>
      </c>
      <c r="BQ39" s="162">
        <f>'Fixed Income'!R49</f>
        <v>-5.6997369128243269E-3</v>
      </c>
      <c r="BR39" s="162">
        <f>NCPREC!R49</f>
        <v>3.0664268870759237E-2</v>
      </c>
      <c r="BS39" s="162">
        <f>'Euro Core RE'!R49</f>
        <v>1.5389294986812629E-2</v>
      </c>
      <c r="BT39" s="162">
        <f>'Asia Core RE'!R49</f>
        <v>7.0648856614891731E-2</v>
      </c>
      <c r="BU39" s="162" t="e">
        <f>'Add-On 1'!R49</f>
        <v>#DIV/0!</v>
      </c>
      <c r="BV39" s="162" t="e">
        <f>'Add-On 2'!R49</f>
        <v>#DIV/0!</v>
      </c>
    </row>
    <row r="40" spans="1:74" x14ac:dyDescent="0.2">
      <c r="A40" s="157">
        <f t="shared" si="9"/>
        <v>37</v>
      </c>
      <c r="B40" s="12">
        <f t="shared" ca="1" si="17"/>
        <v>3.4335828815885698E-2</v>
      </c>
      <c r="C40" s="12">
        <f t="shared" ca="1" si="18"/>
        <v>2.2389090713999998E-2</v>
      </c>
      <c r="D40" s="12">
        <f t="shared" ca="1" si="18"/>
        <v>3.4840020316000003E-2</v>
      </c>
      <c r="E40" s="12">
        <f t="shared" ca="1" si="18"/>
        <v>4.1495971409568587E-2</v>
      </c>
      <c r="F40" s="12">
        <f t="shared" ca="1" si="18"/>
        <v>3.7976216490399103E-2</v>
      </c>
      <c r="G40" s="12">
        <f t="shared" ca="1" si="18"/>
        <v>2.29414645044018E-2</v>
      </c>
      <c r="H40" s="12">
        <f t="shared" ca="1" si="18"/>
        <v>7.0270000000000003E-3</v>
      </c>
      <c r="I40" s="12">
        <f t="shared" ca="1" si="18"/>
        <v>5.1543950525001492E-3</v>
      </c>
      <c r="J40" s="12">
        <f t="shared" ca="1" si="18"/>
        <v>1.5449045806191553E-2</v>
      </c>
      <c r="K40" s="12">
        <f t="shared" ca="1" si="18"/>
        <v>3.0022019472466965E-2</v>
      </c>
      <c r="L40" s="12">
        <f t="shared" ca="1" si="18"/>
        <v>-1.4200000000000001E-2</v>
      </c>
      <c r="M40" s="12">
        <f t="shared" ca="1" si="18"/>
        <v>-6.4384424742499405E-2</v>
      </c>
      <c r="N40" s="12">
        <f t="shared" ca="1" si="18"/>
        <v>1.23066564915781E-2</v>
      </c>
      <c r="O40" s="12">
        <f t="shared" ca="1" si="18"/>
        <v>1.5850244802967799E-2</v>
      </c>
      <c r="P40" s="12">
        <f t="shared" ca="1" si="18"/>
        <v>0</v>
      </c>
      <c r="Q40" s="12">
        <f t="shared" ca="1" si="18"/>
        <v>0</v>
      </c>
      <c r="V40" s="157">
        <f t="shared" si="10"/>
        <v>37</v>
      </c>
      <c r="W40" s="12">
        <f t="shared" ca="1" si="19"/>
        <v>3.2769824458064978E-2</v>
      </c>
      <c r="X40" s="12">
        <f t="shared" ca="1" si="19"/>
        <v>1.8239160740211036E-2</v>
      </c>
      <c r="Y40" s="12">
        <f t="shared" ca="1" si="19"/>
        <v>4.6709743120158631E-2</v>
      </c>
      <c r="Z40" s="12">
        <f t="shared" ca="1" si="19"/>
        <v>3.1138170405352827E-2</v>
      </c>
      <c r="AA40" s="12">
        <f t="shared" ca="1" si="19"/>
        <v>4.4388259851224188E-2</v>
      </c>
      <c r="AB40" s="12">
        <f t="shared" ca="1" si="19"/>
        <v>2.140181397720875E-3</v>
      </c>
      <c r="AC40" s="12">
        <f t="shared" ca="1" si="19"/>
        <v>-3.1031626309374949E-2</v>
      </c>
      <c r="AD40" s="12">
        <f t="shared" ca="1" si="19"/>
        <v>6.2228634710319586E-3</v>
      </c>
      <c r="AE40" s="12">
        <f t="shared" ca="1" si="19"/>
        <v>2.2376240634636391E-2</v>
      </c>
      <c r="AF40" s="12">
        <f t="shared" ca="1" si="19"/>
        <v>3.1377667199249171E-2</v>
      </c>
      <c r="AG40" s="12">
        <f t="shared" ca="1" si="19"/>
        <v>-1.419999999999999E-2</v>
      </c>
      <c r="AH40" s="12">
        <f t="shared" ca="1" si="19"/>
        <v>-6.4384424742499391E-2</v>
      </c>
      <c r="AI40" s="12">
        <f t="shared" ca="1" si="19"/>
        <v>1.2306656491578138E-2</v>
      </c>
      <c r="AJ40" s="12">
        <f t="shared" ca="1" si="19"/>
        <v>-3.411942634740539E-3</v>
      </c>
      <c r="AK40" s="12" t="e">
        <f t="shared" ca="1" si="19"/>
        <v>#DIV/0!</v>
      </c>
      <c r="AL40" s="12" t="e">
        <f t="shared" ca="1" si="16"/>
        <v>#DIV/0!</v>
      </c>
      <c r="AN40" s="157">
        <f t="shared" si="8"/>
        <v>37</v>
      </c>
      <c r="AO40" s="12">
        <f>'US Core RE'!Q50</f>
        <v>3.4335828815885698E-2</v>
      </c>
      <c r="AP40" s="12">
        <f>'VA RE'!Q50</f>
        <v>3.7976216490399103E-2</v>
      </c>
      <c r="AQ40" s="162">
        <f>'Opp RE'!Q50</f>
        <v>2.29414645044018E-2</v>
      </c>
      <c r="AR40" s="162">
        <f>'US Core+ RE'!Q50</f>
        <v>4.1495971409568587E-2</v>
      </c>
      <c r="AS40" s="162">
        <f>REITs!Q50</f>
        <v>-1.4200000000000001E-2</v>
      </c>
      <c r="AT40" s="162">
        <f>Timberland!Q50</f>
        <v>5.1543950525001492E-3</v>
      </c>
      <c r="AU40" s="162">
        <f>'Row Crops'!Q50</f>
        <v>1.5449045806191553E-2</v>
      </c>
      <c r="AV40" s="162">
        <f>'Perm Crops'!Q50</f>
        <v>3.0022019472466965E-2</v>
      </c>
      <c r="AW40" s="162">
        <f>Infra!Q50</f>
        <v>7.0270000000000003E-3</v>
      </c>
      <c r="AX40" s="162">
        <f>'US Public Eq'!Q50</f>
        <v>-6.4384424742499405E-2</v>
      </c>
      <c r="AY40" s="162">
        <f>'Fixed Income'!Q50</f>
        <v>1.23066564915781E-2</v>
      </c>
      <c r="AZ40" s="162">
        <f>NCPREC!Q50</f>
        <v>1.5850244802967799E-2</v>
      </c>
      <c r="BA40" s="162">
        <f>'Euro Core RE'!Q50</f>
        <v>2.2389090713999998E-2</v>
      </c>
      <c r="BB40" s="162">
        <f>'Asia Core RE'!Q50</f>
        <v>3.4840020316000003E-2</v>
      </c>
      <c r="BC40" s="162">
        <f>'Add-On 1'!Q50</f>
        <v>0</v>
      </c>
      <c r="BD40" s="162">
        <f>'Add-On 2'!Q50</f>
        <v>0</v>
      </c>
      <c r="BE40" s="162"/>
      <c r="BF40">
        <f t="shared" si="12"/>
        <v>37</v>
      </c>
      <c r="BG40" s="12">
        <f>'US Core RE'!R50</f>
        <v>3.2769824458064978E-2</v>
      </c>
      <c r="BH40" s="12">
        <f>'VA RE'!R50</f>
        <v>4.4388259851224188E-2</v>
      </c>
      <c r="BI40" s="162">
        <f>'Opp RE'!R50</f>
        <v>2.140181397720875E-3</v>
      </c>
      <c r="BJ40" s="162">
        <f>'US Core+ RE'!R50</f>
        <v>3.1138170405352827E-2</v>
      </c>
      <c r="BK40" s="162">
        <f>REITs!R50</f>
        <v>-1.419999999999999E-2</v>
      </c>
      <c r="BL40" s="162">
        <f>Timberland!R50</f>
        <v>6.2228634710319586E-3</v>
      </c>
      <c r="BM40" s="162">
        <f>'Row Crops'!R50</f>
        <v>2.2376240634636391E-2</v>
      </c>
      <c r="BN40" s="162">
        <f>'Perm Crops'!R50</f>
        <v>3.1377667199249171E-2</v>
      </c>
      <c r="BO40" s="162">
        <f>Infra!R50</f>
        <v>-3.1031626309374949E-2</v>
      </c>
      <c r="BP40" s="162">
        <f>'US Public Eq'!R50</f>
        <v>-6.4384424742499391E-2</v>
      </c>
      <c r="BQ40" s="162">
        <f>'Fixed Income'!R50</f>
        <v>1.2306656491578138E-2</v>
      </c>
      <c r="BR40" s="162">
        <f>NCPREC!R50</f>
        <v>-3.411942634740539E-3</v>
      </c>
      <c r="BS40" s="162">
        <f>'Euro Core RE'!R50</f>
        <v>1.8239160740211036E-2</v>
      </c>
      <c r="BT40" s="162">
        <f>'Asia Core RE'!R50</f>
        <v>4.6709743120158631E-2</v>
      </c>
      <c r="BU40" s="162" t="e">
        <f>'Add-On 1'!R50</f>
        <v>#DIV/0!</v>
      </c>
      <c r="BV40" s="162" t="e">
        <f>'Add-On 2'!R50</f>
        <v>#DIV/0!</v>
      </c>
    </row>
    <row r="41" spans="1:74" x14ac:dyDescent="0.2">
      <c r="A41" s="157">
        <f t="shared" si="9"/>
        <v>38</v>
      </c>
      <c r="B41" s="12">
        <f t="shared" ca="1" si="17"/>
        <v>3.5834023067800702E-2</v>
      </c>
      <c r="C41" s="12">
        <f t="shared" ca="1" si="18"/>
        <v>2.5497952614000001E-2</v>
      </c>
      <c r="D41" s="12">
        <f t="shared" ca="1" si="18"/>
        <v>2.9830075199000002E-2</v>
      </c>
      <c r="E41" s="12">
        <f t="shared" ca="1" si="18"/>
        <v>4.6035352277722458E-2</v>
      </c>
      <c r="F41" s="12">
        <f t="shared" ca="1" si="18"/>
        <v>4.6584412931431299E-2</v>
      </c>
      <c r="G41" s="12">
        <f t="shared" ca="1" si="18"/>
        <v>2.19201673624158E-2</v>
      </c>
      <c r="H41" s="12">
        <f t="shared" ca="1" si="18"/>
        <v>4.5072000000000001E-2</v>
      </c>
      <c r="I41" s="12">
        <f t="shared" ca="1" si="18"/>
        <v>2.5872500000001519E-3</v>
      </c>
      <c r="J41" s="12">
        <f t="shared" ca="1" si="18"/>
        <v>8.3134335425407713E-3</v>
      </c>
      <c r="K41" s="12">
        <f t="shared" ca="1" si="18"/>
        <v>1.0134828038604438E-2</v>
      </c>
      <c r="L41" s="12">
        <f t="shared" ca="1" si="18"/>
        <v>-6.6699999999999995E-2</v>
      </c>
      <c r="M41" s="12">
        <f t="shared" ca="1" si="18"/>
        <v>2.7807360457376999E-3</v>
      </c>
      <c r="N41" s="12">
        <f t="shared" ca="1" si="18"/>
        <v>-1.6826070652149801E-2</v>
      </c>
      <c r="O41" s="12">
        <f t="shared" ca="1" si="18"/>
        <v>1.88876140423163E-2</v>
      </c>
      <c r="P41" s="12">
        <f t="shared" ca="1" si="18"/>
        <v>0</v>
      </c>
      <c r="Q41" s="12">
        <f t="shared" ca="1" si="18"/>
        <v>0</v>
      </c>
      <c r="V41" s="157">
        <f t="shared" si="10"/>
        <v>38</v>
      </c>
      <c r="W41" s="12">
        <f t="shared" ca="1" si="19"/>
        <v>4.4771291038181449E-2</v>
      </c>
      <c r="X41" s="12">
        <f t="shared" ca="1" si="19"/>
        <v>3.0722852293468383E-2</v>
      </c>
      <c r="Y41" s="12">
        <f t="shared" ca="1" si="19"/>
        <v>3.2687071236170873E-2</v>
      </c>
      <c r="Z41" s="12">
        <f t="shared" ca="1" si="19"/>
        <v>6.257405696723839E-2</v>
      </c>
      <c r="AA41" s="12">
        <f t="shared" ca="1" si="19"/>
        <v>4.0173646205784674E-2</v>
      </c>
      <c r="AB41" s="12">
        <f t="shared" ca="1" si="19"/>
        <v>-2.329691152721014E-2</v>
      </c>
      <c r="AC41" s="12">
        <f t="shared" ca="1" si="19"/>
        <v>9.4426609409374418E-2</v>
      </c>
      <c r="AD41" s="12">
        <f t="shared" ca="1" si="19"/>
        <v>-7.4520403433200322E-3</v>
      </c>
      <c r="AE41" s="12">
        <f t="shared" ca="1" si="19"/>
        <v>9.7573071138774559E-3</v>
      </c>
      <c r="AF41" s="12">
        <f t="shared" ca="1" si="19"/>
        <v>-9.8087148757375342E-3</v>
      </c>
      <c r="AG41" s="12">
        <f t="shared" ca="1" si="19"/>
        <v>-6.6699999999999982E-2</v>
      </c>
      <c r="AH41" s="12">
        <f t="shared" ca="1" si="19"/>
        <v>2.7807360457376973E-3</v>
      </c>
      <c r="AI41" s="12">
        <f t="shared" ca="1" si="19"/>
        <v>-1.6826070652149805E-2</v>
      </c>
      <c r="AJ41" s="12">
        <f t="shared" ca="1" si="19"/>
        <v>7.3033617620521518E-3</v>
      </c>
      <c r="AK41" s="12" t="e">
        <f t="shared" ca="1" si="19"/>
        <v>#DIV/0!</v>
      </c>
      <c r="AL41" s="12" t="e">
        <f t="shared" ca="1" si="16"/>
        <v>#DIV/0!</v>
      </c>
      <c r="AN41" s="157">
        <f t="shared" si="8"/>
        <v>38</v>
      </c>
      <c r="AO41" s="12">
        <f>'US Core RE'!Q51</f>
        <v>3.5834023067800702E-2</v>
      </c>
      <c r="AP41" s="12">
        <f>'VA RE'!Q51</f>
        <v>4.6584412931431299E-2</v>
      </c>
      <c r="AQ41" s="162">
        <f>'Opp RE'!Q51</f>
        <v>2.19201673624158E-2</v>
      </c>
      <c r="AR41" s="162">
        <f>'US Core+ RE'!Q51</f>
        <v>4.6035352277722458E-2</v>
      </c>
      <c r="AS41" s="162">
        <f>REITs!Q51</f>
        <v>-6.6699999999999995E-2</v>
      </c>
      <c r="AT41" s="162">
        <f>Timberland!Q51</f>
        <v>2.5872500000001519E-3</v>
      </c>
      <c r="AU41" s="162">
        <f>'Row Crops'!Q51</f>
        <v>8.3134335425407713E-3</v>
      </c>
      <c r="AV41" s="162">
        <f>'Perm Crops'!Q51</f>
        <v>1.0134828038604438E-2</v>
      </c>
      <c r="AW41" s="162">
        <f>Infra!Q51</f>
        <v>4.5072000000000001E-2</v>
      </c>
      <c r="AX41" s="162">
        <f>'US Public Eq'!Q51</f>
        <v>2.7807360457376999E-3</v>
      </c>
      <c r="AY41" s="162">
        <f>'Fixed Income'!Q51</f>
        <v>-1.6826070652149801E-2</v>
      </c>
      <c r="AZ41" s="162">
        <f>NCPREC!Q51</f>
        <v>1.88876140423163E-2</v>
      </c>
      <c r="BA41" s="162">
        <f>'Euro Core RE'!Q51</f>
        <v>2.5497952614000001E-2</v>
      </c>
      <c r="BB41" s="162">
        <f>'Asia Core RE'!Q51</f>
        <v>2.9830075199000002E-2</v>
      </c>
      <c r="BC41" s="162">
        <f>'Add-On 1'!Q51</f>
        <v>0</v>
      </c>
      <c r="BD41" s="162">
        <f>'Add-On 2'!Q51</f>
        <v>0</v>
      </c>
      <c r="BE41" s="162"/>
      <c r="BF41">
        <f t="shared" si="12"/>
        <v>38</v>
      </c>
      <c r="BG41" s="12">
        <f>'US Core RE'!R51</f>
        <v>4.4771291038181449E-2</v>
      </c>
      <c r="BH41" s="12">
        <f>'VA RE'!R51</f>
        <v>4.0173646205784674E-2</v>
      </c>
      <c r="BI41" s="162">
        <f>'Opp RE'!R51</f>
        <v>-2.329691152721014E-2</v>
      </c>
      <c r="BJ41" s="162">
        <f>'US Core+ RE'!R51</f>
        <v>6.257405696723839E-2</v>
      </c>
      <c r="BK41" s="162">
        <f>REITs!R51</f>
        <v>-6.6699999999999982E-2</v>
      </c>
      <c r="BL41" s="162">
        <f>Timberland!R51</f>
        <v>-7.4520403433200322E-3</v>
      </c>
      <c r="BM41" s="162">
        <f>'Row Crops'!R51</f>
        <v>9.7573071138774559E-3</v>
      </c>
      <c r="BN41" s="162">
        <f>'Perm Crops'!R51</f>
        <v>-9.8087148757375342E-3</v>
      </c>
      <c r="BO41" s="162">
        <f>Infra!R51</f>
        <v>9.4426609409374418E-2</v>
      </c>
      <c r="BP41" s="162">
        <f>'US Public Eq'!R51</f>
        <v>2.7807360457376973E-3</v>
      </c>
      <c r="BQ41" s="162">
        <f>'Fixed Income'!R51</f>
        <v>-1.6826070652149805E-2</v>
      </c>
      <c r="BR41" s="162">
        <f>NCPREC!R51</f>
        <v>7.3033617620521518E-3</v>
      </c>
      <c r="BS41" s="162">
        <f>'Euro Core RE'!R51</f>
        <v>3.0722852293468383E-2</v>
      </c>
      <c r="BT41" s="162">
        <f>'Asia Core RE'!R51</f>
        <v>3.2687071236170873E-2</v>
      </c>
      <c r="BU41" s="162" t="e">
        <f>'Add-On 1'!R51</f>
        <v>#DIV/0!</v>
      </c>
      <c r="BV41" s="162" t="e">
        <f>'Add-On 2'!R51</f>
        <v>#DIV/0!</v>
      </c>
    </row>
    <row r="42" spans="1:74" x14ac:dyDescent="0.2">
      <c r="A42" s="157">
        <f t="shared" si="9"/>
        <v>39</v>
      </c>
      <c r="B42" s="12">
        <f t="shared" ca="1" si="17"/>
        <v>3.1549805472555099E-2</v>
      </c>
      <c r="C42" s="12">
        <f t="shared" ca="1" si="18"/>
        <v>2.0172324203999999E-2</v>
      </c>
      <c r="D42" s="12">
        <f t="shared" ca="1" si="18"/>
        <v>2.8120478591E-2</v>
      </c>
      <c r="E42" s="12">
        <f t="shared" ca="1" si="18"/>
        <v>3.6116837899679448E-2</v>
      </c>
      <c r="F42" s="12">
        <f t="shared" ca="1" si="18"/>
        <v>4.0361658044116899E-2</v>
      </c>
      <c r="G42" s="12">
        <f t="shared" ca="1" si="18"/>
        <v>3.6937751625043203E-2</v>
      </c>
      <c r="H42" s="12">
        <f t="shared" ca="1" si="18"/>
        <v>-4.2979999999999997E-3</v>
      </c>
      <c r="I42" s="12">
        <f t="shared" ca="1" si="18"/>
        <v>1.491629812999995E-2</v>
      </c>
      <c r="J42" s="12">
        <f t="shared" ca="1" si="18"/>
        <v>7.1265163625751082E-3</v>
      </c>
      <c r="K42" s="12">
        <f t="shared" ca="1" si="18"/>
        <v>3.3850264196531032E-2</v>
      </c>
      <c r="L42" s="12">
        <f t="shared" ca="1" si="18"/>
        <v>4.1695644153185302E-2</v>
      </c>
      <c r="M42" s="12">
        <f t="shared" ca="1" si="18"/>
        <v>9.5056910905067012E-3</v>
      </c>
      <c r="N42" s="12">
        <f t="shared" ca="1" si="18"/>
        <v>1.6065934113516998E-2</v>
      </c>
      <c r="O42" s="12">
        <f t="shared" ca="1" si="18"/>
        <v>2.6746349011363201E-2</v>
      </c>
      <c r="P42" s="12">
        <f t="shared" ca="1" si="18"/>
        <v>0</v>
      </c>
      <c r="Q42" s="12">
        <f t="shared" ca="1" si="18"/>
        <v>0</v>
      </c>
      <c r="V42" s="157">
        <f t="shared" si="10"/>
        <v>39</v>
      </c>
      <c r="W42" s="12">
        <f t="shared" ca="1" si="19"/>
        <v>3.659103537780406E-2</v>
      </c>
      <c r="X42" s="12">
        <f t="shared" ca="1" si="19"/>
        <v>4.0897588185526912E-2</v>
      </c>
      <c r="Y42" s="12">
        <f t="shared" ca="1" si="19"/>
        <v>3.5340087682471211E-2</v>
      </c>
      <c r="Z42" s="12">
        <f t="shared" ca="1" si="19"/>
        <v>4.4658778304911717E-2</v>
      </c>
      <c r="AA42" s="12">
        <f t="shared" ca="1" si="19"/>
        <v>3.1725722295348202E-3</v>
      </c>
      <c r="AB42" s="12">
        <f t="shared" ca="1" si="19"/>
        <v>-1.3382476704354107E-2</v>
      </c>
      <c r="AC42" s="12">
        <f t="shared" ca="1" si="19"/>
        <v>-2.1961753856249988E-2</v>
      </c>
      <c r="AD42" s="12">
        <f t="shared" ca="1" si="19"/>
        <v>-2.8511789532712606E-2</v>
      </c>
      <c r="AE42" s="12">
        <f t="shared" ca="1" si="19"/>
        <v>1.1664304328022679E-2</v>
      </c>
      <c r="AF42" s="12">
        <f t="shared" ca="1" si="19"/>
        <v>2.1106613934432028E-2</v>
      </c>
      <c r="AG42" s="12">
        <f t="shared" ca="1" si="19"/>
        <v>4.1695644153185274E-2</v>
      </c>
      <c r="AH42" s="12">
        <f t="shared" ca="1" si="19"/>
        <v>9.505691090506696E-3</v>
      </c>
      <c r="AI42" s="12">
        <f t="shared" ca="1" si="19"/>
        <v>1.6065934113516978E-2</v>
      </c>
      <c r="AJ42" s="12">
        <f t="shared" ca="1" si="19"/>
        <v>2.2332723542472177E-2</v>
      </c>
      <c r="AK42" s="12" t="e">
        <f t="shared" ca="1" si="19"/>
        <v>#DIV/0!</v>
      </c>
      <c r="AL42" s="12" t="e">
        <f t="shared" ca="1" si="16"/>
        <v>#DIV/0!</v>
      </c>
      <c r="AN42" s="157">
        <f t="shared" si="8"/>
        <v>39</v>
      </c>
      <c r="AO42" s="12">
        <f>'US Core RE'!Q52</f>
        <v>3.1549805472555099E-2</v>
      </c>
      <c r="AP42" s="12">
        <f>'VA RE'!Q52</f>
        <v>4.0361658044116899E-2</v>
      </c>
      <c r="AQ42" s="162">
        <f>'Opp RE'!Q52</f>
        <v>3.6937751625043203E-2</v>
      </c>
      <c r="AR42" s="162">
        <f>'US Core+ RE'!Q52</f>
        <v>3.6116837899679448E-2</v>
      </c>
      <c r="AS42" s="162">
        <f>REITs!Q52</f>
        <v>4.1695644153185302E-2</v>
      </c>
      <c r="AT42" s="162">
        <f>Timberland!Q52</f>
        <v>1.491629812999995E-2</v>
      </c>
      <c r="AU42" s="162">
        <f>'Row Crops'!Q52</f>
        <v>7.1265163625751082E-3</v>
      </c>
      <c r="AV42" s="162">
        <f>'Perm Crops'!Q52</f>
        <v>3.3850264196531032E-2</v>
      </c>
      <c r="AW42" s="162">
        <f>Infra!Q52</f>
        <v>-4.2979999999999997E-3</v>
      </c>
      <c r="AX42" s="162">
        <f>'US Public Eq'!Q52</f>
        <v>9.5056910905067012E-3</v>
      </c>
      <c r="AY42" s="162">
        <f>'Fixed Income'!Q52</f>
        <v>1.6065934113516998E-2</v>
      </c>
      <c r="AZ42" s="162">
        <f>NCPREC!Q52</f>
        <v>2.6746349011363201E-2</v>
      </c>
      <c r="BA42" s="162">
        <f>'Euro Core RE'!Q52</f>
        <v>2.0172324203999999E-2</v>
      </c>
      <c r="BB42" s="162">
        <f>'Asia Core RE'!Q52</f>
        <v>2.8120478591E-2</v>
      </c>
      <c r="BC42" s="162">
        <f>'Add-On 1'!Q52</f>
        <v>0</v>
      </c>
      <c r="BD42" s="162">
        <f>'Add-On 2'!Q52</f>
        <v>0</v>
      </c>
      <c r="BE42" s="162"/>
      <c r="BF42">
        <f t="shared" si="12"/>
        <v>39</v>
      </c>
      <c r="BG42" s="12">
        <f>'US Core RE'!R52</f>
        <v>3.659103537780406E-2</v>
      </c>
      <c r="BH42" s="12">
        <f>'VA RE'!R52</f>
        <v>3.1725722295348202E-3</v>
      </c>
      <c r="BI42" s="162">
        <f>'Opp RE'!R52</f>
        <v>-1.3382476704354107E-2</v>
      </c>
      <c r="BJ42" s="162">
        <f>'US Core+ RE'!R52</f>
        <v>4.4658778304911717E-2</v>
      </c>
      <c r="BK42" s="162">
        <f>REITs!R52</f>
        <v>4.1695644153185274E-2</v>
      </c>
      <c r="BL42" s="162">
        <f>Timberland!R52</f>
        <v>-2.8511789532712606E-2</v>
      </c>
      <c r="BM42" s="162">
        <f>'Row Crops'!R52</f>
        <v>1.1664304328022679E-2</v>
      </c>
      <c r="BN42" s="162">
        <f>'Perm Crops'!R52</f>
        <v>2.1106613934432028E-2</v>
      </c>
      <c r="BO42" s="162">
        <f>Infra!R52</f>
        <v>-2.1961753856249988E-2</v>
      </c>
      <c r="BP42" s="162">
        <f>'US Public Eq'!R52</f>
        <v>9.505691090506696E-3</v>
      </c>
      <c r="BQ42" s="162">
        <f>'Fixed Income'!R52</f>
        <v>1.6065934113516978E-2</v>
      </c>
      <c r="BR42" s="162">
        <f>NCPREC!R52</f>
        <v>2.2332723542472177E-2</v>
      </c>
      <c r="BS42" s="162">
        <f>'Euro Core RE'!R52</f>
        <v>4.0897588185526912E-2</v>
      </c>
      <c r="BT42" s="162">
        <f>'Asia Core RE'!R52</f>
        <v>3.5340087682471211E-2</v>
      </c>
      <c r="BU42" s="162" t="e">
        <f>'Add-On 1'!R52</f>
        <v>#DIV/0!</v>
      </c>
      <c r="BV42" s="162" t="e">
        <f>'Add-On 2'!R52</f>
        <v>#DIV/0!</v>
      </c>
    </row>
    <row r="43" spans="1:74" x14ac:dyDescent="0.2">
      <c r="A43" s="157">
        <f t="shared" si="9"/>
        <v>40</v>
      </c>
      <c r="B43" s="12">
        <f t="shared" ca="1" si="17"/>
        <v>3.0245673249977501E-2</v>
      </c>
      <c r="C43" s="12">
        <f t="shared" ca="1" si="18"/>
        <v>2.0206056403000001E-2</v>
      </c>
      <c r="D43" s="12">
        <f t="shared" ca="1" si="18"/>
        <v>2.5528002625000001E-2</v>
      </c>
      <c r="E43" s="12">
        <f t="shared" ca="1" si="18"/>
        <v>3.1664290743115948E-2</v>
      </c>
      <c r="F43" s="12">
        <f t="shared" ca="1" si="18"/>
        <v>6.6087263234422905E-2</v>
      </c>
      <c r="G43" s="12">
        <f t="shared" ca="1" si="18"/>
        <v>5.8679796712679998E-2</v>
      </c>
      <c r="H43" s="12">
        <f t="shared" ca="1" si="18"/>
        <v>1.3351999999999999E-2</v>
      </c>
      <c r="I43" s="12">
        <f t="shared" ca="1" si="18"/>
        <v>5.7596738607500031E-2</v>
      </c>
      <c r="J43" s="12">
        <f t="shared" ca="1" si="18"/>
        <v>3.6481358581998968E-3</v>
      </c>
      <c r="K43" s="12">
        <f t="shared" ca="1" si="18"/>
        <v>0.14110556560175014</v>
      </c>
      <c r="L43" s="12">
        <f t="shared" ca="1" si="18"/>
        <v>8.073162135320211E-2</v>
      </c>
      <c r="M43" s="12">
        <f t="shared" ca="1" si="18"/>
        <v>4.9326671217548003E-2</v>
      </c>
      <c r="N43" s="12">
        <f t="shared" ca="1" si="18"/>
        <v>1.7942408169591584E-2</v>
      </c>
      <c r="O43" s="12">
        <f t="shared" ca="1" si="18"/>
        <v>2.6058464852377498E-2</v>
      </c>
      <c r="P43" s="12">
        <f t="shared" ca="1" si="18"/>
        <v>0</v>
      </c>
      <c r="Q43" s="12">
        <f t="shared" ca="1" si="18"/>
        <v>0</v>
      </c>
      <c r="V43" s="157">
        <f t="shared" si="10"/>
        <v>40</v>
      </c>
      <c r="W43" s="12">
        <f t="shared" ca="1" si="19"/>
        <v>3.0917794626492912E-2</v>
      </c>
      <c r="X43" s="12">
        <f t="shared" ca="1" si="19"/>
        <v>4.3451443928805844E-3</v>
      </c>
      <c r="Y43" s="12">
        <f t="shared" ca="1" si="19"/>
        <v>4.3451913233472528E-2</v>
      </c>
      <c r="Z43" s="12">
        <f t="shared" ca="1" si="19"/>
        <v>3.2065349963621426E-2</v>
      </c>
      <c r="AA43" s="12">
        <f t="shared" ca="1" si="19"/>
        <v>0.10568733767090466</v>
      </c>
      <c r="AB43" s="12">
        <f t="shared" ca="1" si="19"/>
        <v>0.10689037898045739</v>
      </c>
      <c r="AC43" s="12">
        <f t="shared" ca="1" si="19"/>
        <v>2.7843545746874643E-2</v>
      </c>
      <c r="AD43" s="12">
        <f t="shared" ca="1" si="19"/>
        <v>0.10363822367102449</v>
      </c>
      <c r="AE43" s="12">
        <f t="shared" ca="1" si="19"/>
        <v>-7.23652200189151E-3</v>
      </c>
      <c r="AF43" s="12">
        <f t="shared" ca="1" si="19"/>
        <v>0.1896258880304742</v>
      </c>
      <c r="AG43" s="12">
        <f t="shared" ca="1" si="19"/>
        <v>8.073162135320211E-2</v>
      </c>
      <c r="AH43" s="12">
        <f t="shared" ca="1" si="19"/>
        <v>4.9326671217547968E-2</v>
      </c>
      <c r="AI43" s="12">
        <f t="shared" ca="1" si="19"/>
        <v>1.7942408169591584E-2</v>
      </c>
      <c r="AJ43" s="12">
        <f t="shared" ca="1" si="19"/>
        <v>5.3227320145686763E-2</v>
      </c>
      <c r="AK43" s="12" t="e">
        <f t="shared" ca="1" si="19"/>
        <v>#DIV/0!</v>
      </c>
      <c r="AL43" s="12" t="e">
        <f t="shared" ca="1" si="16"/>
        <v>#DIV/0!</v>
      </c>
      <c r="AN43" s="157">
        <f t="shared" si="8"/>
        <v>40</v>
      </c>
      <c r="AO43" s="12">
        <f>'US Core RE'!Q53</f>
        <v>3.0245673249977501E-2</v>
      </c>
      <c r="AP43" s="12">
        <f>'VA RE'!Q53</f>
        <v>6.6087263234422905E-2</v>
      </c>
      <c r="AQ43" s="162">
        <f>'Opp RE'!Q53</f>
        <v>5.8679796712679998E-2</v>
      </c>
      <c r="AR43" s="162">
        <f>'US Core+ RE'!Q53</f>
        <v>3.1664290743115948E-2</v>
      </c>
      <c r="AS43" s="162">
        <f>REITs!Q53</f>
        <v>8.073162135320211E-2</v>
      </c>
      <c r="AT43" s="162">
        <f>Timberland!Q53</f>
        <v>5.7596738607500031E-2</v>
      </c>
      <c r="AU43" s="162">
        <f>'Row Crops'!Q53</f>
        <v>3.6481358581998968E-3</v>
      </c>
      <c r="AV43" s="162">
        <f>'Perm Crops'!Q53</f>
        <v>0.14110556560175014</v>
      </c>
      <c r="AW43" s="162">
        <f>Infra!Q53</f>
        <v>1.3351999999999999E-2</v>
      </c>
      <c r="AX43" s="162">
        <f>'US Public Eq'!Q53</f>
        <v>4.9326671217548003E-2</v>
      </c>
      <c r="AY43" s="162">
        <f>'Fixed Income'!Q53</f>
        <v>1.7942408169591584E-2</v>
      </c>
      <c r="AZ43" s="162">
        <f>NCPREC!Q53</f>
        <v>2.6058464852377498E-2</v>
      </c>
      <c r="BA43" s="162">
        <f>'Euro Core RE'!Q53</f>
        <v>2.0206056403000001E-2</v>
      </c>
      <c r="BB43" s="162">
        <f>'Asia Core RE'!Q53</f>
        <v>2.5528002625000001E-2</v>
      </c>
      <c r="BC43" s="162">
        <f>'Add-On 1'!Q53</f>
        <v>0</v>
      </c>
      <c r="BD43" s="162">
        <f>'Add-On 2'!Q53</f>
        <v>0</v>
      </c>
      <c r="BE43" s="162"/>
      <c r="BF43">
        <f t="shared" si="12"/>
        <v>40</v>
      </c>
      <c r="BG43" s="12">
        <f>'US Core RE'!R53</f>
        <v>3.0917794626492912E-2</v>
      </c>
      <c r="BH43" s="12">
        <f>'VA RE'!R53</f>
        <v>0.10568733767090466</v>
      </c>
      <c r="BI43" s="162">
        <f>'Opp RE'!R53</f>
        <v>0.10689037898045739</v>
      </c>
      <c r="BJ43" s="162">
        <f>'US Core+ RE'!R53</f>
        <v>3.2065349963621426E-2</v>
      </c>
      <c r="BK43" s="162">
        <f>REITs!R53</f>
        <v>8.073162135320211E-2</v>
      </c>
      <c r="BL43" s="162">
        <f>Timberland!R53</f>
        <v>0.10363822367102449</v>
      </c>
      <c r="BM43" s="162">
        <f>'Row Crops'!R53</f>
        <v>-7.23652200189151E-3</v>
      </c>
      <c r="BN43" s="162">
        <f>'Perm Crops'!R53</f>
        <v>0.1896258880304742</v>
      </c>
      <c r="BO43" s="162">
        <f>Infra!R53</f>
        <v>2.7843545746874643E-2</v>
      </c>
      <c r="BP43" s="162">
        <f>'US Public Eq'!R53</f>
        <v>4.9326671217547968E-2</v>
      </c>
      <c r="BQ43" s="162">
        <f>'Fixed Income'!R53</f>
        <v>1.7942408169591584E-2</v>
      </c>
      <c r="BR43" s="162">
        <f>NCPREC!R53</f>
        <v>5.3227320145686763E-2</v>
      </c>
      <c r="BS43" s="162">
        <f>'Euro Core RE'!R53</f>
        <v>4.3451443928805844E-3</v>
      </c>
      <c r="BT43" s="162">
        <f>'Asia Core RE'!R53</f>
        <v>4.3451913233472528E-2</v>
      </c>
      <c r="BU43" s="162" t="e">
        <f>'Add-On 1'!R53</f>
        <v>#DIV/0!</v>
      </c>
      <c r="BV43" s="162" t="e">
        <f>'Add-On 2'!R53</f>
        <v>#DIV/0!</v>
      </c>
    </row>
    <row r="44" spans="1:74" x14ac:dyDescent="0.2">
      <c r="A44" s="157">
        <f t="shared" si="9"/>
        <v>41</v>
      </c>
      <c r="B44" s="12">
        <f t="shared" ca="1" si="17"/>
        <v>2.9995237000000001E-2</v>
      </c>
      <c r="C44" s="12">
        <f t="shared" ca="1" si="18"/>
        <v>2.0170657006999999E-2</v>
      </c>
      <c r="D44" s="12">
        <f t="shared" ca="1" si="18"/>
        <v>1.9814911067999999E-2</v>
      </c>
      <c r="E44" s="12">
        <f t="shared" ca="1" si="18"/>
        <v>3.1744599538027676E-2</v>
      </c>
      <c r="F44" s="12">
        <f t="shared" ca="1" si="18"/>
        <v>3.7093227777518799E-2</v>
      </c>
      <c r="G44" s="12">
        <f t="shared" ca="1" si="18"/>
        <v>3.8521878032260697E-2</v>
      </c>
      <c r="H44" s="12">
        <f t="shared" ca="1" si="18"/>
        <v>-1.1540000000000001E-3</v>
      </c>
      <c r="I44" s="12">
        <f t="shared" ca="1" si="18"/>
        <v>1.2135386832500039E-2</v>
      </c>
      <c r="J44" s="12">
        <f t="shared" ca="1" si="18"/>
        <v>1.3481637171500083E-2</v>
      </c>
      <c r="K44" s="12">
        <f t="shared" ca="1" si="18"/>
        <v>9.9728701837249467E-3</v>
      </c>
      <c r="L44" s="12">
        <f t="shared" ca="1" si="18"/>
        <v>-4.4331352835809579E-2</v>
      </c>
      <c r="M44" s="12">
        <f t="shared" ca="1" si="18"/>
        <v>1.12789158823399E-2</v>
      </c>
      <c r="N44" s="12">
        <f t="shared" ca="1" si="18"/>
        <v>1.6595901774139055E-3</v>
      </c>
      <c r="O44" s="12">
        <f t="shared" ca="1" si="18"/>
        <v>2.0680185163107E-2</v>
      </c>
      <c r="P44" s="12">
        <f t="shared" ca="1" si="18"/>
        <v>0</v>
      </c>
      <c r="Q44" s="12">
        <f t="shared" ca="1" si="18"/>
        <v>0</v>
      </c>
      <c r="V44" s="157">
        <f t="shared" si="10"/>
        <v>41</v>
      </c>
      <c r="W44" s="12">
        <f t="shared" ca="1" si="19"/>
        <v>3.5251594143117737E-2</v>
      </c>
      <c r="X44" s="12">
        <f t="shared" ca="1" si="19"/>
        <v>1.7297179477792524E-2</v>
      </c>
      <c r="Y44" s="12">
        <f t="shared" ca="1" si="19"/>
        <v>8.6084491947491237E-4</v>
      </c>
      <c r="Z44" s="12">
        <f t="shared" ca="1" si="19"/>
        <v>3.4493164083702954E-2</v>
      </c>
      <c r="AA44" s="12">
        <f t="shared" ca="1" si="19"/>
        <v>2.7198260893844806E-2</v>
      </c>
      <c r="AB44" s="12">
        <f t="shared" ca="1" si="19"/>
        <v>7.0813042026348638E-2</v>
      </c>
      <c r="AC44" s="12">
        <f t="shared" ca="1" si="19"/>
        <v>-4.2437465912499972E-2</v>
      </c>
      <c r="AD44" s="12">
        <f t="shared" ca="1" si="19"/>
        <v>1.5407918011577371E-2</v>
      </c>
      <c r="AE44" s="12">
        <f t="shared" ca="1" si="19"/>
        <v>1.3902888628512411E-2</v>
      </c>
      <c r="AF44" s="12">
        <f t="shared" ca="1" si="19"/>
        <v>1.4528466228136416E-3</v>
      </c>
      <c r="AG44" s="12">
        <f t="shared" ca="1" si="19"/>
        <v>-4.4331352835809579E-2</v>
      </c>
      <c r="AH44" s="12">
        <f t="shared" ca="1" si="19"/>
        <v>1.1278915882339868E-2</v>
      </c>
      <c r="AI44" s="12">
        <f t="shared" ca="1" si="19"/>
        <v>1.6595901774139055E-3</v>
      </c>
      <c r="AJ44" s="12">
        <f t="shared" ca="1" si="19"/>
        <v>-2.2616580827760968E-2</v>
      </c>
      <c r="AK44" s="12" t="e">
        <f t="shared" ca="1" si="19"/>
        <v>#DIV/0!</v>
      </c>
      <c r="AL44" s="12" t="e">
        <f t="shared" ca="1" si="16"/>
        <v>#DIV/0!</v>
      </c>
      <c r="AN44" s="157">
        <f t="shared" si="8"/>
        <v>41</v>
      </c>
      <c r="AO44" s="12">
        <f>'US Core RE'!Q54</f>
        <v>2.9995237000000001E-2</v>
      </c>
      <c r="AP44" s="12">
        <f>'VA RE'!Q54</f>
        <v>3.7093227777518799E-2</v>
      </c>
      <c r="AQ44" s="162">
        <f>'Opp RE'!Q54</f>
        <v>3.8521878032260697E-2</v>
      </c>
      <c r="AR44" s="162">
        <f>'US Core+ RE'!Q54</f>
        <v>3.1744599538027676E-2</v>
      </c>
      <c r="AS44" s="162">
        <f>REITs!Q54</f>
        <v>-4.4331352835809579E-2</v>
      </c>
      <c r="AT44" s="162">
        <f>Timberland!Q54</f>
        <v>1.2135386832500039E-2</v>
      </c>
      <c r="AU44" s="162">
        <f>'Row Crops'!Q54</f>
        <v>1.3481637171500083E-2</v>
      </c>
      <c r="AV44" s="162">
        <f>'Perm Crops'!Q54</f>
        <v>9.9728701837249467E-3</v>
      </c>
      <c r="AW44" s="162">
        <f>Infra!Q54</f>
        <v>-1.1540000000000001E-3</v>
      </c>
      <c r="AX44" s="162">
        <f>'US Public Eq'!Q54</f>
        <v>1.12789158823399E-2</v>
      </c>
      <c r="AY44" s="162">
        <f>'Fixed Income'!Q54</f>
        <v>1.6595901774139055E-3</v>
      </c>
      <c r="AZ44" s="162">
        <f>NCPREC!Q54</f>
        <v>2.0680185163107E-2</v>
      </c>
      <c r="BA44" s="162">
        <f>'Euro Core RE'!Q54</f>
        <v>2.0170657006999999E-2</v>
      </c>
      <c r="BB44" s="162">
        <f>'Asia Core RE'!Q54</f>
        <v>1.9814911067999999E-2</v>
      </c>
      <c r="BC44" s="162">
        <f>'Add-On 1'!Q54</f>
        <v>0</v>
      </c>
      <c r="BD44" s="162">
        <f>'Add-On 2'!Q54</f>
        <v>0</v>
      </c>
      <c r="BE44" s="162"/>
      <c r="BF44">
        <f t="shared" si="12"/>
        <v>41</v>
      </c>
      <c r="BG44" s="12">
        <f>'US Core RE'!R54</f>
        <v>3.5251594143117737E-2</v>
      </c>
      <c r="BH44" s="12">
        <f>'VA RE'!R54</f>
        <v>2.7198260893844806E-2</v>
      </c>
      <c r="BI44" s="162">
        <f>'Opp RE'!R54</f>
        <v>7.0813042026348638E-2</v>
      </c>
      <c r="BJ44" s="162">
        <f>'US Core+ RE'!R54</f>
        <v>3.4493164083702954E-2</v>
      </c>
      <c r="BK44" s="162">
        <f>REITs!R54</f>
        <v>-4.4331352835809579E-2</v>
      </c>
      <c r="BL44" s="162">
        <f>Timberland!R54</f>
        <v>1.5407918011577371E-2</v>
      </c>
      <c r="BM44" s="162">
        <f>'Row Crops'!R54</f>
        <v>1.3902888628512411E-2</v>
      </c>
      <c r="BN44" s="162">
        <f>'Perm Crops'!R54</f>
        <v>1.4528466228136416E-3</v>
      </c>
      <c r="BO44" s="162">
        <f>Infra!R54</f>
        <v>-4.2437465912499972E-2</v>
      </c>
      <c r="BP44" s="162">
        <f>'US Public Eq'!R54</f>
        <v>1.1278915882339868E-2</v>
      </c>
      <c r="BQ44" s="162">
        <f>'Fixed Income'!R54</f>
        <v>1.6595901774139055E-3</v>
      </c>
      <c r="BR44" s="162">
        <f>NCPREC!R54</f>
        <v>-2.2616580827760968E-2</v>
      </c>
      <c r="BS44" s="162">
        <f>'Euro Core RE'!R54</f>
        <v>1.7297179477792524E-2</v>
      </c>
      <c r="BT44" s="162">
        <f>'Asia Core RE'!R54</f>
        <v>8.6084491947491237E-4</v>
      </c>
      <c r="BU44" s="162" t="e">
        <f>'Add-On 1'!R54</f>
        <v>#DIV/0!</v>
      </c>
      <c r="BV44" s="162" t="e">
        <f>'Add-On 2'!R54</f>
        <v>#DIV/0!</v>
      </c>
    </row>
    <row r="45" spans="1:74" x14ac:dyDescent="0.2">
      <c r="A45" s="157">
        <f t="shared" si="9"/>
        <v>42</v>
      </c>
      <c r="B45" s="12">
        <f t="shared" ca="1" si="17"/>
        <v>2.68559373817151E-2</v>
      </c>
      <c r="C45" s="12">
        <f t="shared" ca="1" si="18"/>
        <v>2.2087179022000001E-2</v>
      </c>
      <c r="D45" s="12">
        <f t="shared" ca="1" si="18"/>
        <v>2.7530443596000001E-2</v>
      </c>
      <c r="E45" s="12">
        <f t="shared" ca="1" si="18"/>
        <v>3.0608877265252372E-2</v>
      </c>
      <c r="F45" s="12">
        <f t="shared" ca="1" si="18"/>
        <v>4.4521124676080402E-2</v>
      </c>
      <c r="G45" s="12">
        <f t="shared" ca="1" si="18"/>
        <v>2.32395857497101E-2</v>
      </c>
      <c r="H45" s="12">
        <f t="shared" ca="1" si="18"/>
        <v>4.0115999999999999E-2</v>
      </c>
      <c r="I45" s="12">
        <f t="shared" ca="1" si="18"/>
        <v>8.2644903274999848E-3</v>
      </c>
      <c r="J45" s="12">
        <f t="shared" ca="1" si="18"/>
        <v>1.2723447925174991E-2</v>
      </c>
      <c r="K45" s="12">
        <f t="shared" ca="1" si="18"/>
        <v>1.8931100438825066E-2</v>
      </c>
      <c r="L45" s="12">
        <f t="shared" ca="1" si="18"/>
        <v>7.8758976129668978E-2</v>
      </c>
      <c r="M45" s="12">
        <f t="shared" ca="1" si="18"/>
        <v>5.2338321508653897E-2</v>
      </c>
      <c r="N45" s="12">
        <f t="shared" ca="1" si="18"/>
        <v>2.0446672812632238E-2</v>
      </c>
      <c r="O45" s="12">
        <f t="shared" ca="1" si="18"/>
        <v>4.4654793270016403E-2</v>
      </c>
      <c r="P45" s="12">
        <f t="shared" ca="1" si="18"/>
        <v>0</v>
      </c>
      <c r="Q45" s="12">
        <f t="shared" ca="1" si="18"/>
        <v>0</v>
      </c>
      <c r="V45" s="157">
        <f t="shared" si="10"/>
        <v>42</v>
      </c>
      <c r="W45" s="12">
        <f t="shared" ca="1" si="19"/>
        <v>3.2766042195394807E-2</v>
      </c>
      <c r="X45" s="12">
        <f t="shared" ca="1" si="19"/>
        <v>4.2765891357407382E-2</v>
      </c>
      <c r="Y45" s="12">
        <f t="shared" ca="1" si="19"/>
        <v>2.7216331836156682E-2</v>
      </c>
      <c r="Z45" s="12">
        <f t="shared" ca="1" si="19"/>
        <v>3.3904613232046632E-2</v>
      </c>
      <c r="AA45" s="12">
        <f t="shared" ca="1" si="19"/>
        <v>7.1797307792572429E-2</v>
      </c>
      <c r="AB45" s="12">
        <f t="shared" ca="1" si="19"/>
        <v>1.0169076373078845E-2</v>
      </c>
      <c r="AC45" s="12">
        <f t="shared" ca="1" si="19"/>
        <v>5.2683196434374802E-2</v>
      </c>
      <c r="AD45" s="12">
        <f t="shared" ca="1" si="19"/>
        <v>3.3291702957936042E-3</v>
      </c>
      <c r="AE45" s="12">
        <f t="shared" ca="1" si="19"/>
        <v>4.011142196459927E-3</v>
      </c>
      <c r="AF45" s="12">
        <f t="shared" ca="1" si="19"/>
        <v>1.404488936527204E-2</v>
      </c>
      <c r="AG45" s="12">
        <f t="shared" ca="1" si="19"/>
        <v>7.8758976129668978E-2</v>
      </c>
      <c r="AH45" s="12">
        <f t="shared" ca="1" si="19"/>
        <v>5.2338321508653918E-2</v>
      </c>
      <c r="AI45" s="12">
        <f t="shared" ca="1" si="19"/>
        <v>2.0446672812632238E-2</v>
      </c>
      <c r="AJ45" s="12">
        <f t="shared" ca="1" si="19"/>
        <v>7.0600007612714233E-2</v>
      </c>
      <c r="AK45" s="12" t="e">
        <f t="shared" ca="1" si="19"/>
        <v>#DIV/0!</v>
      </c>
      <c r="AL45" s="12" t="e">
        <f t="shared" ca="1" si="16"/>
        <v>#DIV/0!</v>
      </c>
      <c r="AN45" s="157">
        <f t="shared" si="8"/>
        <v>42</v>
      </c>
      <c r="AO45" s="12">
        <f>'US Core RE'!Q55</f>
        <v>2.68559373817151E-2</v>
      </c>
      <c r="AP45" s="12">
        <f>'VA RE'!Q55</f>
        <v>4.4521124676080402E-2</v>
      </c>
      <c r="AQ45" s="162">
        <f>'Opp RE'!Q55</f>
        <v>2.32395857497101E-2</v>
      </c>
      <c r="AR45" s="162">
        <f>'US Core+ RE'!Q55</f>
        <v>3.0608877265252372E-2</v>
      </c>
      <c r="AS45" s="162">
        <f>REITs!Q55</f>
        <v>7.8758976129668978E-2</v>
      </c>
      <c r="AT45" s="162">
        <f>Timberland!Q55</f>
        <v>8.2644903274999848E-3</v>
      </c>
      <c r="AU45" s="162">
        <f>'Row Crops'!Q55</f>
        <v>1.2723447925174991E-2</v>
      </c>
      <c r="AV45" s="162">
        <f>'Perm Crops'!Q55</f>
        <v>1.8931100438825066E-2</v>
      </c>
      <c r="AW45" s="162">
        <f>Infra!Q55</f>
        <v>4.0115999999999999E-2</v>
      </c>
      <c r="AX45" s="162">
        <f>'US Public Eq'!Q55</f>
        <v>5.2338321508653897E-2</v>
      </c>
      <c r="AY45" s="162">
        <f>'Fixed Income'!Q55</f>
        <v>2.0446672812632238E-2</v>
      </c>
      <c r="AZ45" s="162">
        <f>NCPREC!Q55</f>
        <v>4.4654793270016403E-2</v>
      </c>
      <c r="BA45" s="162">
        <f>'Euro Core RE'!Q55</f>
        <v>2.2087179022000001E-2</v>
      </c>
      <c r="BB45" s="162">
        <f>'Asia Core RE'!Q55</f>
        <v>2.7530443596000001E-2</v>
      </c>
      <c r="BC45" s="162">
        <f>'Add-On 1'!Q55</f>
        <v>0</v>
      </c>
      <c r="BD45" s="162">
        <f>'Add-On 2'!Q55</f>
        <v>0</v>
      </c>
      <c r="BE45" s="162"/>
      <c r="BF45">
        <f t="shared" si="12"/>
        <v>42</v>
      </c>
      <c r="BG45" s="12">
        <f>'US Core RE'!R55</f>
        <v>3.2766042195394807E-2</v>
      </c>
      <c r="BH45" s="12">
        <f>'VA RE'!R55</f>
        <v>7.1797307792572429E-2</v>
      </c>
      <c r="BI45" s="162">
        <f>'Opp RE'!R55</f>
        <v>1.0169076373078845E-2</v>
      </c>
      <c r="BJ45" s="162">
        <f>'US Core+ RE'!R55</f>
        <v>3.3904613232046632E-2</v>
      </c>
      <c r="BK45" s="162">
        <f>REITs!R55</f>
        <v>7.8758976129668978E-2</v>
      </c>
      <c r="BL45" s="162">
        <f>Timberland!R55</f>
        <v>3.3291702957936042E-3</v>
      </c>
      <c r="BM45" s="162">
        <f>'Row Crops'!R55</f>
        <v>4.011142196459927E-3</v>
      </c>
      <c r="BN45" s="162">
        <f>'Perm Crops'!R55</f>
        <v>1.404488936527204E-2</v>
      </c>
      <c r="BO45" s="162">
        <f>Infra!R55</f>
        <v>5.2683196434374802E-2</v>
      </c>
      <c r="BP45" s="162">
        <f>'US Public Eq'!R55</f>
        <v>5.2338321508653918E-2</v>
      </c>
      <c r="BQ45" s="162">
        <f>'Fixed Income'!R55</f>
        <v>2.0446672812632238E-2</v>
      </c>
      <c r="BR45" s="162">
        <f>NCPREC!R55</f>
        <v>7.0600007612714233E-2</v>
      </c>
      <c r="BS45" s="162">
        <f>'Euro Core RE'!R55</f>
        <v>4.2765891357407382E-2</v>
      </c>
      <c r="BT45" s="162">
        <f>'Asia Core RE'!R55</f>
        <v>2.7216331836156682E-2</v>
      </c>
      <c r="BU45" s="162" t="e">
        <f>'Add-On 1'!R55</f>
        <v>#DIV/0!</v>
      </c>
      <c r="BV45" s="162" t="e">
        <f>'Add-On 2'!R55</f>
        <v>#DIV/0!</v>
      </c>
    </row>
    <row r="46" spans="1:74" x14ac:dyDescent="0.2">
      <c r="A46" s="157">
        <f t="shared" si="9"/>
        <v>43</v>
      </c>
      <c r="B46" s="12">
        <f t="shared" ca="1" si="17"/>
        <v>2.2895136103475398E-2</v>
      </c>
      <c r="C46" s="12">
        <f t="shared" ca="1" si="18"/>
        <v>1.2862615365E-2</v>
      </c>
      <c r="D46" s="12">
        <f t="shared" ca="1" si="18"/>
        <v>2.7195884391999998E-2</v>
      </c>
      <c r="E46" s="12">
        <f t="shared" ca="1" si="18"/>
        <v>2.7403086480211149E-2</v>
      </c>
      <c r="F46" s="12">
        <f t="shared" ca="1" si="18"/>
        <v>2.8531526080032201E-2</v>
      </c>
      <c r="G46" s="12">
        <f t="shared" ca="1" si="18"/>
        <v>2.3540349049366801E-2</v>
      </c>
      <c r="H46" s="12">
        <f t="shared" ca="1" si="18"/>
        <v>2.7533999999999999E-2</v>
      </c>
      <c r="I46" s="12">
        <f t="shared" ca="1" si="18"/>
        <v>1.3489398320000179E-2</v>
      </c>
      <c r="J46" s="12">
        <f t="shared" ca="1" si="18"/>
        <v>2.1677360870600237E-2</v>
      </c>
      <c r="K46" s="12">
        <f t="shared" ca="1" si="18"/>
        <v>2.115789446142502E-2</v>
      </c>
      <c r="L46" s="12">
        <f t="shared" ca="1" si="18"/>
        <v>4.0144136556935495E-2</v>
      </c>
      <c r="M46" s="12">
        <f t="shared" ca="1" si="18"/>
        <v>1.8074541744958199E-2</v>
      </c>
      <c r="N46" s="12">
        <f t="shared" ca="1" si="18"/>
        <v>1.8431074668714187E-2</v>
      </c>
      <c r="O46" s="12">
        <f t="shared" ca="1" si="18"/>
        <v>2.6024784770478E-2</v>
      </c>
      <c r="P46" s="12">
        <f t="shared" ca="1" si="18"/>
        <v>0</v>
      </c>
      <c r="Q46" s="12">
        <f t="shared" ca="1" si="18"/>
        <v>0</v>
      </c>
      <c r="V46" s="157">
        <f t="shared" si="10"/>
        <v>43</v>
      </c>
      <c r="W46" s="12">
        <f t="shared" ca="1" si="19"/>
        <v>1.344729660532562E-2</v>
      </c>
      <c r="X46" s="12">
        <f t="shared" ca="1" si="19"/>
        <v>3.4223486805161629E-2</v>
      </c>
      <c r="Y46" s="12">
        <f t="shared" ca="1" si="19"/>
        <v>3.8015927124148252E-2</v>
      </c>
      <c r="Z46" s="12">
        <f t="shared" ca="1" si="19"/>
        <v>9.7173175952705027E-3</v>
      </c>
      <c r="AA46" s="12">
        <f t="shared" ca="1" si="19"/>
        <v>1.8610870834668392E-2</v>
      </c>
      <c r="AB46" s="12">
        <f t="shared" ca="1" si="19"/>
        <v>-2.8867045977819084E-2</v>
      </c>
      <c r="AC46" s="12">
        <f t="shared" ca="1" si="19"/>
        <v>1.1945769312499577E-2</v>
      </c>
      <c r="AD46" s="12">
        <f t="shared" ca="1" si="19"/>
        <v>-3.0833306487528689E-2</v>
      </c>
      <c r="AE46" s="12">
        <f t="shared" ca="1" si="19"/>
        <v>-7.7697086153987183E-3</v>
      </c>
      <c r="AF46" s="12">
        <f t="shared" ca="1" si="19"/>
        <v>-2.5325049409570921E-2</v>
      </c>
      <c r="AG46" s="12">
        <f t="shared" ca="1" si="19"/>
        <v>4.0144136556935495E-2</v>
      </c>
      <c r="AH46" s="12">
        <f t="shared" ca="1" si="19"/>
        <v>1.807454174495815E-2</v>
      </c>
      <c r="AI46" s="12">
        <f t="shared" ca="1" si="19"/>
        <v>1.8431074668714187E-2</v>
      </c>
      <c r="AJ46" s="12">
        <f t="shared" ca="1" si="19"/>
        <v>-2.8791153169819506E-2</v>
      </c>
      <c r="AK46" s="12" t="e">
        <f t="shared" ca="1" si="19"/>
        <v>#DIV/0!</v>
      </c>
      <c r="AL46" s="12" t="e">
        <f t="shared" ca="1" si="16"/>
        <v>#DIV/0!</v>
      </c>
      <c r="AN46" s="157">
        <f t="shared" si="8"/>
        <v>43</v>
      </c>
      <c r="AO46" s="12">
        <f>'US Core RE'!Q56</f>
        <v>2.2895136103475398E-2</v>
      </c>
      <c r="AP46" s="12">
        <f>'VA RE'!Q56</f>
        <v>2.8531526080032201E-2</v>
      </c>
      <c r="AQ46" s="162">
        <f>'Opp RE'!Q56</f>
        <v>2.3540349049366801E-2</v>
      </c>
      <c r="AR46" s="162">
        <f>'US Core+ RE'!Q56</f>
        <v>2.7403086480211149E-2</v>
      </c>
      <c r="AS46" s="162">
        <f>REITs!Q56</f>
        <v>4.0144136556935495E-2</v>
      </c>
      <c r="AT46" s="162">
        <f>Timberland!Q56</f>
        <v>1.3489398320000179E-2</v>
      </c>
      <c r="AU46" s="162">
        <f>'Row Crops'!Q56</f>
        <v>2.1677360870600237E-2</v>
      </c>
      <c r="AV46" s="162">
        <f>'Perm Crops'!Q56</f>
        <v>2.115789446142502E-2</v>
      </c>
      <c r="AW46" s="162">
        <f>Infra!Q56</f>
        <v>2.7533999999999999E-2</v>
      </c>
      <c r="AX46" s="162">
        <f>'US Public Eq'!Q56</f>
        <v>1.8074541744958199E-2</v>
      </c>
      <c r="AY46" s="162">
        <f>'Fixed Income'!Q56</f>
        <v>1.8431074668714187E-2</v>
      </c>
      <c r="AZ46" s="162">
        <f>NCPREC!Q56</f>
        <v>2.6024784770478E-2</v>
      </c>
      <c r="BA46" s="162">
        <f>'Euro Core RE'!Q56</f>
        <v>1.2862615365E-2</v>
      </c>
      <c r="BB46" s="162">
        <f>'Asia Core RE'!Q56</f>
        <v>2.7195884391999998E-2</v>
      </c>
      <c r="BC46" s="162">
        <f>'Add-On 1'!Q56</f>
        <v>0</v>
      </c>
      <c r="BD46" s="162">
        <f>'Add-On 2'!Q56</f>
        <v>0</v>
      </c>
      <c r="BE46" s="162"/>
      <c r="BF46">
        <f t="shared" si="12"/>
        <v>43</v>
      </c>
      <c r="BG46" s="12">
        <f>'US Core RE'!R56</f>
        <v>1.344729660532562E-2</v>
      </c>
      <c r="BH46" s="12">
        <f>'VA RE'!R56</f>
        <v>1.8610870834668392E-2</v>
      </c>
      <c r="BI46" s="162">
        <f>'Opp RE'!R56</f>
        <v>-2.8867045977819084E-2</v>
      </c>
      <c r="BJ46" s="162">
        <f>'US Core+ RE'!R56</f>
        <v>9.7173175952705027E-3</v>
      </c>
      <c r="BK46" s="162">
        <f>REITs!R56</f>
        <v>4.0144136556935495E-2</v>
      </c>
      <c r="BL46" s="162">
        <f>Timberland!R56</f>
        <v>-3.0833306487528689E-2</v>
      </c>
      <c r="BM46" s="162">
        <f>'Row Crops'!R56</f>
        <v>-7.7697086153987183E-3</v>
      </c>
      <c r="BN46" s="162">
        <f>'Perm Crops'!R56</f>
        <v>-2.5325049409570921E-2</v>
      </c>
      <c r="BO46" s="162">
        <f>Infra!R56</f>
        <v>1.1945769312499577E-2</v>
      </c>
      <c r="BP46" s="162">
        <f>'US Public Eq'!R56</f>
        <v>1.807454174495815E-2</v>
      </c>
      <c r="BQ46" s="162">
        <f>'Fixed Income'!R56</f>
        <v>1.8431074668714187E-2</v>
      </c>
      <c r="BR46" s="162">
        <f>NCPREC!R56</f>
        <v>-2.8791153169819506E-2</v>
      </c>
      <c r="BS46" s="162">
        <f>'Euro Core RE'!R56</f>
        <v>3.4223486805161629E-2</v>
      </c>
      <c r="BT46" s="162">
        <f>'Asia Core RE'!R56</f>
        <v>3.8015927124148252E-2</v>
      </c>
      <c r="BU46" s="162" t="e">
        <f>'Add-On 1'!R56</f>
        <v>#DIV/0!</v>
      </c>
      <c r="BV46" s="162" t="e">
        <f>'Add-On 2'!R56</f>
        <v>#DIV/0!</v>
      </c>
    </row>
    <row r="47" spans="1:74" x14ac:dyDescent="0.2">
      <c r="A47" s="157">
        <f t="shared" si="9"/>
        <v>44</v>
      </c>
      <c r="B47" s="12">
        <f t="shared" ca="1" si="17"/>
        <v>2.9366772901907201E-2</v>
      </c>
      <c r="C47" s="12">
        <f t="shared" ref="C47:Q56" ca="1" si="20">VLOOKUP($A47,$AN$3:$BD$186,C$1,FALSE)</f>
        <v>1.3644855542E-2</v>
      </c>
      <c r="D47" s="12">
        <f t="shared" ca="1" si="20"/>
        <v>2.3092463989999999E-2</v>
      </c>
      <c r="E47" s="12">
        <f t="shared" ca="1" si="20"/>
        <v>3.8432944861411612E-2</v>
      </c>
      <c r="F47" s="12">
        <f t="shared" ca="1" si="20"/>
        <v>2.9978178808445801E-2</v>
      </c>
      <c r="G47" s="12">
        <f t="shared" ca="1" si="20"/>
        <v>4.5706740927826402E-2</v>
      </c>
      <c r="H47" s="12">
        <f t="shared" ca="1" si="20"/>
        <v>4.3108E-2</v>
      </c>
      <c r="I47" s="12">
        <f t="shared" ca="1" si="20"/>
        <v>5.6597593730000062E-2</v>
      </c>
      <c r="J47" s="12">
        <f t="shared" ca="1" si="20"/>
        <v>5.3661108601850138E-2</v>
      </c>
      <c r="K47" s="12">
        <f t="shared" ca="1" si="20"/>
        <v>0.16558843781975008</v>
      </c>
      <c r="L47" s="12">
        <f t="shared" ca="1" si="20"/>
        <v>-4.8931680568231606E-3</v>
      </c>
      <c r="M47" s="12">
        <f t="shared" ca="1" si="20"/>
        <v>0.10512939435867701</v>
      </c>
      <c r="N47" s="12">
        <f t="shared" ca="1" si="20"/>
        <v>-1.3626155645276583E-3</v>
      </c>
      <c r="O47" s="12">
        <f t="shared" ca="1" si="20"/>
        <v>5.4518515902024403E-2</v>
      </c>
      <c r="P47" s="12">
        <f t="shared" ca="1" si="20"/>
        <v>0</v>
      </c>
      <c r="Q47" s="12">
        <f t="shared" ca="1" si="20"/>
        <v>0</v>
      </c>
      <c r="V47" s="157">
        <f t="shared" si="10"/>
        <v>44</v>
      </c>
      <c r="W47" s="12">
        <f t="shared" ca="1" si="19"/>
        <v>2.4333851874631662E-2</v>
      </c>
      <c r="X47" s="12">
        <f t="shared" ca="1" si="19"/>
        <v>3.8621354530927743E-3</v>
      </c>
      <c r="Y47" s="12">
        <f t="shared" ca="1" si="19"/>
        <v>2.8848930425170449E-2</v>
      </c>
      <c r="Z47" s="12">
        <f t="shared" ca="1" si="19"/>
        <v>4.3582584840224259E-2</v>
      </c>
      <c r="AA47" s="12">
        <f t="shared" ca="1" si="19"/>
        <v>4.8825428663309189E-2</v>
      </c>
      <c r="AB47" s="12">
        <f t="shared" ca="1" si="19"/>
        <v>8.6902097902153086E-2</v>
      </c>
      <c r="AC47" s="12">
        <f t="shared" ca="1" si="19"/>
        <v>5.6609141224999826E-2</v>
      </c>
      <c r="AD47" s="12">
        <f t="shared" ca="1" si="19"/>
        <v>0.1058850773979465</v>
      </c>
      <c r="AE47" s="12">
        <f t="shared" ca="1" si="19"/>
        <v>9.0625994571159385E-2</v>
      </c>
      <c r="AF47" s="12">
        <f t="shared" ca="1" si="19"/>
        <v>0.23118492757572451</v>
      </c>
      <c r="AG47" s="12">
        <f t="shared" ca="1" si="19"/>
        <v>-4.8931680568231606E-3</v>
      </c>
      <c r="AH47" s="12">
        <f t="shared" ca="1" si="19"/>
        <v>0.10512939435867708</v>
      </c>
      <c r="AI47" s="12">
        <f t="shared" ca="1" si="19"/>
        <v>-1.3626155645276583E-3</v>
      </c>
      <c r="AJ47" s="12">
        <f t="shared" ca="1" si="19"/>
        <v>0.10098307350100311</v>
      </c>
      <c r="AK47" s="12" t="e">
        <f t="shared" ca="1" si="19"/>
        <v>#DIV/0!</v>
      </c>
      <c r="AL47" s="12" t="e">
        <f t="shared" ca="1" si="16"/>
        <v>#DIV/0!</v>
      </c>
      <c r="AN47" s="157">
        <f t="shared" si="8"/>
        <v>44</v>
      </c>
      <c r="AO47" s="12">
        <f>'US Core RE'!Q57</f>
        <v>2.9366772901907201E-2</v>
      </c>
      <c r="AP47" s="12">
        <f>'VA RE'!Q57</f>
        <v>2.9978178808445801E-2</v>
      </c>
      <c r="AQ47" s="162">
        <f>'Opp RE'!Q57</f>
        <v>4.5706740927826402E-2</v>
      </c>
      <c r="AR47" s="162">
        <f>'US Core+ RE'!Q57</f>
        <v>3.8432944861411612E-2</v>
      </c>
      <c r="AS47" s="162">
        <f>REITs!Q57</f>
        <v>-4.8931680568231606E-3</v>
      </c>
      <c r="AT47" s="162">
        <f>Timberland!Q57</f>
        <v>5.6597593730000062E-2</v>
      </c>
      <c r="AU47" s="162">
        <f>'Row Crops'!Q57</f>
        <v>5.3661108601850138E-2</v>
      </c>
      <c r="AV47" s="162">
        <f>'Perm Crops'!Q57</f>
        <v>0.16558843781975008</v>
      </c>
      <c r="AW47" s="162">
        <f>Infra!Q57</f>
        <v>4.3108E-2</v>
      </c>
      <c r="AX47" s="162">
        <f>'US Public Eq'!Q57</f>
        <v>0.10512939435867701</v>
      </c>
      <c r="AY47" s="162">
        <f>'Fixed Income'!Q57</f>
        <v>-1.3626155645276583E-3</v>
      </c>
      <c r="AZ47" s="162">
        <f>NCPREC!Q57</f>
        <v>5.4518515902024403E-2</v>
      </c>
      <c r="BA47" s="162">
        <f>'Euro Core RE'!Q57</f>
        <v>1.3644855542E-2</v>
      </c>
      <c r="BB47" s="162">
        <f>'Asia Core RE'!Q57</f>
        <v>2.3092463989999999E-2</v>
      </c>
      <c r="BC47" s="162">
        <f>'Add-On 1'!Q57</f>
        <v>0</v>
      </c>
      <c r="BD47" s="162">
        <f>'Add-On 2'!Q57</f>
        <v>0</v>
      </c>
      <c r="BE47" s="162"/>
      <c r="BF47">
        <f t="shared" si="12"/>
        <v>44</v>
      </c>
      <c r="BG47" s="12">
        <f>'US Core RE'!R57</f>
        <v>2.4333851874631662E-2</v>
      </c>
      <c r="BH47" s="12">
        <f>'VA RE'!R57</f>
        <v>4.8825428663309189E-2</v>
      </c>
      <c r="BI47" s="162">
        <f>'Opp RE'!R57</f>
        <v>8.6902097902153086E-2</v>
      </c>
      <c r="BJ47" s="162">
        <f>'US Core+ RE'!R57</f>
        <v>4.3582584840224259E-2</v>
      </c>
      <c r="BK47" s="162">
        <f>REITs!R57</f>
        <v>-4.8931680568231606E-3</v>
      </c>
      <c r="BL47" s="162">
        <f>Timberland!R57</f>
        <v>0.1058850773979465</v>
      </c>
      <c r="BM47" s="162">
        <f>'Row Crops'!R57</f>
        <v>9.0625994571159385E-2</v>
      </c>
      <c r="BN47" s="162">
        <f>'Perm Crops'!R57</f>
        <v>0.23118492757572451</v>
      </c>
      <c r="BO47" s="162">
        <f>Infra!R57</f>
        <v>5.6609141224999826E-2</v>
      </c>
      <c r="BP47" s="162">
        <f>'US Public Eq'!R57</f>
        <v>0.10512939435867708</v>
      </c>
      <c r="BQ47" s="162">
        <f>'Fixed Income'!R57</f>
        <v>-1.3626155645276583E-3</v>
      </c>
      <c r="BR47" s="162">
        <f>NCPREC!R57</f>
        <v>0.10098307350100311</v>
      </c>
      <c r="BS47" s="162">
        <f>'Euro Core RE'!R57</f>
        <v>3.8621354530927743E-3</v>
      </c>
      <c r="BT47" s="162">
        <f>'Asia Core RE'!R57</f>
        <v>2.8848930425170449E-2</v>
      </c>
      <c r="BU47" s="162" t="e">
        <f>'Add-On 1'!R57</f>
        <v>#DIV/0!</v>
      </c>
      <c r="BV47" s="162" t="e">
        <f>'Add-On 2'!R57</f>
        <v>#DIV/0!</v>
      </c>
    </row>
    <row r="48" spans="1:74" x14ac:dyDescent="0.2">
      <c r="A48" s="157">
        <f t="shared" si="9"/>
        <v>45</v>
      </c>
      <c r="B48" s="12">
        <f t="shared" ca="1" si="17"/>
        <v>3.3497627017465198E-2</v>
      </c>
      <c r="C48" s="12">
        <f t="shared" ca="1" si="20"/>
        <v>1.0138310936000001E-2</v>
      </c>
      <c r="D48" s="12">
        <f t="shared" ca="1" si="20"/>
        <v>2.0278650086000001E-2</v>
      </c>
      <c r="E48" s="12">
        <f t="shared" ca="1" si="20"/>
        <v>3.6178219919604009E-2</v>
      </c>
      <c r="F48" s="12">
        <f t="shared" ca="1" si="20"/>
        <v>2.3236323997594999E-2</v>
      </c>
      <c r="G48" s="12">
        <f t="shared" ca="1" si="20"/>
        <v>3.3591424116112198E-2</v>
      </c>
      <c r="H48" s="12">
        <f t="shared" ca="1" si="20"/>
        <v>2.9592E-2</v>
      </c>
      <c r="I48" s="12">
        <f t="shared" ca="1" si="20"/>
        <v>7.9711963999999913E-3</v>
      </c>
      <c r="J48" s="12">
        <f t="shared" ca="1" si="20"/>
        <v>1.5775903261175062E-2</v>
      </c>
      <c r="K48" s="12">
        <f t="shared" ca="1" si="20"/>
        <v>4.9132843377500013E-2</v>
      </c>
      <c r="L48" s="12">
        <f t="shared" ca="1" si="20"/>
        <v>2.4399318611996623E-2</v>
      </c>
      <c r="M48" s="12">
        <f t="shared" ca="1" si="20"/>
        <v>5.2449679813950899E-2</v>
      </c>
      <c r="N48" s="12">
        <f t="shared" ca="1" si="20"/>
        <v>5.677470130736495E-3</v>
      </c>
      <c r="O48" s="12">
        <f t="shared" ca="1" si="20"/>
        <v>2.82319283377583E-2</v>
      </c>
      <c r="P48" s="12">
        <f t="shared" ca="1" si="20"/>
        <v>0</v>
      </c>
      <c r="Q48" s="12">
        <f t="shared" ca="1" si="20"/>
        <v>0</v>
      </c>
      <c r="V48" s="157">
        <f t="shared" si="10"/>
        <v>45</v>
      </c>
      <c r="W48" s="12">
        <f t="shared" ca="1" si="19"/>
        <v>2.9037556837958833E-2</v>
      </c>
      <c r="X48" s="12">
        <f t="shared" ca="1" si="19"/>
        <v>2.0541185175904308E-2</v>
      </c>
      <c r="Y48" s="12">
        <f t="shared" ca="1" si="19"/>
        <v>-1.4786041549663675E-3</v>
      </c>
      <c r="Z48" s="12">
        <f t="shared" ca="1" si="19"/>
        <v>2.7967748806069448E-2</v>
      </c>
      <c r="AA48" s="12">
        <f t="shared" ca="1" si="19"/>
        <v>6.5587311149097882E-3</v>
      </c>
      <c r="AB48" s="12">
        <f t="shared" ca="1" si="19"/>
        <v>1.8553281951104728E-2</v>
      </c>
      <c r="AC48" s="12">
        <f t="shared" ca="1" si="19"/>
        <v>4.5076303407812546E-2</v>
      </c>
      <c r="AD48" s="12">
        <f t="shared" ca="1" si="19"/>
        <v>1.0365071870693576E-2</v>
      </c>
      <c r="AE48" s="12">
        <f t="shared" ca="1" si="19"/>
        <v>1.7445581190601134E-2</v>
      </c>
      <c r="AF48" s="12">
        <f t="shared" ca="1" si="19"/>
        <v>4.6750498879206681E-2</v>
      </c>
      <c r="AG48" s="12">
        <f t="shared" ca="1" si="19"/>
        <v>2.4399318611996623E-2</v>
      </c>
      <c r="AH48" s="12">
        <f t="shared" ca="1" si="19"/>
        <v>5.2449679813950878E-2</v>
      </c>
      <c r="AI48" s="12">
        <f t="shared" ca="1" si="19"/>
        <v>5.677470130736495E-3</v>
      </c>
      <c r="AJ48" s="12">
        <f t="shared" ca="1" si="19"/>
        <v>3.6553153486298617E-2</v>
      </c>
      <c r="AK48" s="12" t="e">
        <f t="shared" ca="1" si="19"/>
        <v>#DIV/0!</v>
      </c>
      <c r="AL48" s="12" t="e">
        <f t="shared" ca="1" si="16"/>
        <v>#DIV/0!</v>
      </c>
      <c r="AN48" s="157">
        <f t="shared" si="8"/>
        <v>45</v>
      </c>
      <c r="AO48" s="12">
        <f>'US Core RE'!Q58</f>
        <v>3.3497627017465198E-2</v>
      </c>
      <c r="AP48" s="12">
        <f>'VA RE'!Q58</f>
        <v>2.3236323997594999E-2</v>
      </c>
      <c r="AQ48" s="162">
        <f>'Opp RE'!Q58</f>
        <v>3.3591424116112198E-2</v>
      </c>
      <c r="AR48" s="162">
        <f>'US Core+ RE'!Q58</f>
        <v>3.6178219919604009E-2</v>
      </c>
      <c r="AS48" s="162">
        <f>REITs!Q58</f>
        <v>2.4399318611996623E-2</v>
      </c>
      <c r="AT48" s="162">
        <f>Timberland!Q58</f>
        <v>7.9711963999999913E-3</v>
      </c>
      <c r="AU48" s="162">
        <f>'Row Crops'!Q58</f>
        <v>1.5775903261175062E-2</v>
      </c>
      <c r="AV48" s="162">
        <f>'Perm Crops'!Q58</f>
        <v>4.9132843377500013E-2</v>
      </c>
      <c r="AW48" s="162">
        <f>Infra!Q58</f>
        <v>2.9592E-2</v>
      </c>
      <c r="AX48" s="162">
        <f>'US Public Eq'!Q58</f>
        <v>5.2449679813950899E-2</v>
      </c>
      <c r="AY48" s="162">
        <f>'Fixed Income'!Q58</f>
        <v>5.677470130736495E-3</v>
      </c>
      <c r="AZ48" s="162">
        <f>NCPREC!Q58</f>
        <v>2.82319283377583E-2</v>
      </c>
      <c r="BA48" s="162">
        <f>'Euro Core RE'!Q58</f>
        <v>1.0138310936000001E-2</v>
      </c>
      <c r="BB48" s="162">
        <f>'Asia Core RE'!Q58</f>
        <v>2.0278650086000001E-2</v>
      </c>
      <c r="BC48" s="162">
        <f>'Add-On 1'!Q58</f>
        <v>0</v>
      </c>
      <c r="BD48" s="162">
        <f>'Add-On 2'!Q58</f>
        <v>0</v>
      </c>
      <c r="BE48" s="162"/>
      <c r="BF48">
        <f t="shared" si="12"/>
        <v>45</v>
      </c>
      <c r="BG48" s="12">
        <f>'US Core RE'!R58</f>
        <v>2.9037556837958833E-2</v>
      </c>
      <c r="BH48" s="12">
        <f>'VA RE'!R58</f>
        <v>6.5587311149097882E-3</v>
      </c>
      <c r="BI48" s="162">
        <f>'Opp RE'!R58</f>
        <v>1.8553281951104728E-2</v>
      </c>
      <c r="BJ48" s="162">
        <f>'US Core+ RE'!R58</f>
        <v>2.7967748806069448E-2</v>
      </c>
      <c r="BK48" s="162">
        <f>REITs!R58</f>
        <v>2.4399318611996623E-2</v>
      </c>
      <c r="BL48" s="162">
        <f>Timberland!R58</f>
        <v>1.0365071870693576E-2</v>
      </c>
      <c r="BM48" s="162">
        <f>'Row Crops'!R58</f>
        <v>1.7445581190601134E-2</v>
      </c>
      <c r="BN48" s="162">
        <f>'Perm Crops'!R58</f>
        <v>4.6750498879206681E-2</v>
      </c>
      <c r="BO48" s="162">
        <f>Infra!R58</f>
        <v>4.5076303407812546E-2</v>
      </c>
      <c r="BP48" s="162">
        <f>'US Public Eq'!R58</f>
        <v>5.2449679813950878E-2</v>
      </c>
      <c r="BQ48" s="162">
        <f>'Fixed Income'!R58</f>
        <v>5.677470130736495E-3</v>
      </c>
      <c r="BR48" s="162">
        <f>NCPREC!R58</f>
        <v>3.6553153486298617E-2</v>
      </c>
      <c r="BS48" s="162">
        <f>'Euro Core RE'!R58</f>
        <v>2.0541185175904308E-2</v>
      </c>
      <c r="BT48" s="162">
        <f>'Asia Core RE'!R58</f>
        <v>-1.4786041549663675E-3</v>
      </c>
      <c r="BU48" s="162" t="e">
        <f>'Add-On 1'!R58</f>
        <v>#DIV/0!</v>
      </c>
      <c r="BV48" s="162" t="e">
        <f>'Add-On 2'!R58</f>
        <v>#DIV/0!</v>
      </c>
    </row>
    <row r="49" spans="1:74" x14ac:dyDescent="0.2">
      <c r="A49" s="157">
        <f t="shared" si="9"/>
        <v>46</v>
      </c>
      <c r="B49" s="12">
        <f t="shared" ca="1" si="17"/>
        <v>3.5974593684815599E-2</v>
      </c>
      <c r="C49" s="12">
        <f t="shared" ca="1" si="20"/>
        <v>7.6296984830000001E-3</v>
      </c>
      <c r="D49" s="12">
        <f t="shared" ca="1" si="20"/>
        <v>2.9751489935E-2</v>
      </c>
      <c r="E49" s="12">
        <f t="shared" ca="1" si="20"/>
        <v>4.1054124157356688E-2</v>
      </c>
      <c r="F49" s="12">
        <f t="shared" ca="1" si="20"/>
        <v>3.3290631225872398E-2</v>
      </c>
      <c r="G49" s="12">
        <f t="shared" ca="1" si="20"/>
        <v>4.1297697127666899E-2</v>
      </c>
      <c r="H49" s="12">
        <f t="shared" ca="1" si="20"/>
        <v>1.4093E-2</v>
      </c>
      <c r="I49" s="12">
        <f t="shared" ca="1" si="20"/>
        <v>6.8038151675000602E-3</v>
      </c>
      <c r="J49" s="12">
        <f t="shared" ca="1" si="20"/>
        <v>1.3295995189624987E-2</v>
      </c>
      <c r="K49" s="12">
        <f t="shared" ca="1" si="20"/>
        <v>2.4767562753724937E-2</v>
      </c>
      <c r="L49" s="12">
        <f t="shared" ca="1" si="20"/>
        <v>-3.62998733564458E-2</v>
      </c>
      <c r="M49" s="12">
        <f t="shared" ca="1" si="20"/>
        <v>2.91014777921881E-2</v>
      </c>
      <c r="N49" s="12">
        <f t="shared" ca="1" si="20"/>
        <v>-2.3249351056885414E-2</v>
      </c>
      <c r="O49" s="12">
        <f t="shared" ca="1" si="20"/>
        <v>2.59691783319729E-2</v>
      </c>
      <c r="P49" s="12">
        <f t="shared" ca="1" si="20"/>
        <v>0</v>
      </c>
      <c r="Q49" s="12">
        <f t="shared" ca="1" si="20"/>
        <v>0</v>
      </c>
      <c r="V49" s="157">
        <f t="shared" si="10"/>
        <v>46</v>
      </c>
      <c r="W49" s="12">
        <f t="shared" ca="1" si="19"/>
        <v>5.3574272194447881E-2</v>
      </c>
      <c r="X49" s="12">
        <f t="shared" ca="1" si="19"/>
        <v>5.2842824128664923E-3</v>
      </c>
      <c r="Y49" s="12">
        <f t="shared" ca="1" si="19"/>
        <v>4.8059012318517835E-2</v>
      </c>
      <c r="Z49" s="12">
        <f t="shared" ca="1" si="19"/>
        <v>4.4470345626741903E-2</v>
      </c>
      <c r="AA49" s="12">
        <f t="shared" ca="1" si="19"/>
        <v>5.8020746231246756E-2</v>
      </c>
      <c r="AB49" s="12">
        <f t="shared" ca="1" si="19"/>
        <v>6.1304074600603276E-2</v>
      </c>
      <c r="AC49" s="12">
        <f t="shared" ca="1" si="19"/>
        <v>2.4754589185937315E-2</v>
      </c>
      <c r="AD49" s="12">
        <f t="shared" ca="1" si="19"/>
        <v>2.0961350588604155E-3</v>
      </c>
      <c r="AE49" s="12">
        <f t="shared" ca="1" si="19"/>
        <v>-3.8316792533722221E-2</v>
      </c>
      <c r="AF49" s="12">
        <f t="shared" ca="1" si="19"/>
        <v>1.8774519538891088E-2</v>
      </c>
      <c r="AG49" s="12">
        <f t="shared" ca="1" si="19"/>
        <v>-3.62998733564458E-2</v>
      </c>
      <c r="AH49" s="12">
        <f t="shared" ca="1" si="19"/>
        <v>2.910147779218808E-2</v>
      </c>
      <c r="AI49" s="12">
        <f t="shared" ca="1" si="19"/>
        <v>-2.3249351056885414E-2</v>
      </c>
      <c r="AJ49" s="12">
        <f t="shared" ca="1" si="19"/>
        <v>1.4218150058804335E-2</v>
      </c>
      <c r="AK49" s="12" t="e">
        <f t="shared" ca="1" si="19"/>
        <v>#DIV/0!</v>
      </c>
      <c r="AL49" s="12" t="e">
        <f t="shared" ca="1" si="16"/>
        <v>#DIV/0!</v>
      </c>
      <c r="AN49" s="157">
        <f t="shared" si="8"/>
        <v>46</v>
      </c>
      <c r="AO49" s="12">
        <f>'US Core RE'!Q59</f>
        <v>3.5974593684815599E-2</v>
      </c>
      <c r="AP49" s="12">
        <f>'VA RE'!Q59</f>
        <v>3.3290631225872398E-2</v>
      </c>
      <c r="AQ49" s="162">
        <f>'Opp RE'!Q59</f>
        <v>4.1297697127666899E-2</v>
      </c>
      <c r="AR49" s="162">
        <f>'US Core+ RE'!Q59</f>
        <v>4.1054124157356688E-2</v>
      </c>
      <c r="AS49" s="162">
        <f>REITs!Q59</f>
        <v>-3.62998733564458E-2</v>
      </c>
      <c r="AT49" s="162">
        <f>Timberland!Q59</f>
        <v>6.8038151675000602E-3</v>
      </c>
      <c r="AU49" s="162">
        <f>'Row Crops'!Q59</f>
        <v>1.3295995189624987E-2</v>
      </c>
      <c r="AV49" s="162">
        <f>'Perm Crops'!Q59</f>
        <v>2.4767562753724937E-2</v>
      </c>
      <c r="AW49" s="162">
        <f>Infra!Q59</f>
        <v>1.4093E-2</v>
      </c>
      <c r="AX49" s="162">
        <f>'US Public Eq'!Q59</f>
        <v>2.91014777921881E-2</v>
      </c>
      <c r="AY49" s="162">
        <f>'Fixed Income'!Q59</f>
        <v>-2.3249351056885414E-2</v>
      </c>
      <c r="AZ49" s="162">
        <f>NCPREC!Q59</f>
        <v>2.59691783319729E-2</v>
      </c>
      <c r="BA49" s="162">
        <f>'Euro Core RE'!Q59</f>
        <v>7.6296984830000001E-3</v>
      </c>
      <c r="BB49" s="162">
        <f>'Asia Core RE'!Q59</f>
        <v>2.9751489935E-2</v>
      </c>
      <c r="BC49" s="162">
        <f>'Add-On 1'!Q59</f>
        <v>0</v>
      </c>
      <c r="BD49" s="162">
        <f>'Add-On 2'!Q59</f>
        <v>0</v>
      </c>
      <c r="BE49" s="162"/>
      <c r="BF49">
        <f t="shared" si="12"/>
        <v>46</v>
      </c>
      <c r="BG49" s="12">
        <f>'US Core RE'!R59</f>
        <v>5.3574272194447881E-2</v>
      </c>
      <c r="BH49" s="12">
        <f>'VA RE'!R59</f>
        <v>5.8020746231246756E-2</v>
      </c>
      <c r="BI49" s="162">
        <f>'Opp RE'!R59</f>
        <v>6.1304074600603276E-2</v>
      </c>
      <c r="BJ49" s="162">
        <f>'US Core+ RE'!R59</f>
        <v>4.4470345626741903E-2</v>
      </c>
      <c r="BK49" s="162">
        <f>REITs!R59</f>
        <v>-3.62998733564458E-2</v>
      </c>
      <c r="BL49" s="162">
        <f>Timberland!R59</f>
        <v>2.0961350588604155E-3</v>
      </c>
      <c r="BM49" s="162">
        <f>'Row Crops'!R59</f>
        <v>-3.8316792533722221E-2</v>
      </c>
      <c r="BN49" s="162">
        <f>'Perm Crops'!R59</f>
        <v>1.8774519538891088E-2</v>
      </c>
      <c r="BO49" s="162">
        <f>Infra!R59</f>
        <v>2.4754589185937315E-2</v>
      </c>
      <c r="BP49" s="162">
        <f>'US Public Eq'!R59</f>
        <v>2.910147779218808E-2</v>
      </c>
      <c r="BQ49" s="162">
        <f>'Fixed Income'!R59</f>
        <v>-2.3249351056885414E-2</v>
      </c>
      <c r="BR49" s="162">
        <f>NCPREC!R59</f>
        <v>1.4218150058804335E-2</v>
      </c>
      <c r="BS49" s="162">
        <f>'Euro Core RE'!R59</f>
        <v>5.2842824128664923E-3</v>
      </c>
      <c r="BT49" s="162">
        <f>'Asia Core RE'!R59</f>
        <v>4.8059012318517835E-2</v>
      </c>
      <c r="BU49" s="162" t="e">
        <f>'Add-On 1'!R59</f>
        <v>#DIV/0!</v>
      </c>
      <c r="BV49" s="162" t="e">
        <f>'Add-On 2'!R59</f>
        <v>#DIV/0!</v>
      </c>
    </row>
    <row r="50" spans="1:74" x14ac:dyDescent="0.2">
      <c r="A50" s="157">
        <f t="shared" si="9"/>
        <v>47</v>
      </c>
      <c r="B50" s="12">
        <f t="shared" ca="1" si="17"/>
        <v>2.4429089773500601E-2</v>
      </c>
      <c r="C50" s="12">
        <f t="shared" ca="1" si="20"/>
        <v>6.5251580720000002E-3</v>
      </c>
      <c r="D50" s="12">
        <f t="shared" ca="1" si="20"/>
        <v>2.1306413659999999E-2</v>
      </c>
      <c r="E50" s="12">
        <f t="shared" ca="1" si="20"/>
        <v>3.7084754465152303E-2</v>
      </c>
      <c r="F50" s="12">
        <f t="shared" ca="1" si="20"/>
        <v>1.96504551645478E-2</v>
      </c>
      <c r="G50" s="12">
        <f t="shared" ca="1" si="20"/>
        <v>2.7472244627456299E-2</v>
      </c>
      <c r="H50" s="12">
        <f t="shared" ca="1" si="20"/>
        <v>3.4169999999999999E-3</v>
      </c>
      <c r="I50" s="12">
        <f t="shared" ca="1" si="20"/>
        <v>1.2763988389999925E-2</v>
      </c>
      <c r="J50" s="12">
        <f t="shared" ca="1" si="20"/>
        <v>6.5532710413849893E-2</v>
      </c>
      <c r="K50" s="12">
        <f t="shared" ca="1" si="20"/>
        <v>2.5244841596149925E-2</v>
      </c>
      <c r="L50" s="12">
        <f t="shared" ca="1" si="20"/>
        <v>6.2609708034623512E-2</v>
      </c>
      <c r="M50" s="12">
        <f t="shared" ca="1" si="20"/>
        <v>0.106054267934396</v>
      </c>
      <c r="N50" s="12">
        <f t="shared" ca="1" si="20"/>
        <v>-1.217682141778087E-3</v>
      </c>
      <c r="O50" s="12">
        <f t="shared" ca="1" si="20"/>
        <v>3.4244838483566402E-2</v>
      </c>
      <c r="P50" s="12">
        <f t="shared" ca="1" si="20"/>
        <v>0</v>
      </c>
      <c r="Q50" s="12">
        <f t="shared" ca="1" si="20"/>
        <v>0</v>
      </c>
      <c r="V50" s="157">
        <f t="shared" si="10"/>
        <v>47</v>
      </c>
      <c r="W50" s="12">
        <f t="shared" ca="1" si="19"/>
        <v>3.0083452678906664E-2</v>
      </c>
      <c r="X50" s="12">
        <f t="shared" ca="1" si="19"/>
        <v>5.9919039695686571E-2</v>
      </c>
      <c r="Y50" s="12">
        <f t="shared" ca="1" si="19"/>
        <v>1.8919866372526961E-2</v>
      </c>
      <c r="Z50" s="12">
        <f t="shared" ca="1" si="19"/>
        <v>5.6962948606532837E-2</v>
      </c>
      <c r="AA50" s="12">
        <f t="shared" ca="1" si="19"/>
        <v>-2.2737056842643266E-2</v>
      </c>
      <c r="AB50" s="12">
        <f t="shared" ca="1" si="19"/>
        <v>-6.0722380244524476E-3</v>
      </c>
      <c r="AC50" s="12">
        <f t="shared" ca="1" si="19"/>
        <v>-1.6358832648437849E-2</v>
      </c>
      <c r="AD50" s="12">
        <f t="shared" ca="1" si="19"/>
        <v>-3.3888019791294521E-2</v>
      </c>
      <c r="AE50" s="12">
        <f t="shared" ca="1" si="19"/>
        <v>6.1035781116461685E-2</v>
      </c>
      <c r="AF50" s="12">
        <f t="shared" ca="1" si="19"/>
        <v>1.0028307502869538E-2</v>
      </c>
      <c r="AG50" s="12">
        <f t="shared" ca="1" si="19"/>
        <v>6.2609708034623512E-2</v>
      </c>
      <c r="AH50" s="12">
        <f t="shared" ca="1" si="19"/>
        <v>0.1060542679343961</v>
      </c>
      <c r="AI50" s="12">
        <f t="shared" ca="1" si="19"/>
        <v>-1.217682141778087E-3</v>
      </c>
      <c r="AJ50" s="12">
        <f t="shared" ca="1" si="19"/>
        <v>1.9765193964746519E-2</v>
      </c>
      <c r="AK50" s="12" t="e">
        <f t="shared" ca="1" si="19"/>
        <v>#DIV/0!</v>
      </c>
      <c r="AL50" s="12" t="e">
        <f t="shared" ca="1" si="16"/>
        <v>#DIV/0!</v>
      </c>
      <c r="AN50" s="157">
        <f t="shared" si="8"/>
        <v>47</v>
      </c>
      <c r="AO50" s="12">
        <f>'US Core RE'!Q60</f>
        <v>2.4429089773500601E-2</v>
      </c>
      <c r="AP50" s="12">
        <f>'VA RE'!Q60</f>
        <v>1.96504551645478E-2</v>
      </c>
      <c r="AQ50" s="162">
        <f>'Opp RE'!Q60</f>
        <v>2.7472244627456299E-2</v>
      </c>
      <c r="AR50" s="162">
        <f>'US Core+ RE'!Q60</f>
        <v>3.7084754465152303E-2</v>
      </c>
      <c r="AS50" s="162">
        <f>REITs!Q60</f>
        <v>6.2609708034623512E-2</v>
      </c>
      <c r="AT50" s="162">
        <f>Timberland!Q60</f>
        <v>1.2763988389999925E-2</v>
      </c>
      <c r="AU50" s="162">
        <f>'Row Crops'!Q60</f>
        <v>6.5532710413849893E-2</v>
      </c>
      <c r="AV50" s="162">
        <f>'Perm Crops'!Q60</f>
        <v>2.5244841596149925E-2</v>
      </c>
      <c r="AW50" s="162">
        <f>Infra!Q60</f>
        <v>3.4169999999999999E-3</v>
      </c>
      <c r="AX50" s="162">
        <f>'US Public Eq'!Q60</f>
        <v>0.106054267934396</v>
      </c>
      <c r="AY50" s="162">
        <f>'Fixed Income'!Q60</f>
        <v>-1.217682141778087E-3</v>
      </c>
      <c r="AZ50" s="162">
        <f>NCPREC!Q60</f>
        <v>3.4244838483566402E-2</v>
      </c>
      <c r="BA50" s="162">
        <f>'Euro Core RE'!Q60</f>
        <v>6.5251580720000002E-3</v>
      </c>
      <c r="BB50" s="162">
        <f>'Asia Core RE'!Q60</f>
        <v>2.1306413659999999E-2</v>
      </c>
      <c r="BC50" s="162">
        <f>'Add-On 1'!Q60</f>
        <v>0</v>
      </c>
      <c r="BD50" s="162">
        <f>'Add-On 2'!Q60</f>
        <v>0</v>
      </c>
      <c r="BE50" s="162"/>
      <c r="BF50">
        <f t="shared" si="12"/>
        <v>47</v>
      </c>
      <c r="BG50" s="12">
        <f>'US Core RE'!R60</f>
        <v>3.0083452678906664E-2</v>
      </c>
      <c r="BH50" s="12">
        <f>'VA RE'!R60</f>
        <v>-2.2737056842643266E-2</v>
      </c>
      <c r="BI50" s="162">
        <f>'Opp RE'!R60</f>
        <v>-6.0722380244524476E-3</v>
      </c>
      <c r="BJ50" s="162">
        <f>'US Core+ RE'!R60</f>
        <v>5.6962948606532837E-2</v>
      </c>
      <c r="BK50" s="162">
        <f>REITs!R60</f>
        <v>6.2609708034623512E-2</v>
      </c>
      <c r="BL50" s="162">
        <f>Timberland!R60</f>
        <v>-3.3888019791294521E-2</v>
      </c>
      <c r="BM50" s="162">
        <f>'Row Crops'!R60</f>
        <v>6.1035781116461685E-2</v>
      </c>
      <c r="BN50" s="162">
        <f>'Perm Crops'!R60</f>
        <v>1.0028307502869538E-2</v>
      </c>
      <c r="BO50" s="162">
        <f>Infra!R60</f>
        <v>-1.6358832648437849E-2</v>
      </c>
      <c r="BP50" s="162">
        <f>'US Public Eq'!R60</f>
        <v>0.1060542679343961</v>
      </c>
      <c r="BQ50" s="162">
        <f>'Fixed Income'!R60</f>
        <v>-1.217682141778087E-3</v>
      </c>
      <c r="BR50" s="162">
        <f>NCPREC!R60</f>
        <v>1.9765193964746519E-2</v>
      </c>
      <c r="BS50" s="162">
        <f>'Euro Core RE'!R60</f>
        <v>5.9919039695686571E-2</v>
      </c>
      <c r="BT50" s="162">
        <f>'Asia Core RE'!R60</f>
        <v>1.8919866372526961E-2</v>
      </c>
      <c r="BU50" s="162" t="e">
        <f>'Add-On 1'!R60</f>
        <v>#DIV/0!</v>
      </c>
      <c r="BV50" s="162" t="e">
        <f>'Add-On 2'!R60</f>
        <v>#DIV/0!</v>
      </c>
    </row>
    <row r="51" spans="1:74" x14ac:dyDescent="0.2">
      <c r="A51" s="157">
        <f t="shared" si="9"/>
        <v>48</v>
      </c>
      <c r="B51" s="12">
        <f t="shared" ca="1" si="17"/>
        <v>2.0814852638703401E-2</v>
      </c>
      <c r="C51" s="12">
        <f t="shared" ca="1" si="20"/>
        <v>-5.2747835920000001E-3</v>
      </c>
      <c r="D51" s="12">
        <f t="shared" ca="1" si="20"/>
        <v>2.2658248435999999E-2</v>
      </c>
      <c r="E51" s="12">
        <f t="shared" ca="1" si="20"/>
        <v>2.6746708781666767E-2</v>
      </c>
      <c r="F51" s="12">
        <f t="shared" ca="1" si="20"/>
        <v>4.8290033398424803E-2</v>
      </c>
      <c r="G51" s="12">
        <f t="shared" ca="1" si="20"/>
        <v>4.9073170475937698E-2</v>
      </c>
      <c r="H51" s="12">
        <f t="shared" ca="1" si="20"/>
        <v>2.3179000000000002E-2</v>
      </c>
      <c r="I51" s="12">
        <f t="shared" ca="1" si="20"/>
        <v>5.6536998497749957E-2</v>
      </c>
      <c r="J51" s="12">
        <f t="shared" ca="1" si="20"/>
        <v>7.36921882347501E-2</v>
      </c>
      <c r="K51" s="12">
        <f t="shared" ca="1" si="20"/>
        <v>0.12955132489849985</v>
      </c>
      <c r="L51" s="12">
        <f t="shared" ca="1" si="20"/>
        <v>5.7670643484952766E-2</v>
      </c>
      <c r="M51" s="12">
        <f t="shared" ca="1" si="20"/>
        <v>-3.7721123217839803E-3</v>
      </c>
      <c r="N51" s="12">
        <f t="shared" ca="1" si="20"/>
        <v>2.1190514260094329E-3</v>
      </c>
      <c r="O51" s="12">
        <f t="shared" ca="1" si="20"/>
        <v>3.9048824737644497E-2</v>
      </c>
      <c r="P51" s="12">
        <f t="shared" ca="1" si="20"/>
        <v>0</v>
      </c>
      <c r="Q51" s="12">
        <f t="shared" ca="1" si="20"/>
        <v>0</v>
      </c>
      <c r="V51" s="157">
        <f t="shared" si="10"/>
        <v>48</v>
      </c>
      <c r="W51" s="12">
        <f t="shared" ca="1" si="19"/>
        <v>1.4502697769742223E-2</v>
      </c>
      <c r="X51" s="12">
        <f t="shared" ca="1" si="19"/>
        <v>-5.1931055919143154E-2</v>
      </c>
      <c r="Y51" s="12">
        <f t="shared" ca="1" si="19"/>
        <v>2.8473411644678537E-2</v>
      </c>
      <c r="Z51" s="12">
        <f t="shared" ca="1" si="19"/>
        <v>2.360913305534762E-2</v>
      </c>
      <c r="AA51" s="12">
        <f t="shared" ca="1" si="19"/>
        <v>9.4756319246573906E-2</v>
      </c>
      <c r="AB51" s="12">
        <f t="shared" ca="1" si="19"/>
        <v>8.0478692613525915E-2</v>
      </c>
      <c r="AC51" s="12">
        <f t="shared" ca="1" si="19"/>
        <v>1.9010669960937365E-2</v>
      </c>
      <c r="AD51" s="12">
        <f t="shared" ca="1" si="19"/>
        <v>0.10801597928050488</v>
      </c>
      <c r="AE51" s="12">
        <f t="shared" ca="1" si="19"/>
        <v>0.12830143024015839</v>
      </c>
      <c r="AF51" s="12">
        <f t="shared" ca="1" si="19"/>
        <v>0.16604060852105196</v>
      </c>
      <c r="AG51" s="12">
        <f t="shared" ca="1" si="19"/>
        <v>5.7670643484952766E-2</v>
      </c>
      <c r="AH51" s="12">
        <f t="shared" ca="1" si="19"/>
        <v>-3.7721123217839825E-3</v>
      </c>
      <c r="AI51" s="12">
        <f t="shared" ca="1" si="19"/>
        <v>2.1190514260094329E-3</v>
      </c>
      <c r="AJ51" s="12">
        <f t="shared" ca="1" si="19"/>
        <v>3.7085700173175251E-2</v>
      </c>
      <c r="AK51" s="12" t="e">
        <f t="shared" ca="1" si="19"/>
        <v>#DIV/0!</v>
      </c>
      <c r="AL51" s="12" t="e">
        <f t="shared" ca="1" si="16"/>
        <v>#DIV/0!</v>
      </c>
      <c r="AN51" s="157">
        <f t="shared" si="8"/>
        <v>48</v>
      </c>
      <c r="AO51" s="12">
        <f>'US Core RE'!Q61</f>
        <v>2.0814852638703401E-2</v>
      </c>
      <c r="AP51" s="12">
        <f>'VA RE'!Q61</f>
        <v>4.8290033398424803E-2</v>
      </c>
      <c r="AQ51" s="162">
        <f>'Opp RE'!Q61</f>
        <v>4.9073170475937698E-2</v>
      </c>
      <c r="AR51" s="162">
        <f>'US Core+ RE'!Q61</f>
        <v>2.6746708781666767E-2</v>
      </c>
      <c r="AS51" s="162">
        <f>REITs!Q61</f>
        <v>5.7670643484952766E-2</v>
      </c>
      <c r="AT51" s="162">
        <f>Timberland!Q61</f>
        <v>5.6536998497749957E-2</v>
      </c>
      <c r="AU51" s="162">
        <f>'Row Crops'!Q61</f>
        <v>7.36921882347501E-2</v>
      </c>
      <c r="AV51" s="162">
        <f>'Perm Crops'!Q61</f>
        <v>0.12955132489849985</v>
      </c>
      <c r="AW51" s="162">
        <f>Infra!Q61</f>
        <v>2.3179000000000002E-2</v>
      </c>
      <c r="AX51" s="162">
        <f>'US Public Eq'!Q61</f>
        <v>-3.7721123217839803E-3</v>
      </c>
      <c r="AY51" s="162">
        <f>'Fixed Income'!Q61</f>
        <v>2.1190514260094329E-3</v>
      </c>
      <c r="AZ51" s="162">
        <f>NCPREC!Q61</f>
        <v>3.9048824737644497E-2</v>
      </c>
      <c r="BA51" s="162">
        <f>'Euro Core RE'!Q61</f>
        <v>-5.2747835920000001E-3</v>
      </c>
      <c r="BB51" s="162">
        <f>'Asia Core RE'!Q61</f>
        <v>2.2658248435999999E-2</v>
      </c>
      <c r="BC51" s="162">
        <f>'Add-On 1'!Q61</f>
        <v>0</v>
      </c>
      <c r="BD51" s="162">
        <f>'Add-On 2'!Q61</f>
        <v>0</v>
      </c>
      <c r="BE51" s="162"/>
      <c r="BF51">
        <f t="shared" si="12"/>
        <v>48</v>
      </c>
      <c r="BG51" s="12">
        <f>'US Core RE'!R61</f>
        <v>1.4502697769742223E-2</v>
      </c>
      <c r="BH51" s="12">
        <f>'VA RE'!R61</f>
        <v>9.4756319246573906E-2</v>
      </c>
      <c r="BI51" s="162">
        <f>'Opp RE'!R61</f>
        <v>8.0478692613525915E-2</v>
      </c>
      <c r="BJ51" s="162">
        <f>'US Core+ RE'!R61</f>
        <v>2.360913305534762E-2</v>
      </c>
      <c r="BK51" s="162">
        <f>REITs!R61</f>
        <v>5.7670643484952766E-2</v>
      </c>
      <c r="BL51" s="162">
        <f>Timberland!R61</f>
        <v>0.10801597928050488</v>
      </c>
      <c r="BM51" s="162">
        <f>'Row Crops'!R61</f>
        <v>0.12830143024015839</v>
      </c>
      <c r="BN51" s="162">
        <f>'Perm Crops'!R61</f>
        <v>0.16604060852105196</v>
      </c>
      <c r="BO51" s="162">
        <f>Infra!R61</f>
        <v>1.9010669960937365E-2</v>
      </c>
      <c r="BP51" s="162">
        <f>'US Public Eq'!R61</f>
        <v>-3.7721123217839825E-3</v>
      </c>
      <c r="BQ51" s="162">
        <f>'Fixed Income'!R61</f>
        <v>2.1190514260094329E-3</v>
      </c>
      <c r="BR51" s="162">
        <f>NCPREC!R61</f>
        <v>3.7085700173175251E-2</v>
      </c>
      <c r="BS51" s="162">
        <f>'Euro Core RE'!R61</f>
        <v>-5.1931055919143154E-2</v>
      </c>
      <c r="BT51" s="162">
        <f>'Asia Core RE'!R61</f>
        <v>2.8473411644678537E-2</v>
      </c>
      <c r="BU51" s="162" t="e">
        <f>'Add-On 1'!R61</f>
        <v>#DIV/0!</v>
      </c>
      <c r="BV51" s="162" t="e">
        <f>'Add-On 2'!R61</f>
        <v>#DIV/0!</v>
      </c>
    </row>
    <row r="52" spans="1:74" x14ac:dyDescent="0.2">
      <c r="A52" s="157">
        <f t="shared" si="9"/>
        <v>49</v>
      </c>
      <c r="B52" s="12">
        <f t="shared" ca="1" si="17"/>
        <v>2.5333569025155201E-2</v>
      </c>
      <c r="C52" s="12">
        <f t="shared" ca="1" si="20"/>
        <v>3.8165545389999998E-3</v>
      </c>
      <c r="D52" s="12">
        <f t="shared" ca="1" si="20"/>
        <v>1.9763385267E-2</v>
      </c>
      <c r="E52" s="12">
        <f t="shared" ca="1" si="20"/>
        <v>2.926360272278206E-2</v>
      </c>
      <c r="F52" s="12">
        <f t="shared" ca="1" si="20"/>
        <v>1.57904926071273E-2</v>
      </c>
      <c r="G52" s="12">
        <f t="shared" ca="1" si="20"/>
        <v>3.3304686224167102E-2</v>
      </c>
      <c r="H52" s="12">
        <f t="shared" ca="1" si="20"/>
        <v>2.7333E-2</v>
      </c>
      <c r="I52" s="12">
        <f t="shared" ca="1" si="20"/>
        <v>4.9714950485000298E-3</v>
      </c>
      <c r="J52" s="12">
        <f t="shared" ca="1" si="20"/>
        <v>1.7666583384500001E-2</v>
      </c>
      <c r="K52" s="12">
        <f t="shared" ca="1" si="20"/>
        <v>1.4266954557500044E-2</v>
      </c>
      <c r="L52" s="12">
        <f t="shared" ca="1" si="20"/>
        <v>5.5058288066683669E-2</v>
      </c>
      <c r="M52" s="12">
        <f t="shared" ca="1" si="20"/>
        <v>6.3515345760384492E-2</v>
      </c>
      <c r="N52" s="12">
        <f t="shared" ca="1" si="20"/>
        <v>1.5849871494116208E-2</v>
      </c>
      <c r="O52" s="12">
        <f t="shared" ca="1" si="20"/>
        <v>4.2084493765445999E-2</v>
      </c>
      <c r="P52" s="12">
        <f t="shared" ca="1" si="20"/>
        <v>0</v>
      </c>
      <c r="Q52" s="12">
        <f t="shared" ca="1" si="20"/>
        <v>0</v>
      </c>
      <c r="V52" s="157">
        <f t="shared" si="10"/>
        <v>49</v>
      </c>
      <c r="W52" s="12">
        <f t="shared" ca="1" si="19"/>
        <v>2.8735514288773301E-2</v>
      </c>
      <c r="X52" s="12">
        <f t="shared" ca="1" si="19"/>
        <v>1.5731881235418577E-2</v>
      </c>
      <c r="Y52" s="12">
        <f t="shared" ca="1" si="19"/>
        <v>2.9890567132332624E-2</v>
      </c>
      <c r="Z52" s="12">
        <f t="shared" ca="1" si="19"/>
        <v>2.8590683690321139E-2</v>
      </c>
      <c r="AA52" s="12">
        <f t="shared" ca="1" si="19"/>
        <v>-1.8619125076919651E-3</v>
      </c>
      <c r="AB52" s="12">
        <f t="shared" ca="1" si="19"/>
        <v>6.0962740669139093E-2</v>
      </c>
      <c r="AC52" s="12">
        <f t="shared" ca="1" si="19"/>
        <v>5.6912136964062388E-2</v>
      </c>
      <c r="AD52" s="12">
        <f t="shared" ca="1" si="19"/>
        <v>6.9652710187859679E-3</v>
      </c>
      <c r="AE52" s="12">
        <f t="shared" ca="1" si="19"/>
        <v>1.8704669719063816E-2</v>
      </c>
      <c r="AF52" s="12">
        <f t="shared" ca="1" si="19"/>
        <v>6.8458437278164919E-3</v>
      </c>
      <c r="AG52" s="12">
        <f t="shared" ca="1" si="19"/>
        <v>5.5058288066683669E-2</v>
      </c>
      <c r="AH52" s="12">
        <f t="shared" ca="1" si="19"/>
        <v>6.3515345760384534E-2</v>
      </c>
      <c r="AI52" s="12">
        <f t="shared" ca="1" si="19"/>
        <v>1.5849871494116208E-2</v>
      </c>
      <c r="AJ52" s="12">
        <f t="shared" ca="1" si="19"/>
        <v>6.3184371884354995E-2</v>
      </c>
      <c r="AK52" s="12" t="e">
        <f t="shared" ca="1" si="19"/>
        <v>#DIV/0!</v>
      </c>
      <c r="AL52" s="12" t="e">
        <f t="shared" ca="1" si="16"/>
        <v>#DIV/0!</v>
      </c>
      <c r="AN52" s="157">
        <f t="shared" si="8"/>
        <v>49</v>
      </c>
      <c r="AO52" s="12">
        <f>'US Core RE'!Q62</f>
        <v>2.5333569025155201E-2</v>
      </c>
      <c r="AP52" s="12">
        <f>'VA RE'!Q62</f>
        <v>1.57904926071273E-2</v>
      </c>
      <c r="AQ52" s="162">
        <f>'Opp RE'!Q62</f>
        <v>3.3304686224167102E-2</v>
      </c>
      <c r="AR52" s="162">
        <f>'US Core+ RE'!Q62</f>
        <v>2.926360272278206E-2</v>
      </c>
      <c r="AS52" s="162">
        <f>REITs!Q62</f>
        <v>5.5058288066683669E-2</v>
      </c>
      <c r="AT52" s="162">
        <f>Timberland!Q62</f>
        <v>4.9714950485000298E-3</v>
      </c>
      <c r="AU52" s="162">
        <f>'Row Crops'!Q62</f>
        <v>1.7666583384500001E-2</v>
      </c>
      <c r="AV52" s="162">
        <f>'Perm Crops'!Q62</f>
        <v>1.4266954557500044E-2</v>
      </c>
      <c r="AW52" s="162">
        <f>Infra!Q62</f>
        <v>2.7333E-2</v>
      </c>
      <c r="AX52" s="162">
        <f>'US Public Eq'!Q62</f>
        <v>6.3515345760384492E-2</v>
      </c>
      <c r="AY52" s="162">
        <f>'Fixed Income'!Q62</f>
        <v>1.5849871494116208E-2</v>
      </c>
      <c r="AZ52" s="162">
        <f>NCPREC!Q62</f>
        <v>4.2084493765445999E-2</v>
      </c>
      <c r="BA52" s="162">
        <f>'Euro Core RE'!Q62</f>
        <v>3.8165545389999998E-3</v>
      </c>
      <c r="BB52" s="162">
        <f>'Asia Core RE'!Q62</f>
        <v>1.9763385267E-2</v>
      </c>
      <c r="BC52" s="162">
        <f>'Add-On 1'!Q62</f>
        <v>0</v>
      </c>
      <c r="BD52" s="162">
        <f>'Add-On 2'!Q62</f>
        <v>0</v>
      </c>
      <c r="BE52" s="162"/>
      <c r="BF52">
        <f t="shared" si="12"/>
        <v>49</v>
      </c>
      <c r="BG52" s="12">
        <f>'US Core RE'!R62</f>
        <v>2.8735514288773301E-2</v>
      </c>
      <c r="BH52" s="12">
        <f>'VA RE'!R62</f>
        <v>-1.8619125076919651E-3</v>
      </c>
      <c r="BI52" s="162">
        <f>'Opp RE'!R62</f>
        <v>6.0962740669139093E-2</v>
      </c>
      <c r="BJ52" s="162">
        <f>'US Core+ RE'!R62</f>
        <v>2.8590683690321139E-2</v>
      </c>
      <c r="BK52" s="162">
        <f>REITs!R62</f>
        <v>5.5058288066683669E-2</v>
      </c>
      <c r="BL52" s="162">
        <f>Timberland!R62</f>
        <v>6.9652710187859679E-3</v>
      </c>
      <c r="BM52" s="162">
        <f>'Row Crops'!R62</f>
        <v>1.8704669719063816E-2</v>
      </c>
      <c r="BN52" s="162">
        <f>'Perm Crops'!R62</f>
        <v>6.8458437278164919E-3</v>
      </c>
      <c r="BO52" s="162">
        <f>Infra!R62</f>
        <v>5.6912136964062388E-2</v>
      </c>
      <c r="BP52" s="162">
        <f>'US Public Eq'!R62</f>
        <v>6.3515345760384534E-2</v>
      </c>
      <c r="BQ52" s="162">
        <f>'Fixed Income'!R62</f>
        <v>1.5849871494116208E-2</v>
      </c>
      <c r="BR52" s="162">
        <f>NCPREC!R62</f>
        <v>6.3184371884354995E-2</v>
      </c>
      <c r="BS52" s="162">
        <f>'Euro Core RE'!R62</f>
        <v>1.5731881235418577E-2</v>
      </c>
      <c r="BT52" s="162">
        <f>'Asia Core RE'!R62</f>
        <v>2.9890567132332624E-2</v>
      </c>
      <c r="BU52" s="162" t="e">
        <f>'Add-On 1'!R62</f>
        <v>#DIV/0!</v>
      </c>
      <c r="BV52" s="162" t="e">
        <f>'Add-On 2'!R62</f>
        <v>#DIV/0!</v>
      </c>
    </row>
    <row r="53" spans="1:74" x14ac:dyDescent="0.2">
      <c r="A53" s="157">
        <f t="shared" si="9"/>
        <v>50</v>
      </c>
      <c r="B53" s="12">
        <f t="shared" ca="1" si="17"/>
        <v>2.2876162991780202E-2</v>
      </c>
      <c r="C53" s="12">
        <f t="shared" ca="1" si="20"/>
        <v>1.6543778040000001E-3</v>
      </c>
      <c r="D53" s="12">
        <f t="shared" ca="1" si="20"/>
        <v>1.9271261099999999E-2</v>
      </c>
      <c r="E53" s="12">
        <f t="shared" ca="1" si="20"/>
        <v>2.9677783532795869E-2</v>
      </c>
      <c r="F53" s="12">
        <f t="shared" ca="1" si="20"/>
        <v>2.609284131718E-2</v>
      </c>
      <c r="G53" s="12">
        <f t="shared" ca="1" si="20"/>
        <v>2.0935581884721801E-2</v>
      </c>
      <c r="H53" s="12">
        <f t="shared" ca="1" si="20"/>
        <v>-2.261E-3</v>
      </c>
      <c r="I53" s="12">
        <f t="shared" ca="1" si="20"/>
        <v>3.5820521614999823E-3</v>
      </c>
      <c r="J53" s="12">
        <f t="shared" ca="1" si="20"/>
        <v>1.617030685099996E-2</v>
      </c>
      <c r="K53" s="12">
        <f t="shared" ca="1" si="20"/>
        <v>3.0707035247750092E-2</v>
      </c>
      <c r="L53" s="12">
        <f t="shared" ca="1" si="20"/>
        <v>2.1177567780475526E-2</v>
      </c>
      <c r="M53" s="12">
        <f t="shared" ca="1" si="20"/>
        <v>-2.7517513698294704E-2</v>
      </c>
      <c r="N53" s="12">
        <f t="shared" ca="1" si="20"/>
        <v>2.0636254821295719E-2</v>
      </c>
      <c r="O53" s="12">
        <f t="shared" ca="1" si="20"/>
        <v>3.1712243540088697E-2</v>
      </c>
      <c r="P53" s="12">
        <f t="shared" ca="1" si="20"/>
        <v>0</v>
      </c>
      <c r="Q53" s="12">
        <f t="shared" ca="1" si="20"/>
        <v>0</v>
      </c>
      <c r="V53" s="157">
        <f t="shared" si="10"/>
        <v>50</v>
      </c>
      <c r="W53" s="12">
        <f t="shared" ref="W53:AK68" ca="1" si="21">VLOOKUP($V53,$BF$3:$BV$186,W$1,FALSE)</f>
        <v>1.9049263166055708E-2</v>
      </c>
      <c r="X53" s="12">
        <f t="shared" ca="1" si="21"/>
        <v>-1.6419209611524765E-2</v>
      </c>
      <c r="Y53" s="12">
        <f t="shared" ca="1" si="21"/>
        <v>-4.6676316815869034E-3</v>
      </c>
      <c r="Z53" s="12">
        <f t="shared" ca="1" si="21"/>
        <v>7.4420738335521097E-3</v>
      </c>
      <c r="AA53" s="12">
        <f t="shared" ca="1" si="21"/>
        <v>3.7789106487938318E-2</v>
      </c>
      <c r="AB53" s="12">
        <f t="shared" ca="1" si="21"/>
        <v>1.2667138980761772E-2</v>
      </c>
      <c r="AC53" s="12">
        <f t="shared" ca="1" si="21"/>
        <v>-4.3764447251562366E-2</v>
      </c>
      <c r="AD53" s="12">
        <f t="shared" ca="1" si="21"/>
        <v>9.8519155889749133E-3</v>
      </c>
      <c r="AE53" s="12">
        <f t="shared" ca="1" si="21"/>
        <v>-1.4024874512605368E-2</v>
      </c>
      <c r="AF53" s="12">
        <f t="shared" ca="1" si="21"/>
        <v>3.4732565276411664E-2</v>
      </c>
      <c r="AG53" s="12">
        <f t="shared" ca="1" si="21"/>
        <v>2.1177567780475526E-2</v>
      </c>
      <c r="AH53" s="12">
        <f t="shared" ca="1" si="21"/>
        <v>-2.7517513698294693E-2</v>
      </c>
      <c r="AI53" s="12">
        <f t="shared" ca="1" si="21"/>
        <v>2.0636254821295719E-2</v>
      </c>
      <c r="AJ53" s="12">
        <f t="shared" ca="1" si="21"/>
        <v>2.8913219655041456E-2</v>
      </c>
      <c r="AK53" s="12" t="e">
        <f t="shared" ca="1" si="21"/>
        <v>#DIV/0!</v>
      </c>
      <c r="AL53" s="12" t="e">
        <f t="shared" ca="1" si="16"/>
        <v>#DIV/0!</v>
      </c>
      <c r="AN53" s="157">
        <f t="shared" si="8"/>
        <v>50</v>
      </c>
      <c r="AO53" s="12">
        <f>'US Core RE'!Q63</f>
        <v>2.2876162991780202E-2</v>
      </c>
      <c r="AP53" s="12">
        <f>'VA RE'!Q63</f>
        <v>2.609284131718E-2</v>
      </c>
      <c r="AQ53" s="162">
        <f>'Opp RE'!Q63</f>
        <v>2.0935581884721801E-2</v>
      </c>
      <c r="AR53" s="162">
        <f>'US Core+ RE'!Q63</f>
        <v>2.9677783532795869E-2</v>
      </c>
      <c r="AS53" s="162">
        <f>REITs!Q63</f>
        <v>2.1177567780475526E-2</v>
      </c>
      <c r="AT53" s="162">
        <f>Timberland!Q63</f>
        <v>3.5820521614999823E-3</v>
      </c>
      <c r="AU53" s="162">
        <f>'Row Crops'!Q63</f>
        <v>1.617030685099996E-2</v>
      </c>
      <c r="AV53" s="162">
        <f>'Perm Crops'!Q63</f>
        <v>3.0707035247750092E-2</v>
      </c>
      <c r="AW53" s="162">
        <f>Infra!Q63</f>
        <v>-2.261E-3</v>
      </c>
      <c r="AX53" s="162">
        <f>'US Public Eq'!Q63</f>
        <v>-2.7517513698294704E-2</v>
      </c>
      <c r="AY53" s="162">
        <f>'Fixed Income'!Q63</f>
        <v>2.0636254821295719E-2</v>
      </c>
      <c r="AZ53" s="162">
        <f>NCPREC!Q63</f>
        <v>3.1712243540088697E-2</v>
      </c>
      <c r="BA53" s="162">
        <f>'Euro Core RE'!Q63</f>
        <v>1.6543778040000001E-3</v>
      </c>
      <c r="BB53" s="162">
        <f>'Asia Core RE'!Q63</f>
        <v>1.9271261099999999E-2</v>
      </c>
      <c r="BC53" s="162">
        <f>'Add-On 1'!Q63</f>
        <v>0</v>
      </c>
      <c r="BD53" s="162">
        <f>'Add-On 2'!Q63</f>
        <v>0</v>
      </c>
      <c r="BE53" s="162"/>
      <c r="BF53">
        <f t="shared" si="12"/>
        <v>50</v>
      </c>
      <c r="BG53" s="12">
        <f>'US Core RE'!R63</f>
        <v>1.9049263166055708E-2</v>
      </c>
      <c r="BH53" s="12">
        <f>'VA RE'!R63</f>
        <v>3.7789106487938318E-2</v>
      </c>
      <c r="BI53" s="162">
        <f>'Opp RE'!R63</f>
        <v>1.2667138980761772E-2</v>
      </c>
      <c r="BJ53" s="162">
        <f>'US Core+ RE'!R63</f>
        <v>7.4420738335521097E-3</v>
      </c>
      <c r="BK53" s="162">
        <f>REITs!R63</f>
        <v>2.1177567780475526E-2</v>
      </c>
      <c r="BL53" s="162">
        <f>Timberland!R63</f>
        <v>9.8519155889749133E-3</v>
      </c>
      <c r="BM53" s="162">
        <f>'Row Crops'!R63</f>
        <v>-1.4024874512605368E-2</v>
      </c>
      <c r="BN53" s="162">
        <f>'Perm Crops'!R63</f>
        <v>3.4732565276411664E-2</v>
      </c>
      <c r="BO53" s="162">
        <f>Infra!R63</f>
        <v>-4.3764447251562366E-2</v>
      </c>
      <c r="BP53" s="162">
        <f>'US Public Eq'!R63</f>
        <v>-2.7517513698294693E-2</v>
      </c>
      <c r="BQ53" s="162">
        <f>'Fixed Income'!R63</f>
        <v>2.0636254821295719E-2</v>
      </c>
      <c r="BR53" s="162">
        <f>NCPREC!R63</f>
        <v>2.8913219655041456E-2</v>
      </c>
      <c r="BS53" s="162">
        <f>'Euro Core RE'!R63</f>
        <v>-1.6419209611524765E-2</v>
      </c>
      <c r="BT53" s="162">
        <f>'Asia Core RE'!R63</f>
        <v>-4.6676316815869034E-3</v>
      </c>
      <c r="BU53" s="162" t="e">
        <f>'Add-On 1'!R63</f>
        <v>#DIV/0!</v>
      </c>
      <c r="BV53" s="162" t="e">
        <f>'Add-On 2'!R63</f>
        <v>#DIV/0!</v>
      </c>
    </row>
    <row r="54" spans="1:74" x14ac:dyDescent="0.2">
      <c r="A54" s="157">
        <f t="shared" si="9"/>
        <v>51</v>
      </c>
      <c r="B54" s="12">
        <f t="shared" ca="1" si="17"/>
        <v>2.5496584895873801E-2</v>
      </c>
      <c r="C54" s="12">
        <f t="shared" ca="1" si="20"/>
        <v>6.8388034209999997E-3</v>
      </c>
      <c r="D54" s="12">
        <f t="shared" ca="1" si="20"/>
        <v>2.5442981484E-2</v>
      </c>
      <c r="E54" s="12">
        <f t="shared" ca="1" si="20"/>
        <v>4.3104410476200949E-2</v>
      </c>
      <c r="F54" s="12">
        <f t="shared" ca="1" si="20"/>
        <v>1.8177375924661E-2</v>
      </c>
      <c r="G54" s="12">
        <f t="shared" ca="1" si="20"/>
        <v>2.0293728695986401E-2</v>
      </c>
      <c r="H54" s="12">
        <f t="shared" ca="1" si="20"/>
        <v>3.9229E-2</v>
      </c>
      <c r="I54" s="12">
        <f t="shared" ca="1" si="20"/>
        <v>1.1091313580000595E-3</v>
      </c>
      <c r="J54" s="12">
        <f t="shared" ca="1" si="20"/>
        <v>4.6860957327500063E-2</v>
      </c>
      <c r="K54" s="12">
        <f t="shared" ca="1" si="20"/>
        <v>1.2762564358999917E-2</v>
      </c>
      <c r="L54" s="12">
        <f t="shared" ca="1" si="20"/>
        <v>0.12897202465619673</v>
      </c>
      <c r="M54" s="12">
        <f t="shared" ca="1" si="20"/>
        <v>0.12586618110126099</v>
      </c>
      <c r="N54" s="12">
        <f t="shared" ca="1" si="20"/>
        <v>3.0201755430843136E-3</v>
      </c>
      <c r="O54" s="12">
        <f t="shared" ca="1" si="20"/>
        <v>3.8141831816538602E-2</v>
      </c>
      <c r="P54" s="12">
        <f t="shared" ca="1" si="20"/>
        <v>0</v>
      </c>
      <c r="Q54" s="12">
        <f t="shared" ca="1" si="20"/>
        <v>0</v>
      </c>
      <c r="V54" s="157">
        <f t="shared" si="10"/>
        <v>51</v>
      </c>
      <c r="W54" s="12">
        <f t="shared" ca="1" si="21"/>
        <v>2.3157791186945831E-2</v>
      </c>
      <c r="X54" s="12">
        <f t="shared" ca="1" si="21"/>
        <v>2.970334873498115E-2</v>
      </c>
      <c r="Y54" s="12">
        <f t="shared" ca="1" si="21"/>
        <v>2.4952273177506701E-2</v>
      </c>
      <c r="Z54" s="12">
        <f t="shared" ca="1" si="21"/>
        <v>5.8394522392505532E-2</v>
      </c>
      <c r="AA54" s="12">
        <f t="shared" ca="1" si="21"/>
        <v>-2.3185041225535663E-2</v>
      </c>
      <c r="AB54" s="12">
        <f t="shared" ca="1" si="21"/>
        <v>-2.0030125078274175E-3</v>
      </c>
      <c r="AC54" s="12">
        <f t="shared" ca="1" si="21"/>
        <v>6.1446073204687313E-2</v>
      </c>
      <c r="AD54" s="12">
        <f t="shared" ca="1" si="21"/>
        <v>-4.4244176837203719E-3</v>
      </c>
      <c r="AE54" s="12">
        <f t="shared" ca="1" si="21"/>
        <v>2.9148130972328046E-2</v>
      </c>
      <c r="AF54" s="12">
        <f t="shared" ca="1" si="21"/>
        <v>-2.1451325602157123E-2</v>
      </c>
      <c r="AG54" s="12">
        <f t="shared" ca="1" si="21"/>
        <v>0.12897202465619673</v>
      </c>
      <c r="AH54" s="12">
        <f t="shared" ca="1" si="21"/>
        <v>0.12586618110126091</v>
      </c>
      <c r="AI54" s="12">
        <f t="shared" ca="1" si="21"/>
        <v>3.0201755430843136E-3</v>
      </c>
      <c r="AJ54" s="12">
        <f t="shared" ca="1" si="21"/>
        <v>2.0344185274564941E-2</v>
      </c>
      <c r="AK54" s="12" t="e">
        <f t="shared" ca="1" si="21"/>
        <v>#DIV/0!</v>
      </c>
      <c r="AL54" s="12" t="e">
        <f t="shared" ca="1" si="16"/>
        <v>#DIV/0!</v>
      </c>
      <c r="AN54" s="157">
        <f t="shared" si="8"/>
        <v>51</v>
      </c>
      <c r="AO54" s="12">
        <f>'US Core RE'!Q64</f>
        <v>2.5496584895873801E-2</v>
      </c>
      <c r="AP54" s="12">
        <f>'VA RE'!Q64</f>
        <v>1.8177375924661E-2</v>
      </c>
      <c r="AQ54" s="162">
        <f>'Opp RE'!Q64</f>
        <v>2.0293728695986401E-2</v>
      </c>
      <c r="AR54" s="162">
        <f>'US Core+ RE'!Q64</f>
        <v>4.3104410476200949E-2</v>
      </c>
      <c r="AS54" s="162">
        <f>REITs!Q64</f>
        <v>0.12897202465619673</v>
      </c>
      <c r="AT54" s="162">
        <f>Timberland!Q64</f>
        <v>1.1091313580000595E-3</v>
      </c>
      <c r="AU54" s="162">
        <f>'Row Crops'!Q64</f>
        <v>4.6860957327500063E-2</v>
      </c>
      <c r="AV54" s="162">
        <f>'Perm Crops'!Q64</f>
        <v>1.2762564358999917E-2</v>
      </c>
      <c r="AW54" s="162">
        <f>Infra!Q64</f>
        <v>3.9229E-2</v>
      </c>
      <c r="AX54" s="162">
        <f>'US Public Eq'!Q64</f>
        <v>0.12586618110126099</v>
      </c>
      <c r="AY54" s="162">
        <f>'Fixed Income'!Q64</f>
        <v>3.0201755430843136E-3</v>
      </c>
      <c r="AZ54" s="162">
        <f>NCPREC!Q64</f>
        <v>3.8141831816538602E-2</v>
      </c>
      <c r="BA54" s="162">
        <f>'Euro Core RE'!Q64</f>
        <v>6.8388034209999997E-3</v>
      </c>
      <c r="BB54" s="162">
        <f>'Asia Core RE'!Q64</f>
        <v>2.5442981484E-2</v>
      </c>
      <c r="BC54" s="162">
        <f>'Add-On 1'!Q64</f>
        <v>0</v>
      </c>
      <c r="BD54" s="162">
        <f>'Add-On 2'!Q64</f>
        <v>0</v>
      </c>
      <c r="BE54" s="162"/>
      <c r="BF54">
        <f t="shared" si="12"/>
        <v>51</v>
      </c>
      <c r="BG54" s="12">
        <f>'US Core RE'!R64</f>
        <v>2.3157791186945831E-2</v>
      </c>
      <c r="BH54" s="12">
        <f>'VA RE'!R64</f>
        <v>-2.3185041225535663E-2</v>
      </c>
      <c r="BI54" s="162">
        <f>'Opp RE'!R64</f>
        <v>-2.0030125078274175E-3</v>
      </c>
      <c r="BJ54" s="162">
        <f>'US Core+ RE'!R64</f>
        <v>5.8394522392505532E-2</v>
      </c>
      <c r="BK54" s="162">
        <f>REITs!R64</f>
        <v>0.12897202465619673</v>
      </c>
      <c r="BL54" s="162">
        <f>Timberland!R64</f>
        <v>-4.4244176837203719E-3</v>
      </c>
      <c r="BM54" s="162">
        <f>'Row Crops'!R64</f>
        <v>2.9148130972328046E-2</v>
      </c>
      <c r="BN54" s="162">
        <f>'Perm Crops'!R64</f>
        <v>-2.1451325602157123E-2</v>
      </c>
      <c r="BO54" s="162">
        <f>Infra!R64</f>
        <v>6.1446073204687313E-2</v>
      </c>
      <c r="BP54" s="162">
        <f>'US Public Eq'!R64</f>
        <v>0.12586618110126091</v>
      </c>
      <c r="BQ54" s="162">
        <f>'Fixed Income'!R64</f>
        <v>3.0201755430843136E-3</v>
      </c>
      <c r="BR54" s="162">
        <f>NCPREC!R64</f>
        <v>2.0344185274564941E-2</v>
      </c>
      <c r="BS54" s="162">
        <f>'Euro Core RE'!R64</f>
        <v>2.970334873498115E-2</v>
      </c>
      <c r="BT54" s="162">
        <f>'Asia Core RE'!R64</f>
        <v>2.4952273177506701E-2</v>
      </c>
      <c r="BU54" s="162" t="e">
        <f>'Add-On 1'!R64</f>
        <v>#DIV/0!</v>
      </c>
      <c r="BV54" s="162" t="e">
        <f>'Add-On 2'!R64</f>
        <v>#DIV/0!</v>
      </c>
    </row>
    <row r="55" spans="1:74" x14ac:dyDescent="0.2">
      <c r="A55" s="157">
        <f t="shared" si="9"/>
        <v>52</v>
      </c>
      <c r="B55" s="12">
        <f t="shared" ca="1" si="17"/>
        <v>2.7121393520821799E-2</v>
      </c>
      <c r="C55" s="12">
        <f t="shared" ca="1" si="20"/>
        <v>6.9897574260000001E-3</v>
      </c>
      <c r="D55" s="12">
        <f t="shared" ca="1" si="20"/>
        <v>2.6756049123999998E-2</v>
      </c>
      <c r="E55" s="12">
        <f t="shared" ca="1" si="20"/>
        <v>3.6485606265556463E-2</v>
      </c>
      <c r="F55" s="12">
        <f t="shared" ca="1" si="20"/>
        <v>4.29827089850277E-2</v>
      </c>
      <c r="G55" s="12">
        <f t="shared" ca="1" si="20"/>
        <v>2.5859320280872601E-2</v>
      </c>
      <c r="H55" s="12">
        <f t="shared" ca="1" si="20"/>
        <v>1.6997000000000002E-2</v>
      </c>
      <c r="I55" s="12">
        <f t="shared" ca="1" si="20"/>
        <v>2.5993920687501504E-3</v>
      </c>
      <c r="J55" s="12">
        <f t="shared" ca="1" si="20"/>
        <v>6.5870494277750158E-2</v>
      </c>
      <c r="K55" s="12">
        <f t="shared" ca="1" si="20"/>
        <v>0.11874861505925005</v>
      </c>
      <c r="L55" s="12">
        <f t="shared" ca="1" si="20"/>
        <v>7.3630029133481045E-2</v>
      </c>
      <c r="M55" s="12">
        <f t="shared" ca="1" si="20"/>
        <v>0.118163555273401</v>
      </c>
      <c r="N55" s="12">
        <f t="shared" ca="1" si="20"/>
        <v>1.1199329815931414E-2</v>
      </c>
      <c r="O55" s="12">
        <f t="shared" ca="1" si="20"/>
        <v>4.1411705357166602E-2</v>
      </c>
      <c r="P55" s="12">
        <f t="shared" ca="1" si="20"/>
        <v>0</v>
      </c>
      <c r="Q55" s="12">
        <f t="shared" ca="1" si="20"/>
        <v>0</v>
      </c>
      <c r="V55" s="157">
        <f t="shared" si="10"/>
        <v>52</v>
      </c>
      <c r="W55" s="12">
        <f t="shared" ca="1" si="21"/>
        <v>1.8727291433588533E-2</v>
      </c>
      <c r="X55" s="12">
        <f t="shared" ca="1" si="21"/>
        <v>-1.7214281793412778E-2</v>
      </c>
      <c r="Y55" s="12">
        <f t="shared" ca="1" si="21"/>
        <v>3.7726800883029821E-2</v>
      </c>
      <c r="Z55" s="12">
        <f t="shared" ca="1" si="21"/>
        <v>1.7411959623987228E-2</v>
      </c>
      <c r="AA55" s="12">
        <f t="shared" ca="1" si="21"/>
        <v>6.3299129253235442E-2</v>
      </c>
      <c r="AB55" s="12">
        <f t="shared" ca="1" si="21"/>
        <v>0.10197117237011177</v>
      </c>
      <c r="AC55" s="12">
        <f t="shared" ca="1" si="21"/>
        <v>7.6735858189062034E-2</v>
      </c>
      <c r="AD55" s="12">
        <f t="shared" ca="1" si="21"/>
        <v>1.2208343201514316E-2</v>
      </c>
      <c r="AE55" s="12">
        <f t="shared" ca="1" si="21"/>
        <v>0.11194323686136598</v>
      </c>
      <c r="AF55" s="12">
        <f t="shared" ca="1" si="21"/>
        <v>0.1645946900494728</v>
      </c>
      <c r="AG55" s="12">
        <f t="shared" ca="1" si="21"/>
        <v>7.3630029133481045E-2</v>
      </c>
      <c r="AH55" s="12">
        <f t="shared" ca="1" si="21"/>
        <v>0.11816355527340106</v>
      </c>
      <c r="AI55" s="12">
        <f t="shared" ca="1" si="21"/>
        <v>1.1199329815931414E-2</v>
      </c>
      <c r="AJ55" s="12">
        <f t="shared" ca="1" si="21"/>
        <v>0.11972640068830653</v>
      </c>
      <c r="AK55" s="12" t="e">
        <f t="shared" ca="1" si="21"/>
        <v>#DIV/0!</v>
      </c>
      <c r="AL55" s="12" t="e">
        <f t="shared" ca="1" si="16"/>
        <v>#DIV/0!</v>
      </c>
      <c r="AN55" s="157">
        <f t="shared" si="8"/>
        <v>52</v>
      </c>
      <c r="AO55" s="12">
        <f>'US Core RE'!Q65</f>
        <v>2.7121393520821799E-2</v>
      </c>
      <c r="AP55" s="12">
        <f>'VA RE'!Q65</f>
        <v>4.29827089850277E-2</v>
      </c>
      <c r="AQ55" s="162">
        <f>'Opp RE'!Q65</f>
        <v>2.5859320280872601E-2</v>
      </c>
      <c r="AR55" s="162">
        <f>'US Core+ RE'!Q65</f>
        <v>3.6485606265556463E-2</v>
      </c>
      <c r="AS55" s="162">
        <f>REITs!Q65</f>
        <v>7.3630029133481045E-2</v>
      </c>
      <c r="AT55" s="162">
        <f>Timberland!Q65</f>
        <v>2.5993920687501504E-3</v>
      </c>
      <c r="AU55" s="162">
        <f>'Row Crops'!Q65</f>
        <v>6.5870494277750158E-2</v>
      </c>
      <c r="AV55" s="162">
        <f>'Perm Crops'!Q65</f>
        <v>0.11874861505925005</v>
      </c>
      <c r="AW55" s="162">
        <f>Infra!Q65</f>
        <v>1.6997000000000002E-2</v>
      </c>
      <c r="AX55" s="162">
        <f>'US Public Eq'!Q65</f>
        <v>0.118163555273401</v>
      </c>
      <c r="AY55" s="162">
        <f>'Fixed Income'!Q65</f>
        <v>1.1199329815931414E-2</v>
      </c>
      <c r="AZ55" s="162">
        <f>NCPREC!Q65</f>
        <v>4.1411705357166602E-2</v>
      </c>
      <c r="BA55" s="162">
        <f>'Euro Core RE'!Q65</f>
        <v>6.9897574260000001E-3</v>
      </c>
      <c r="BB55" s="162">
        <f>'Asia Core RE'!Q65</f>
        <v>2.6756049123999998E-2</v>
      </c>
      <c r="BC55" s="162">
        <f>'Add-On 1'!Q65</f>
        <v>0</v>
      </c>
      <c r="BD55" s="162">
        <f>'Add-On 2'!Q65</f>
        <v>0</v>
      </c>
      <c r="BE55" s="162"/>
      <c r="BF55">
        <f t="shared" si="12"/>
        <v>52</v>
      </c>
      <c r="BG55" s="12">
        <f>'US Core RE'!R65</f>
        <v>1.8727291433588533E-2</v>
      </c>
      <c r="BH55" s="12">
        <f>'VA RE'!R65</f>
        <v>6.3299129253235442E-2</v>
      </c>
      <c r="BI55" s="162">
        <f>'Opp RE'!R65</f>
        <v>0.10197117237011177</v>
      </c>
      <c r="BJ55" s="162">
        <f>'US Core+ RE'!R65</f>
        <v>1.7411959623987228E-2</v>
      </c>
      <c r="BK55" s="162">
        <f>REITs!R65</f>
        <v>7.3630029133481045E-2</v>
      </c>
      <c r="BL55" s="162">
        <f>Timberland!R65</f>
        <v>1.2208343201514316E-2</v>
      </c>
      <c r="BM55" s="162">
        <f>'Row Crops'!R65</f>
        <v>0.11194323686136598</v>
      </c>
      <c r="BN55" s="162">
        <f>'Perm Crops'!R65</f>
        <v>0.1645946900494728</v>
      </c>
      <c r="BO55" s="162">
        <f>Infra!R65</f>
        <v>7.6735858189062034E-2</v>
      </c>
      <c r="BP55" s="162">
        <f>'US Public Eq'!R65</f>
        <v>0.11816355527340106</v>
      </c>
      <c r="BQ55" s="162">
        <f>'Fixed Income'!R65</f>
        <v>1.1199329815931414E-2</v>
      </c>
      <c r="BR55" s="162">
        <f>NCPREC!R65</f>
        <v>0.11972640068830653</v>
      </c>
      <c r="BS55" s="162">
        <f>'Euro Core RE'!R65</f>
        <v>-1.7214281793412778E-2</v>
      </c>
      <c r="BT55" s="162">
        <f>'Asia Core RE'!R65</f>
        <v>3.7726800883029821E-2</v>
      </c>
      <c r="BU55" s="162" t="e">
        <f>'Add-On 1'!R65</f>
        <v>#DIV/0!</v>
      </c>
      <c r="BV55" s="162" t="e">
        <f>'Add-On 2'!R65</f>
        <v>#DIV/0!</v>
      </c>
    </row>
    <row r="56" spans="1:74" x14ac:dyDescent="0.2">
      <c r="A56" s="157">
        <f t="shared" si="9"/>
        <v>53</v>
      </c>
      <c r="B56" s="12">
        <f t="shared" ca="1" si="17"/>
        <v>3.3077189260281803E-2</v>
      </c>
      <c r="C56" s="12">
        <f t="shared" ca="1" si="20"/>
        <v>6.589255875E-3</v>
      </c>
      <c r="D56" s="12">
        <f t="shared" ca="1" si="20"/>
        <v>2.1056232223000002E-2</v>
      </c>
      <c r="E56" s="12">
        <f t="shared" ca="1" si="20"/>
        <v>5.0278561944561276E-2</v>
      </c>
      <c r="F56" s="12">
        <f t="shared" ca="1" si="20"/>
        <v>2.7725933320057902E-2</v>
      </c>
      <c r="G56" s="12">
        <f t="shared" ca="1" si="20"/>
        <v>-2.1335418557767798E-3</v>
      </c>
      <c r="H56" s="12">
        <f t="shared" ca="1" si="20"/>
        <v>-4.2757000000000003E-2</v>
      </c>
      <c r="I56" s="12">
        <f t="shared" ca="1" si="20"/>
        <v>-6.0394792247498996E-3</v>
      </c>
      <c r="J56" s="12">
        <f t="shared" ca="1" si="20"/>
        <v>1.9626827791250134E-2</v>
      </c>
      <c r="K56" s="12">
        <f t="shared" ca="1" si="20"/>
        <v>1.3012854265999962E-2</v>
      </c>
      <c r="L56" s="12">
        <f t="shared" ca="1" si="20"/>
        <v>-0.17301166128902212</v>
      </c>
      <c r="M56" s="12">
        <f t="shared" ca="1" si="20"/>
        <v>-0.138680076576297</v>
      </c>
      <c r="N56" s="12">
        <f t="shared" ca="1" si="20"/>
        <v>3.8207198619165661E-2</v>
      </c>
      <c r="O56" s="12">
        <f t="shared" ca="1" si="20"/>
        <v>-1.94314688895034E-3</v>
      </c>
      <c r="P56" s="12">
        <f t="shared" ca="1" si="20"/>
        <v>0</v>
      </c>
      <c r="Q56" s="12">
        <f t="shared" ca="1" si="20"/>
        <v>0</v>
      </c>
      <c r="V56" s="157">
        <f t="shared" si="10"/>
        <v>53</v>
      </c>
      <c r="W56" s="12">
        <f t="shared" ca="1" si="21"/>
        <v>1.7512147886908469E-2</v>
      </c>
      <c r="X56" s="12">
        <f t="shared" ca="1" si="21"/>
        <v>8.9010176386494777E-4</v>
      </c>
      <c r="Y56" s="12">
        <f t="shared" ca="1" si="21"/>
        <v>1.4566069033859819E-2</v>
      </c>
      <c r="Z56" s="12">
        <f t="shared" ca="1" si="21"/>
        <v>4.0008315019103291E-2</v>
      </c>
      <c r="AA56" s="12">
        <f t="shared" ca="1" si="21"/>
        <v>-3.3915237122663533E-2</v>
      </c>
      <c r="AB56" s="12">
        <f t="shared" ca="1" si="21"/>
        <v>-0.11236795016342593</v>
      </c>
      <c r="AC56" s="12">
        <f t="shared" ca="1" si="21"/>
        <v>-0.11644942510468748</v>
      </c>
      <c r="AD56" s="12">
        <f t="shared" ca="1" si="21"/>
        <v>-1.5190367036130192E-2</v>
      </c>
      <c r="AE56" s="12">
        <f t="shared" ca="1" si="21"/>
        <v>2.4376545949256867E-2</v>
      </c>
      <c r="AF56" s="12">
        <f t="shared" ca="1" si="21"/>
        <v>1.3559743911530919E-2</v>
      </c>
      <c r="AG56" s="12">
        <f t="shared" ca="1" si="21"/>
        <v>-0.17301166128902212</v>
      </c>
      <c r="AH56" s="12">
        <f t="shared" ca="1" si="21"/>
        <v>-0.138680076576297</v>
      </c>
      <c r="AI56" s="12">
        <f t="shared" ca="1" si="21"/>
        <v>3.8207198619165661E-2</v>
      </c>
      <c r="AJ56" s="12">
        <f t="shared" ca="1" si="21"/>
        <v>-7.3124710002063997E-2</v>
      </c>
      <c r="AK56" s="12" t="e">
        <f t="shared" ca="1" si="21"/>
        <v>#DIV/0!</v>
      </c>
      <c r="AL56" s="12" t="e">
        <f t="shared" ca="1" si="16"/>
        <v>#DIV/0!</v>
      </c>
      <c r="AN56" s="157">
        <f t="shared" si="8"/>
        <v>53</v>
      </c>
      <c r="AO56" s="12">
        <f>'US Core RE'!Q66</f>
        <v>3.3077189260281803E-2</v>
      </c>
      <c r="AP56" s="12">
        <f>'VA RE'!Q66</f>
        <v>2.7725933320057902E-2</v>
      </c>
      <c r="AQ56" s="162">
        <f>'Opp RE'!Q66</f>
        <v>-2.1335418557767798E-3</v>
      </c>
      <c r="AR56" s="162">
        <f>'US Core+ RE'!Q66</f>
        <v>5.0278561944561276E-2</v>
      </c>
      <c r="AS56" s="162">
        <f>REITs!Q66</f>
        <v>-0.17301166128902212</v>
      </c>
      <c r="AT56" s="162">
        <f>Timberland!Q66</f>
        <v>-6.0394792247498996E-3</v>
      </c>
      <c r="AU56" s="162">
        <f>'Row Crops'!Q66</f>
        <v>1.9626827791250134E-2</v>
      </c>
      <c r="AV56" s="162">
        <f>'Perm Crops'!Q66</f>
        <v>1.3012854265999962E-2</v>
      </c>
      <c r="AW56" s="162">
        <f>Infra!Q66</f>
        <v>-4.2757000000000003E-2</v>
      </c>
      <c r="AX56" s="162">
        <f>'US Public Eq'!Q66</f>
        <v>-0.138680076576297</v>
      </c>
      <c r="AY56" s="162">
        <f>'Fixed Income'!Q66</f>
        <v>3.8207198619165661E-2</v>
      </c>
      <c r="AZ56" s="162">
        <f>NCPREC!Q66</f>
        <v>-1.94314688895034E-3</v>
      </c>
      <c r="BA56" s="162">
        <f>'Euro Core RE'!Q66</f>
        <v>6.589255875E-3</v>
      </c>
      <c r="BB56" s="162">
        <f>'Asia Core RE'!Q66</f>
        <v>2.1056232223000002E-2</v>
      </c>
      <c r="BC56" s="162">
        <f>'Add-On 1'!Q66</f>
        <v>0</v>
      </c>
      <c r="BD56" s="162">
        <f>'Add-On 2'!Q66</f>
        <v>0</v>
      </c>
      <c r="BE56" s="162"/>
      <c r="BF56">
        <f t="shared" si="12"/>
        <v>53</v>
      </c>
      <c r="BG56" s="12">
        <f>'US Core RE'!R66</f>
        <v>1.7512147886908469E-2</v>
      </c>
      <c r="BH56" s="12">
        <f>'VA RE'!R66</f>
        <v>-3.3915237122663533E-2</v>
      </c>
      <c r="BI56" s="162">
        <f>'Opp RE'!R66</f>
        <v>-0.11236795016342593</v>
      </c>
      <c r="BJ56" s="162">
        <f>'US Core+ RE'!R66</f>
        <v>4.0008315019103291E-2</v>
      </c>
      <c r="BK56" s="162">
        <f>REITs!R66</f>
        <v>-0.17301166128902212</v>
      </c>
      <c r="BL56" s="162">
        <f>Timberland!R66</f>
        <v>-1.5190367036130192E-2</v>
      </c>
      <c r="BM56" s="162">
        <f>'Row Crops'!R66</f>
        <v>2.4376545949256867E-2</v>
      </c>
      <c r="BN56" s="162">
        <f>'Perm Crops'!R66</f>
        <v>1.3559743911530919E-2</v>
      </c>
      <c r="BO56" s="162">
        <f>Infra!R66</f>
        <v>-0.11644942510468748</v>
      </c>
      <c r="BP56" s="162">
        <f>'US Public Eq'!R66</f>
        <v>-0.138680076576297</v>
      </c>
      <c r="BQ56" s="162">
        <f>'Fixed Income'!R66</f>
        <v>3.8207198619165661E-2</v>
      </c>
      <c r="BR56" s="162">
        <f>NCPREC!R66</f>
        <v>-7.3124710002063997E-2</v>
      </c>
      <c r="BS56" s="162">
        <f>'Euro Core RE'!R66</f>
        <v>8.9010176386494777E-4</v>
      </c>
      <c r="BT56" s="162">
        <f>'Asia Core RE'!R66</f>
        <v>1.4566069033859819E-2</v>
      </c>
      <c r="BU56" s="162" t="e">
        <f>'Add-On 1'!R66</f>
        <v>#DIV/0!</v>
      </c>
      <c r="BV56" s="162" t="e">
        <f>'Add-On 2'!R66</f>
        <v>#DIV/0!</v>
      </c>
    </row>
    <row r="57" spans="1:74" x14ac:dyDescent="0.2">
      <c r="A57" s="157">
        <f t="shared" si="9"/>
        <v>54</v>
      </c>
      <c r="B57" s="12">
        <f t="shared" ca="1" si="17"/>
        <v>4.38515124128009E-2</v>
      </c>
      <c r="C57" s="12">
        <f t="shared" ref="C57:Q66" ca="1" si="22">VLOOKUP($A57,$AN$3:$BD$186,C$1,FALSE)</f>
        <v>9.5436834819999997E-3</v>
      </c>
      <c r="D57" s="12">
        <f t="shared" ca="1" si="22"/>
        <v>2.4894553914000001E-2</v>
      </c>
      <c r="E57" s="12">
        <f t="shared" ca="1" si="22"/>
        <v>5.5116279480144061E-2</v>
      </c>
      <c r="F57" s="12">
        <f t="shared" ca="1" si="22"/>
        <v>7.0355725664727795E-2</v>
      </c>
      <c r="G57" s="12">
        <f t="shared" ca="1" si="22"/>
        <v>4.0199030935658901E-2</v>
      </c>
      <c r="H57" s="12">
        <f t="shared" ca="1" si="22"/>
        <v>3.0922999999999999E-2</v>
      </c>
      <c r="I57" s="12">
        <f t="shared" ca="1" si="22"/>
        <v>4.0906734215000462E-3</v>
      </c>
      <c r="J57" s="12">
        <f t="shared" ca="1" si="22"/>
        <v>1.5096197354749874E-2</v>
      </c>
      <c r="K57" s="12">
        <f t="shared" ca="1" si="22"/>
        <v>7.4598777004999395E-3</v>
      </c>
      <c r="L57" s="12">
        <f t="shared" ca="1" si="22"/>
        <v>2.9420900501102798E-2</v>
      </c>
      <c r="M57" s="12">
        <f t="shared" ca="1" si="22"/>
        <v>9.9198183548243591E-4</v>
      </c>
      <c r="N57" s="12">
        <f t="shared" ca="1" si="22"/>
        <v>2.2908806940705739E-2</v>
      </c>
      <c r="O57" s="12">
        <f t="shared" ca="1" si="22"/>
        <v>3.6753169976130602E-2</v>
      </c>
      <c r="P57" s="12">
        <f t="shared" ca="1" si="22"/>
        <v>0</v>
      </c>
      <c r="Q57" s="12">
        <f t="shared" ca="1" si="22"/>
        <v>0</v>
      </c>
      <c r="V57" s="157">
        <f t="shared" si="10"/>
        <v>54</v>
      </c>
      <c r="W57" s="12">
        <f t="shared" ca="1" si="21"/>
        <v>5.3184648086217035E-2</v>
      </c>
      <c r="X57" s="12">
        <f t="shared" ca="1" si="21"/>
        <v>-7.995674383610929E-3</v>
      </c>
      <c r="Y57" s="12">
        <f t="shared" ca="1" si="21"/>
        <v>4.0107541857685058E-2</v>
      </c>
      <c r="Z57" s="12">
        <f t="shared" ca="1" si="21"/>
        <v>6.4343744135742398E-2</v>
      </c>
      <c r="AA57" s="12">
        <f t="shared" ca="1" si="21"/>
        <v>0.12599948226220103</v>
      </c>
      <c r="AB57" s="12">
        <f t="shared" ca="1" si="21"/>
        <v>5.5262381716785436E-2</v>
      </c>
      <c r="AC57" s="12">
        <f t="shared" ca="1" si="21"/>
        <v>1.9915657234374606E-2</v>
      </c>
      <c r="AD57" s="12">
        <f t="shared" ca="1" si="21"/>
        <v>2.5683803990992349E-3</v>
      </c>
      <c r="AE57" s="12">
        <f t="shared" ca="1" si="21"/>
        <v>-2.2881582985239124E-3</v>
      </c>
      <c r="AF57" s="12">
        <f t="shared" ca="1" si="21"/>
        <v>1.2433272459812184E-2</v>
      </c>
      <c r="AG57" s="12">
        <f t="shared" ca="1" si="21"/>
        <v>2.9420900501102798E-2</v>
      </c>
      <c r="AH57" s="12">
        <f t="shared" ca="1" si="21"/>
        <v>9.9198183548243613E-4</v>
      </c>
      <c r="AI57" s="12">
        <f t="shared" ca="1" si="21"/>
        <v>2.2908806940705739E-2</v>
      </c>
      <c r="AJ57" s="12">
        <f t="shared" ca="1" si="21"/>
        <v>2.2616810702964729E-2</v>
      </c>
      <c r="AK57" s="12" t="e">
        <f t="shared" ca="1" si="21"/>
        <v>#DIV/0!</v>
      </c>
      <c r="AL57" s="12" t="e">
        <f t="shared" ca="1" si="16"/>
        <v>#DIV/0!</v>
      </c>
      <c r="AN57" s="157">
        <f t="shared" si="8"/>
        <v>54</v>
      </c>
      <c r="AO57" s="12">
        <f>'US Core RE'!Q67</f>
        <v>4.38515124128009E-2</v>
      </c>
      <c r="AP57" s="12">
        <f>'VA RE'!Q67</f>
        <v>7.0355725664727795E-2</v>
      </c>
      <c r="AQ57" s="162">
        <f>'Opp RE'!Q67</f>
        <v>4.0199030935658901E-2</v>
      </c>
      <c r="AR57" s="162">
        <f>'US Core+ RE'!Q67</f>
        <v>5.5116279480144061E-2</v>
      </c>
      <c r="AS57" s="162">
        <f>REITs!Q67</f>
        <v>2.9420900501102798E-2</v>
      </c>
      <c r="AT57" s="162">
        <f>Timberland!Q67</f>
        <v>4.0906734215000462E-3</v>
      </c>
      <c r="AU57" s="162">
        <f>'Row Crops'!Q67</f>
        <v>1.5096197354749874E-2</v>
      </c>
      <c r="AV57" s="162">
        <f>'Perm Crops'!Q67</f>
        <v>7.4598777004999395E-3</v>
      </c>
      <c r="AW57" s="162">
        <f>Infra!Q67</f>
        <v>3.0922999999999999E-2</v>
      </c>
      <c r="AX57" s="162">
        <f>'US Public Eq'!Q67</f>
        <v>9.9198183548243591E-4</v>
      </c>
      <c r="AY57" s="162">
        <f>'Fixed Income'!Q67</f>
        <v>2.2908806940705739E-2</v>
      </c>
      <c r="AZ57" s="162">
        <f>NCPREC!Q67</f>
        <v>3.6753169976130602E-2</v>
      </c>
      <c r="BA57" s="162">
        <f>'Euro Core RE'!Q67</f>
        <v>9.5436834819999997E-3</v>
      </c>
      <c r="BB57" s="162">
        <f>'Asia Core RE'!Q67</f>
        <v>2.4894553914000001E-2</v>
      </c>
      <c r="BC57" s="162">
        <f>'Add-On 1'!Q67</f>
        <v>0</v>
      </c>
      <c r="BD57" s="162">
        <f>'Add-On 2'!Q67</f>
        <v>0</v>
      </c>
      <c r="BE57" s="162"/>
      <c r="BF57">
        <f t="shared" si="12"/>
        <v>54</v>
      </c>
      <c r="BG57" s="12">
        <f>'US Core RE'!R67</f>
        <v>5.3184648086217035E-2</v>
      </c>
      <c r="BH57" s="12">
        <f>'VA RE'!R67</f>
        <v>0.12599948226220103</v>
      </c>
      <c r="BI57" s="162">
        <f>'Opp RE'!R67</f>
        <v>5.5262381716785436E-2</v>
      </c>
      <c r="BJ57" s="162">
        <f>'US Core+ RE'!R67</f>
        <v>6.4343744135742398E-2</v>
      </c>
      <c r="BK57" s="162">
        <f>REITs!R67</f>
        <v>2.9420900501102798E-2</v>
      </c>
      <c r="BL57" s="162">
        <f>Timberland!R67</f>
        <v>2.5683803990992349E-3</v>
      </c>
      <c r="BM57" s="162">
        <f>'Row Crops'!R67</f>
        <v>-2.2881582985239124E-3</v>
      </c>
      <c r="BN57" s="162">
        <f>'Perm Crops'!R67</f>
        <v>1.2433272459812184E-2</v>
      </c>
      <c r="BO57" s="162">
        <f>Infra!R67</f>
        <v>1.9915657234374606E-2</v>
      </c>
      <c r="BP57" s="162">
        <f>'US Public Eq'!R67</f>
        <v>9.9198183548243613E-4</v>
      </c>
      <c r="BQ57" s="162">
        <f>'Fixed Income'!R67</f>
        <v>2.2908806940705739E-2</v>
      </c>
      <c r="BR57" s="162">
        <f>NCPREC!R67</f>
        <v>2.2616810702964729E-2</v>
      </c>
      <c r="BS57" s="162">
        <f>'Euro Core RE'!R67</f>
        <v>-7.995674383610929E-3</v>
      </c>
      <c r="BT57" s="162">
        <f>'Asia Core RE'!R67</f>
        <v>4.0107541857685058E-2</v>
      </c>
      <c r="BU57" s="162" t="e">
        <f>'Add-On 1'!R67</f>
        <v>#DIV/0!</v>
      </c>
      <c r="BV57" s="162" t="e">
        <f>'Add-On 2'!R67</f>
        <v>#DIV/0!</v>
      </c>
    </row>
    <row r="58" spans="1:74" x14ac:dyDescent="0.2">
      <c r="A58" s="157">
        <f t="shared" si="9"/>
        <v>55</v>
      </c>
      <c r="B58" s="12">
        <f t="shared" ca="1" si="17"/>
        <v>3.7864665263604602E-2</v>
      </c>
      <c r="C58" s="12">
        <f t="shared" ca="1" si="22"/>
        <v>1.4255007239999999E-2</v>
      </c>
      <c r="D58" s="12">
        <f t="shared" ca="1" si="22"/>
        <v>1.7493937511999999E-2</v>
      </c>
      <c r="E58" s="12">
        <f t="shared" ca="1" si="22"/>
        <v>4.8811380013490488E-2</v>
      </c>
      <c r="F58" s="12">
        <f t="shared" ca="1" si="22"/>
        <v>3.8578159513012598E-2</v>
      </c>
      <c r="G58" s="12">
        <f t="shared" ca="1" si="22"/>
        <v>3.3020939470838298E-2</v>
      </c>
      <c r="H58" s="12">
        <f t="shared" ca="1" si="22"/>
        <v>4.1916000000000002E-2</v>
      </c>
      <c r="I58" s="12">
        <f t="shared" ca="1" si="22"/>
        <v>4.9828837054999298E-3</v>
      </c>
      <c r="J58" s="12">
        <f t="shared" ca="1" si="22"/>
        <v>3.2967841367000039E-2</v>
      </c>
      <c r="K58" s="12">
        <f t="shared" ca="1" si="22"/>
        <v>1.7485485087500585E-3</v>
      </c>
      <c r="L58" s="12">
        <f t="shared" ca="1" si="22"/>
        <v>3.0433286526888592E-2</v>
      </c>
      <c r="M58" s="12">
        <f t="shared" ca="1" si="22"/>
        <v>5.9193875262824006E-2</v>
      </c>
      <c r="N58" s="12">
        <f t="shared" ca="1" si="22"/>
        <v>4.2219351237502423E-3</v>
      </c>
      <c r="O58" s="12">
        <f t="shared" ca="1" si="22"/>
        <v>5.1304676522694603E-2</v>
      </c>
      <c r="P58" s="12">
        <f t="shared" ca="1" si="22"/>
        <v>0</v>
      </c>
      <c r="Q58" s="12">
        <f t="shared" ca="1" si="22"/>
        <v>0</v>
      </c>
      <c r="V58" s="157">
        <f t="shared" si="10"/>
        <v>55</v>
      </c>
      <c r="W58" s="12">
        <f t="shared" ca="1" si="21"/>
        <v>2.5158722570806979E-2</v>
      </c>
      <c r="X58" s="12">
        <f t="shared" ca="1" si="21"/>
        <v>4.1429201131530924E-2</v>
      </c>
      <c r="Y58" s="12">
        <f t="shared" ca="1" si="21"/>
        <v>8.5351712779120348E-3</v>
      </c>
      <c r="Z58" s="12">
        <f t="shared" ca="1" si="21"/>
        <v>2.7635935705090597E-2</v>
      </c>
      <c r="AA58" s="12">
        <f t="shared" ca="1" si="21"/>
        <v>-9.9688722648016981E-3</v>
      </c>
      <c r="AB58" s="12">
        <f t="shared" ca="1" si="21"/>
        <v>-6.9018241814539416E-2</v>
      </c>
      <c r="AC58" s="12">
        <f t="shared" ca="1" si="21"/>
        <v>5.5670154429687591E-2</v>
      </c>
      <c r="AD58" s="12">
        <f t="shared" ca="1" si="21"/>
        <v>1.8908772662447282E-2</v>
      </c>
      <c r="AE58" s="12">
        <f t="shared" ca="1" si="21"/>
        <v>2.5843992071332922E-2</v>
      </c>
      <c r="AF58" s="12">
        <f t="shared" ca="1" si="21"/>
        <v>8.2611053865730977E-3</v>
      </c>
      <c r="AG58" s="12">
        <f t="shared" ca="1" si="21"/>
        <v>3.0433286526888592E-2</v>
      </c>
      <c r="AH58" s="12">
        <f t="shared" ca="1" si="21"/>
        <v>5.9193875262824047E-2</v>
      </c>
      <c r="AI58" s="12">
        <f t="shared" ca="1" si="21"/>
        <v>4.2219351237502423E-3</v>
      </c>
      <c r="AJ58" s="12">
        <f t="shared" ca="1" si="21"/>
        <v>8.9938994106619763E-3</v>
      </c>
      <c r="AK58" s="12" t="e">
        <f t="shared" ca="1" si="21"/>
        <v>#DIV/0!</v>
      </c>
      <c r="AL58" s="12" t="e">
        <f t="shared" ca="1" si="16"/>
        <v>#DIV/0!</v>
      </c>
      <c r="AN58" s="157">
        <f t="shared" si="8"/>
        <v>55</v>
      </c>
      <c r="AO58" s="12">
        <f>'US Core RE'!Q68</f>
        <v>3.7864665263604602E-2</v>
      </c>
      <c r="AP58" s="12">
        <f>'VA RE'!Q68</f>
        <v>3.8578159513012598E-2</v>
      </c>
      <c r="AQ58" s="162">
        <f>'Opp RE'!Q68</f>
        <v>3.3020939470838298E-2</v>
      </c>
      <c r="AR58" s="162">
        <f>'US Core+ RE'!Q68</f>
        <v>4.8811380013490488E-2</v>
      </c>
      <c r="AS58" s="162">
        <f>REITs!Q68</f>
        <v>3.0433286526888592E-2</v>
      </c>
      <c r="AT58" s="162">
        <f>Timberland!Q68</f>
        <v>4.9828837054999298E-3</v>
      </c>
      <c r="AU58" s="162">
        <f>'Row Crops'!Q68</f>
        <v>3.2967841367000039E-2</v>
      </c>
      <c r="AV58" s="162">
        <f>'Perm Crops'!Q68</f>
        <v>1.7485485087500585E-3</v>
      </c>
      <c r="AW58" s="162">
        <f>Infra!Q68</f>
        <v>4.1916000000000002E-2</v>
      </c>
      <c r="AX58" s="162">
        <f>'US Public Eq'!Q68</f>
        <v>5.9193875262824006E-2</v>
      </c>
      <c r="AY58" s="162">
        <f>'Fixed Income'!Q68</f>
        <v>4.2219351237502423E-3</v>
      </c>
      <c r="AZ58" s="162">
        <f>NCPREC!Q68</f>
        <v>5.1304676522694603E-2</v>
      </c>
      <c r="BA58" s="162">
        <f>'Euro Core RE'!Q68</f>
        <v>1.4255007239999999E-2</v>
      </c>
      <c r="BB58" s="162">
        <f>'Asia Core RE'!Q68</f>
        <v>1.7493937511999999E-2</v>
      </c>
      <c r="BC58" s="162">
        <f>'Add-On 1'!Q68</f>
        <v>0</v>
      </c>
      <c r="BD58" s="162">
        <f>'Add-On 2'!Q68</f>
        <v>0</v>
      </c>
      <c r="BE58" s="162"/>
      <c r="BF58">
        <f t="shared" si="12"/>
        <v>55</v>
      </c>
      <c r="BG58" s="12">
        <f>'US Core RE'!R68</f>
        <v>2.5158722570806979E-2</v>
      </c>
      <c r="BH58" s="12">
        <f>'VA RE'!R68</f>
        <v>-9.9688722648016981E-3</v>
      </c>
      <c r="BI58" s="162">
        <f>'Opp RE'!R68</f>
        <v>-6.9018241814539416E-2</v>
      </c>
      <c r="BJ58" s="162">
        <f>'US Core+ RE'!R68</f>
        <v>2.7635935705090597E-2</v>
      </c>
      <c r="BK58" s="162">
        <f>REITs!R68</f>
        <v>3.0433286526888592E-2</v>
      </c>
      <c r="BL58" s="162">
        <f>Timberland!R68</f>
        <v>1.8908772662447282E-2</v>
      </c>
      <c r="BM58" s="162">
        <f>'Row Crops'!R68</f>
        <v>2.5843992071332922E-2</v>
      </c>
      <c r="BN58" s="162">
        <f>'Perm Crops'!R68</f>
        <v>8.2611053865730977E-3</v>
      </c>
      <c r="BO58" s="162">
        <f>Infra!R68</f>
        <v>5.5670154429687591E-2</v>
      </c>
      <c r="BP58" s="162">
        <f>'US Public Eq'!R68</f>
        <v>5.9193875262824047E-2</v>
      </c>
      <c r="BQ58" s="162">
        <f>'Fixed Income'!R68</f>
        <v>4.2219351237502423E-3</v>
      </c>
      <c r="BR58" s="162">
        <f>NCPREC!R68</f>
        <v>8.9938994106619763E-3</v>
      </c>
      <c r="BS58" s="162">
        <f>'Euro Core RE'!R68</f>
        <v>4.1429201131530924E-2</v>
      </c>
      <c r="BT58" s="162">
        <f>'Asia Core RE'!R68</f>
        <v>8.5351712779120348E-3</v>
      </c>
      <c r="BU58" s="162" t="e">
        <f>'Add-On 1'!R68</f>
        <v>#DIV/0!</v>
      </c>
      <c r="BV58" s="162" t="e">
        <f>'Add-On 2'!R68</f>
        <v>#DIV/0!</v>
      </c>
    </row>
    <row r="59" spans="1:74" x14ac:dyDescent="0.2">
      <c r="A59" s="157">
        <f t="shared" si="9"/>
        <v>56</v>
      </c>
      <c r="B59" s="12">
        <f t="shared" ca="1" si="17"/>
        <v>4.6984343023163302E-2</v>
      </c>
      <c r="C59" s="12">
        <f t="shared" ca="1" si="22"/>
        <v>1.3508311481000001E-2</v>
      </c>
      <c r="D59" s="12">
        <f t="shared" ca="1" si="22"/>
        <v>2.1933743883000002E-2</v>
      </c>
      <c r="E59" s="12">
        <f t="shared" ca="1" si="22"/>
        <v>6.4718275345525836E-2</v>
      </c>
      <c r="F59" s="12">
        <f t="shared" ca="1" si="22"/>
        <v>6.9006437446323898E-2</v>
      </c>
      <c r="G59" s="12">
        <f t="shared" ca="1" si="22"/>
        <v>7.8881496665453604E-2</v>
      </c>
      <c r="H59" s="12">
        <f t="shared" ca="1" si="22"/>
        <v>2.8146999999999998E-2</v>
      </c>
      <c r="I59" s="12">
        <f t="shared" ca="1" si="22"/>
        <v>-1.0402610159499948E-2</v>
      </c>
      <c r="J59" s="12">
        <f t="shared" ca="1" si="22"/>
        <v>4.0749601508750066E-2</v>
      </c>
      <c r="K59" s="12">
        <f t="shared" ca="1" si="22"/>
        <v>7.6274978675749949E-2</v>
      </c>
      <c r="L59" s="12">
        <f t="shared" ca="1" si="22"/>
        <v>6.1512720471117666E-2</v>
      </c>
      <c r="M59" s="12">
        <f t="shared" ca="1" si="22"/>
        <v>0.10756545299518301</v>
      </c>
      <c r="N59" s="12">
        <f t="shared" ca="1" si="22"/>
        <v>-1.296961608672631E-2</v>
      </c>
      <c r="O59" s="12">
        <f t="shared" ca="1" si="22"/>
        <v>7.0213836700604604E-2</v>
      </c>
      <c r="P59" s="12">
        <f t="shared" ca="1" si="22"/>
        <v>0</v>
      </c>
      <c r="Q59" s="12">
        <f t="shared" ca="1" si="22"/>
        <v>0</v>
      </c>
      <c r="V59" s="157">
        <f t="shared" si="10"/>
        <v>56</v>
      </c>
      <c r="W59" s="12">
        <f t="shared" ca="1" si="21"/>
        <v>4.1422299647555061E-2</v>
      </c>
      <c r="X59" s="12">
        <f t="shared" ca="1" si="21"/>
        <v>-7.8645388303202335E-3</v>
      </c>
      <c r="Y59" s="12">
        <f t="shared" ca="1" si="21"/>
        <v>3.4890531033942018E-3</v>
      </c>
      <c r="Z59" s="12">
        <f t="shared" ca="1" si="21"/>
        <v>5.8362889290799247E-2</v>
      </c>
      <c r="AA59" s="12">
        <f t="shared" ca="1" si="21"/>
        <v>0.12022912611520864</v>
      </c>
      <c r="AB59" s="12">
        <f t="shared" ca="1" si="21"/>
        <v>0.16668843069577188</v>
      </c>
      <c r="AC59" s="12">
        <f t="shared" ca="1" si="21"/>
        <v>3.8028838234365203E-3</v>
      </c>
      <c r="AD59" s="12">
        <f t="shared" ca="1" si="21"/>
        <v>-1.6531708849300997E-2</v>
      </c>
      <c r="AE59" s="12">
        <f t="shared" ca="1" si="21"/>
        <v>7.2829080058432139E-2</v>
      </c>
      <c r="AF59" s="12">
        <f t="shared" ca="1" si="21"/>
        <v>6.6248244442601356E-2</v>
      </c>
      <c r="AG59" s="12">
        <f t="shared" ca="1" si="21"/>
        <v>6.1512720471117666E-2</v>
      </c>
      <c r="AH59" s="12">
        <f t="shared" ca="1" si="21"/>
        <v>0.10756545299518305</v>
      </c>
      <c r="AI59" s="12">
        <f t="shared" ca="1" si="21"/>
        <v>-1.296961608672631E-2</v>
      </c>
      <c r="AJ59" s="12">
        <f t="shared" ca="1" si="21"/>
        <v>0.11683392979743923</v>
      </c>
      <c r="AK59" s="12" t="e">
        <f t="shared" ca="1" si="21"/>
        <v>#DIV/0!</v>
      </c>
      <c r="AL59" s="12" t="e">
        <f t="shared" ca="1" si="16"/>
        <v>#DIV/0!</v>
      </c>
      <c r="AN59" s="157">
        <f t="shared" si="8"/>
        <v>56</v>
      </c>
      <c r="AO59" s="12">
        <f>'US Core RE'!Q69</f>
        <v>4.6984343023163302E-2</v>
      </c>
      <c r="AP59" s="12">
        <f>'VA RE'!Q69</f>
        <v>6.9006437446323898E-2</v>
      </c>
      <c r="AQ59" s="162">
        <f>'Opp RE'!Q69</f>
        <v>7.8881496665453604E-2</v>
      </c>
      <c r="AR59" s="162">
        <f>'US Core+ RE'!Q69</f>
        <v>6.4718275345525836E-2</v>
      </c>
      <c r="AS59" s="162">
        <f>REITs!Q69</f>
        <v>6.1512720471117666E-2</v>
      </c>
      <c r="AT59" s="162">
        <f>Timberland!Q69</f>
        <v>-1.0402610159499948E-2</v>
      </c>
      <c r="AU59" s="162">
        <f>'Row Crops'!Q69</f>
        <v>4.0749601508750066E-2</v>
      </c>
      <c r="AV59" s="162">
        <f>'Perm Crops'!Q69</f>
        <v>7.6274978675749949E-2</v>
      </c>
      <c r="AW59" s="162">
        <f>Infra!Q69</f>
        <v>2.8146999999999998E-2</v>
      </c>
      <c r="AX59" s="162">
        <f>'US Public Eq'!Q69</f>
        <v>0.10756545299518301</v>
      </c>
      <c r="AY59" s="162">
        <f>'Fixed Income'!Q69</f>
        <v>-1.296961608672631E-2</v>
      </c>
      <c r="AZ59" s="162">
        <f>NCPREC!Q69</f>
        <v>7.0213836700604604E-2</v>
      </c>
      <c r="BA59" s="162">
        <f>'Euro Core RE'!Q69</f>
        <v>1.3508311481000001E-2</v>
      </c>
      <c r="BB59" s="162">
        <f>'Asia Core RE'!Q69</f>
        <v>2.1933743883000002E-2</v>
      </c>
      <c r="BC59" s="162">
        <f>'Add-On 1'!Q69</f>
        <v>0</v>
      </c>
      <c r="BD59" s="162">
        <f>'Add-On 2'!Q69</f>
        <v>0</v>
      </c>
      <c r="BE59" s="162"/>
      <c r="BF59">
        <f t="shared" si="12"/>
        <v>56</v>
      </c>
      <c r="BG59" s="12">
        <f>'US Core RE'!R69</f>
        <v>4.1422299647555061E-2</v>
      </c>
      <c r="BH59" s="12">
        <f>'VA RE'!R69</f>
        <v>0.12022912611520864</v>
      </c>
      <c r="BI59" s="162">
        <f>'Opp RE'!R69</f>
        <v>0.16668843069577188</v>
      </c>
      <c r="BJ59" s="162">
        <f>'US Core+ RE'!R69</f>
        <v>5.8362889290799247E-2</v>
      </c>
      <c r="BK59" s="162">
        <f>REITs!R69</f>
        <v>6.1512720471117666E-2</v>
      </c>
      <c r="BL59" s="162">
        <f>Timberland!R69</f>
        <v>-1.6531708849300997E-2</v>
      </c>
      <c r="BM59" s="162">
        <f>'Row Crops'!R69</f>
        <v>7.2829080058432139E-2</v>
      </c>
      <c r="BN59" s="162">
        <f>'Perm Crops'!R69</f>
        <v>6.6248244442601356E-2</v>
      </c>
      <c r="BO59" s="162">
        <f>Infra!R69</f>
        <v>3.8028838234365203E-3</v>
      </c>
      <c r="BP59" s="162">
        <f>'US Public Eq'!R69</f>
        <v>0.10756545299518305</v>
      </c>
      <c r="BQ59" s="162">
        <f>'Fixed Income'!R69</f>
        <v>-1.296961608672631E-2</v>
      </c>
      <c r="BR59" s="162">
        <f>NCPREC!R69</f>
        <v>0.11683392979743923</v>
      </c>
      <c r="BS59" s="162">
        <f>'Euro Core RE'!R69</f>
        <v>-7.8645388303202335E-3</v>
      </c>
      <c r="BT59" s="162">
        <f>'Asia Core RE'!R69</f>
        <v>3.4890531033942018E-3</v>
      </c>
      <c r="BU59" s="162" t="e">
        <f>'Add-On 1'!R69</f>
        <v>#DIV/0!</v>
      </c>
      <c r="BV59" s="162" t="e">
        <f>'Add-On 2'!R69</f>
        <v>#DIV/0!</v>
      </c>
    </row>
    <row r="60" spans="1:74" x14ac:dyDescent="0.2">
      <c r="A60" s="157">
        <f t="shared" si="9"/>
        <v>57</v>
      </c>
      <c r="B60" s="12">
        <f t="shared" ca="1" si="17"/>
        <v>5.21811681367325E-2</v>
      </c>
      <c r="C60" s="12">
        <f t="shared" ca="1" si="22"/>
        <v>1.2342803419000001E-2</v>
      </c>
      <c r="D60" s="12">
        <f t="shared" ca="1" si="22"/>
        <v>3.0007231759000001E-2</v>
      </c>
      <c r="E60" s="12">
        <f t="shared" ca="1" si="22"/>
        <v>6.7803663524791682E-2</v>
      </c>
      <c r="F60" s="12">
        <f t="shared" ca="1" si="22"/>
        <v>3.1856180131444298E-2</v>
      </c>
      <c r="G60" s="12">
        <f t="shared" ca="1" si="22"/>
        <v>4.3488701110760003E-2</v>
      </c>
      <c r="H60" s="12">
        <f t="shared" ca="1" si="22"/>
        <v>5.2477000000000003E-2</v>
      </c>
      <c r="I60" s="12">
        <f t="shared" ca="1" si="22"/>
        <v>-3.4144479504999437E-3</v>
      </c>
      <c r="J60" s="12">
        <f t="shared" ca="1" si="22"/>
        <v>8.6799669327499718E-3</v>
      </c>
      <c r="K60" s="12">
        <f t="shared" ca="1" si="22"/>
        <v>6.6079474639999525E-3</v>
      </c>
      <c r="L60" s="12">
        <f t="shared" ca="1" si="22"/>
        <v>0.18440762779388753</v>
      </c>
      <c r="M60" s="12">
        <f t="shared" ca="1" si="22"/>
        <v>0.11294215728528201</v>
      </c>
      <c r="N60" s="12">
        <f t="shared" ca="1" si="22"/>
        <v>2.4769595396906929E-2</v>
      </c>
      <c r="O60" s="12">
        <f t="shared" ca="1" si="22"/>
        <v>4.70717007069524E-2</v>
      </c>
      <c r="P60" s="12">
        <f t="shared" ca="1" si="22"/>
        <v>0</v>
      </c>
      <c r="Q60" s="12">
        <f t="shared" ca="1" si="22"/>
        <v>0</v>
      </c>
      <c r="V60" s="157">
        <f t="shared" si="10"/>
        <v>57</v>
      </c>
      <c r="W60" s="12">
        <f t="shared" ca="1" si="21"/>
        <v>7.1629015589656175E-2</v>
      </c>
      <c r="X60" s="12">
        <f t="shared" ca="1" si="21"/>
        <v>6.4155939058856415E-3</v>
      </c>
      <c r="Y60" s="12">
        <f t="shared" ca="1" si="21"/>
        <v>1.0289776349903468E-2</v>
      </c>
      <c r="Z60" s="12">
        <f t="shared" ca="1" si="21"/>
        <v>7.8514936647617439E-2</v>
      </c>
      <c r="AA60" s="12">
        <f t="shared" ca="1" si="21"/>
        <v>5.4242417701921619E-2</v>
      </c>
      <c r="AB60" s="12">
        <f t="shared" ca="1" si="21"/>
        <v>7.1198299168481638E-2</v>
      </c>
      <c r="AC60" s="12">
        <f t="shared" ca="1" si="21"/>
        <v>9.4935602251563056E-2</v>
      </c>
      <c r="AD60" s="12">
        <f t="shared" ca="1" si="21"/>
        <v>-1.3742855232721674E-2</v>
      </c>
      <c r="AE60" s="12">
        <f t="shared" ca="1" si="21"/>
        <v>1.1349406658174077E-2</v>
      </c>
      <c r="AF60" s="12">
        <f t="shared" ca="1" si="21"/>
        <v>7.5708395898101966E-3</v>
      </c>
      <c r="AG60" s="12">
        <f t="shared" ca="1" si="21"/>
        <v>0.18440762779388753</v>
      </c>
      <c r="AH60" s="12">
        <f t="shared" ca="1" si="21"/>
        <v>0.11294215728528201</v>
      </c>
      <c r="AI60" s="12">
        <f t="shared" ca="1" si="21"/>
        <v>2.4769595396906929E-2</v>
      </c>
      <c r="AJ60" s="12">
        <f t="shared" ca="1" si="21"/>
        <v>6.6693217704222096E-2</v>
      </c>
      <c r="AK60" s="12" t="e">
        <f t="shared" ca="1" si="21"/>
        <v>#DIV/0!</v>
      </c>
      <c r="AL60" s="12" t="e">
        <f t="shared" ca="1" si="16"/>
        <v>#DIV/0!</v>
      </c>
      <c r="AN60" s="157">
        <f t="shared" si="8"/>
        <v>57</v>
      </c>
      <c r="AO60" s="12">
        <f>'US Core RE'!Q70</f>
        <v>5.21811681367325E-2</v>
      </c>
      <c r="AP60" s="12">
        <f>'VA RE'!Q70</f>
        <v>3.1856180131444298E-2</v>
      </c>
      <c r="AQ60" s="162">
        <f>'Opp RE'!Q70</f>
        <v>4.3488701110760003E-2</v>
      </c>
      <c r="AR60" s="162">
        <f>'US Core+ RE'!Q70</f>
        <v>6.7803663524791682E-2</v>
      </c>
      <c r="AS60" s="162">
        <f>REITs!Q70</f>
        <v>0.18440762779388753</v>
      </c>
      <c r="AT60" s="162">
        <f>Timberland!Q70</f>
        <v>-3.4144479504999437E-3</v>
      </c>
      <c r="AU60" s="162">
        <f>'Row Crops'!Q70</f>
        <v>8.6799669327499718E-3</v>
      </c>
      <c r="AV60" s="162">
        <f>'Perm Crops'!Q70</f>
        <v>6.6079474639999525E-3</v>
      </c>
      <c r="AW60" s="162">
        <f>Infra!Q70</f>
        <v>5.2477000000000003E-2</v>
      </c>
      <c r="AX60" s="162">
        <f>'US Public Eq'!Q70</f>
        <v>0.11294215728528201</v>
      </c>
      <c r="AY60" s="162">
        <f>'Fixed Income'!Q70</f>
        <v>2.4769595396906929E-2</v>
      </c>
      <c r="AZ60" s="162">
        <f>NCPREC!Q70</f>
        <v>4.70717007069524E-2</v>
      </c>
      <c r="BA60" s="162">
        <f>'Euro Core RE'!Q70</f>
        <v>1.2342803419000001E-2</v>
      </c>
      <c r="BB60" s="162">
        <f>'Asia Core RE'!Q70</f>
        <v>3.0007231759000001E-2</v>
      </c>
      <c r="BC60" s="162">
        <f>'Add-On 1'!Q70</f>
        <v>0</v>
      </c>
      <c r="BD60" s="162">
        <f>'Add-On 2'!Q70</f>
        <v>0</v>
      </c>
      <c r="BE60" s="162"/>
      <c r="BF60">
        <f t="shared" si="12"/>
        <v>57</v>
      </c>
      <c r="BG60" s="12">
        <f>'US Core RE'!R70</f>
        <v>7.1629015589656175E-2</v>
      </c>
      <c r="BH60" s="12">
        <f>'VA RE'!R70</f>
        <v>5.4242417701921619E-2</v>
      </c>
      <c r="BI60" s="162">
        <f>'Opp RE'!R70</f>
        <v>7.1198299168481638E-2</v>
      </c>
      <c r="BJ60" s="162">
        <f>'US Core+ RE'!R70</f>
        <v>7.8514936647617439E-2</v>
      </c>
      <c r="BK60" s="162">
        <f>REITs!R70</f>
        <v>0.18440762779388753</v>
      </c>
      <c r="BL60" s="162">
        <f>Timberland!R70</f>
        <v>-1.3742855232721674E-2</v>
      </c>
      <c r="BM60" s="162">
        <f>'Row Crops'!R70</f>
        <v>1.1349406658174077E-2</v>
      </c>
      <c r="BN60" s="162">
        <f>'Perm Crops'!R70</f>
        <v>7.5708395898101966E-3</v>
      </c>
      <c r="BO60" s="162">
        <f>Infra!R70</f>
        <v>9.4935602251563056E-2</v>
      </c>
      <c r="BP60" s="162">
        <f>'US Public Eq'!R70</f>
        <v>0.11294215728528201</v>
      </c>
      <c r="BQ60" s="162">
        <f>'Fixed Income'!R70</f>
        <v>2.4769595396906929E-2</v>
      </c>
      <c r="BR60" s="162">
        <f>NCPREC!R70</f>
        <v>6.6693217704222096E-2</v>
      </c>
      <c r="BS60" s="162">
        <f>'Euro Core RE'!R70</f>
        <v>6.4155939058856415E-3</v>
      </c>
      <c r="BT60" s="162">
        <f>'Asia Core RE'!R70</f>
        <v>1.0289776349903468E-2</v>
      </c>
      <c r="BU60" s="162" t="e">
        <f>'Add-On 1'!R70</f>
        <v>#DIV/0!</v>
      </c>
      <c r="BV60" s="162" t="e">
        <f>'Add-On 2'!R70</f>
        <v>#DIV/0!</v>
      </c>
    </row>
    <row r="61" spans="1:74" x14ac:dyDescent="0.2">
      <c r="A61" s="157">
        <f t="shared" si="9"/>
        <v>58</v>
      </c>
      <c r="B61" s="12">
        <f t="shared" ca="1" si="17"/>
        <v>4.0906724205926802E-2</v>
      </c>
      <c r="C61" s="12">
        <f t="shared" ca="1" si="22"/>
        <v>1.4529614537E-2</v>
      </c>
      <c r="D61" s="12">
        <f t="shared" ca="1" si="22"/>
        <v>3.8295588715000002E-2</v>
      </c>
      <c r="E61" s="12">
        <f t="shared" ca="1" si="22"/>
        <v>6.5946656155251998E-2</v>
      </c>
      <c r="F61" s="12">
        <f t="shared" ca="1" si="22"/>
        <v>2.5420811780506401E-2</v>
      </c>
      <c r="G61" s="12">
        <f t="shared" ca="1" si="22"/>
        <v>3.24709269919135E-2</v>
      </c>
      <c r="H61" s="12">
        <f t="shared" ca="1" si="22"/>
        <v>1.0003E-2</v>
      </c>
      <c r="I61" s="12">
        <f t="shared" ca="1" si="22"/>
        <v>7.4126899655000411E-3</v>
      </c>
      <c r="J61" s="12">
        <f t="shared" ca="1" si="22"/>
        <v>5.9273423412500303E-3</v>
      </c>
      <c r="K61" s="12">
        <f t="shared" ca="1" si="22"/>
        <v>2.0452563800001933E-3</v>
      </c>
      <c r="L61" s="12">
        <f t="shared" ca="1" si="22"/>
        <v>-7.8864089278597005E-2</v>
      </c>
      <c r="M61" s="12">
        <f t="shared" ca="1" si="22"/>
        <v>-0.11425237919705401</v>
      </c>
      <c r="N61" s="12">
        <f t="shared" ca="1" si="22"/>
        <v>3.4889130974356419E-2</v>
      </c>
      <c r="O61" s="12">
        <f t="shared" ca="1" si="22"/>
        <v>3.4179029037787398E-2</v>
      </c>
      <c r="P61" s="12">
        <f t="shared" ca="1" si="22"/>
        <v>0</v>
      </c>
      <c r="Q61" s="12">
        <f t="shared" ca="1" si="22"/>
        <v>0</v>
      </c>
      <c r="V61" s="157">
        <f t="shared" si="10"/>
        <v>58</v>
      </c>
      <c r="W61" s="12">
        <f t="shared" ca="1" si="21"/>
        <v>9.5273031544223841E-2</v>
      </c>
      <c r="X61" s="12">
        <f t="shared" ca="1" si="21"/>
        <v>1.11477664873878E-2</v>
      </c>
      <c r="Y61" s="12">
        <f t="shared" ca="1" si="21"/>
        <v>8.8125980491592371E-2</v>
      </c>
      <c r="Z61" s="12">
        <f t="shared" ca="1" si="21"/>
        <v>0.17804170369942995</v>
      </c>
      <c r="AA61" s="12">
        <f t="shared" ca="1" si="21"/>
        <v>6.3277326709452186E-2</v>
      </c>
      <c r="AB61" s="12">
        <f t="shared" ca="1" si="21"/>
        <v>8.8195077323417026E-2</v>
      </c>
      <c r="AC61" s="12">
        <f t="shared" ca="1" si="21"/>
        <v>1.8218681098437051E-2</v>
      </c>
      <c r="AD61" s="12">
        <f t="shared" ca="1" si="21"/>
        <v>1.8766244368680463E-2</v>
      </c>
      <c r="AE61" s="12">
        <f t="shared" ca="1" si="21"/>
        <v>-1.342646862189556E-2</v>
      </c>
      <c r="AF61" s="12">
        <f t="shared" ca="1" si="21"/>
        <v>9.4326411935417021E-3</v>
      </c>
      <c r="AG61" s="12">
        <f t="shared" ca="1" si="21"/>
        <v>-7.8864089278597005E-2</v>
      </c>
      <c r="AH61" s="12">
        <f t="shared" ca="1" si="21"/>
        <v>-0.114252379197054</v>
      </c>
      <c r="AI61" s="12">
        <f t="shared" ca="1" si="21"/>
        <v>3.4889130974356419E-2</v>
      </c>
      <c r="AJ61" s="12">
        <f t="shared" ca="1" si="21"/>
        <v>5.0068290864954346E-2</v>
      </c>
      <c r="AK61" s="12" t="e">
        <f t="shared" ca="1" si="21"/>
        <v>#DIV/0!</v>
      </c>
      <c r="AL61" s="12" t="e">
        <f t="shared" ca="1" si="16"/>
        <v>#DIV/0!</v>
      </c>
      <c r="AN61" s="157">
        <f t="shared" si="8"/>
        <v>58</v>
      </c>
      <c r="AO61" s="12">
        <f>'US Core RE'!Q71</f>
        <v>4.0906724205926802E-2</v>
      </c>
      <c r="AP61" s="12">
        <f>'VA RE'!Q71</f>
        <v>2.5420811780506401E-2</v>
      </c>
      <c r="AQ61" s="162">
        <f>'Opp RE'!Q71</f>
        <v>3.24709269919135E-2</v>
      </c>
      <c r="AR61" s="162">
        <f>'US Core+ RE'!Q71</f>
        <v>6.5946656155251998E-2</v>
      </c>
      <c r="AS61" s="162">
        <f>REITs!Q71</f>
        <v>-7.8864089278597005E-2</v>
      </c>
      <c r="AT61" s="162">
        <f>Timberland!Q71</f>
        <v>7.4126899655000411E-3</v>
      </c>
      <c r="AU61" s="162">
        <f>'Row Crops'!Q71</f>
        <v>5.9273423412500303E-3</v>
      </c>
      <c r="AV61" s="162">
        <f>'Perm Crops'!Q71</f>
        <v>2.0452563800001933E-3</v>
      </c>
      <c r="AW61" s="162">
        <f>Infra!Q71</f>
        <v>1.0003E-2</v>
      </c>
      <c r="AX61" s="162">
        <f>'US Public Eq'!Q71</f>
        <v>-0.11425237919705401</v>
      </c>
      <c r="AY61" s="162">
        <f>'Fixed Income'!Q71</f>
        <v>3.4889130974356419E-2</v>
      </c>
      <c r="AZ61" s="162">
        <f>NCPREC!Q71</f>
        <v>3.4179029037787398E-2</v>
      </c>
      <c r="BA61" s="162">
        <f>'Euro Core RE'!Q71</f>
        <v>1.4529614537E-2</v>
      </c>
      <c r="BB61" s="162">
        <f>'Asia Core RE'!Q71</f>
        <v>3.8295588715000002E-2</v>
      </c>
      <c r="BC61" s="162">
        <f>'Add-On 1'!Q71</f>
        <v>0</v>
      </c>
      <c r="BD61" s="162">
        <f>'Add-On 2'!Q71</f>
        <v>0</v>
      </c>
      <c r="BE61" s="162"/>
      <c r="BF61">
        <f t="shared" si="12"/>
        <v>58</v>
      </c>
      <c r="BG61" s="12">
        <f>'US Core RE'!R71</f>
        <v>9.5273031544223841E-2</v>
      </c>
      <c r="BH61" s="12">
        <f>'VA RE'!R71</f>
        <v>6.3277326709452186E-2</v>
      </c>
      <c r="BI61" s="162">
        <f>'Opp RE'!R71</f>
        <v>8.8195077323417026E-2</v>
      </c>
      <c r="BJ61" s="162">
        <f>'US Core+ RE'!R71</f>
        <v>0.17804170369942995</v>
      </c>
      <c r="BK61" s="162">
        <f>REITs!R71</f>
        <v>-7.8864089278597005E-2</v>
      </c>
      <c r="BL61" s="162">
        <f>Timberland!R71</f>
        <v>1.8766244368680463E-2</v>
      </c>
      <c r="BM61" s="162">
        <f>'Row Crops'!R71</f>
        <v>-1.342646862189556E-2</v>
      </c>
      <c r="BN61" s="162">
        <f>'Perm Crops'!R71</f>
        <v>9.4326411935417021E-3</v>
      </c>
      <c r="BO61" s="162">
        <f>Infra!R71</f>
        <v>1.8218681098437051E-2</v>
      </c>
      <c r="BP61" s="162">
        <f>'US Public Eq'!R71</f>
        <v>-0.114252379197054</v>
      </c>
      <c r="BQ61" s="162">
        <f>'Fixed Income'!R71</f>
        <v>3.4889130974356419E-2</v>
      </c>
      <c r="BR61" s="162">
        <f>NCPREC!R71</f>
        <v>5.0068290864954346E-2</v>
      </c>
      <c r="BS61" s="162">
        <f>'Euro Core RE'!R71</f>
        <v>1.11477664873878E-2</v>
      </c>
      <c r="BT61" s="162">
        <f>'Asia Core RE'!R71</f>
        <v>8.8125980491592371E-2</v>
      </c>
      <c r="BU61" s="162" t="e">
        <f>'Add-On 1'!R71</f>
        <v>#DIV/0!</v>
      </c>
      <c r="BV61" s="162" t="e">
        <f>'Add-On 2'!R71</f>
        <v>#DIV/0!</v>
      </c>
    </row>
    <row r="62" spans="1:74" x14ac:dyDescent="0.2">
      <c r="A62" s="157">
        <f t="shared" si="9"/>
        <v>59</v>
      </c>
      <c r="B62" s="12">
        <f t="shared" ca="1" si="17"/>
        <v>5.1207693898635397E-3</v>
      </c>
      <c r="C62" s="12">
        <f t="shared" ca="1" si="22"/>
        <v>1.4621457822E-2</v>
      </c>
      <c r="D62" s="12">
        <f t="shared" ca="1" si="22"/>
        <v>1.9592579042E-2</v>
      </c>
      <c r="E62" s="12">
        <f t="shared" ca="1" si="22"/>
        <v>-9.0198593487140818E-3</v>
      </c>
      <c r="F62" s="12">
        <f t="shared" ca="1" si="22"/>
        <v>-5.33687539173702E-3</v>
      </c>
      <c r="G62" s="12">
        <f t="shared" ca="1" si="22"/>
        <v>1.3267767306808601E-2</v>
      </c>
      <c r="H62" s="12">
        <f t="shared" ca="1" si="22"/>
        <v>1.7730000000000001E-3</v>
      </c>
      <c r="I62" s="12">
        <f t="shared" ca="1" si="22"/>
        <v>-4.9604186372499415E-3</v>
      </c>
      <c r="J62" s="12">
        <f t="shared" ca="1" si="22"/>
        <v>2.530788724700006E-2</v>
      </c>
      <c r="K62" s="12">
        <f t="shared" ca="1" si="22"/>
        <v>-1.1652384891999934E-2</v>
      </c>
      <c r="L62" s="12">
        <f t="shared" ca="1" si="22"/>
        <v>3.9655244058214745E-2</v>
      </c>
      <c r="M62" s="12">
        <f t="shared" ca="1" si="22"/>
        <v>5.3865275993215701E-2</v>
      </c>
      <c r="N62" s="12">
        <f t="shared" ca="1" si="22"/>
        <v>1.7816617229753362E-2</v>
      </c>
      <c r="O62" s="12">
        <f t="shared" ca="1" si="22"/>
        <v>3.9518263207853697E-2</v>
      </c>
      <c r="P62" s="12">
        <f t="shared" ca="1" si="22"/>
        <v>0</v>
      </c>
      <c r="Q62" s="12">
        <f t="shared" ca="1" si="22"/>
        <v>0</v>
      </c>
      <c r="V62" s="157">
        <f t="shared" si="10"/>
        <v>59</v>
      </c>
      <c r="W62" s="12">
        <f t="shared" ca="1" si="21"/>
        <v>6.7574734717385621E-2</v>
      </c>
      <c r="X62" s="12">
        <f t="shared" ca="1" si="21"/>
        <v>5.6491910118130706E-2</v>
      </c>
      <c r="Y62" s="12">
        <f t="shared" ca="1" si="21"/>
        <v>4.4693151522781305E-2</v>
      </c>
      <c r="Z62" s="12">
        <f t="shared" ca="1" si="21"/>
        <v>7.4306704857715067E-2</v>
      </c>
      <c r="AA62" s="12">
        <f t="shared" ca="1" si="21"/>
        <v>0.19660537521151511</v>
      </c>
      <c r="AB62" s="12">
        <f t="shared" ca="1" si="21"/>
        <v>0.11274929235524711</v>
      </c>
      <c r="AC62" s="12">
        <f t="shared" ca="1" si="21"/>
        <v>-1.6395832128125232E-2</v>
      </c>
      <c r="AD62" s="12">
        <f t="shared" ca="1" si="21"/>
        <v>3.6250319744947745E-2</v>
      </c>
      <c r="AE62" s="12">
        <f t="shared" ca="1" si="21"/>
        <v>4.2212793481179567E-2</v>
      </c>
      <c r="AF62" s="12">
        <f t="shared" ca="1" si="21"/>
        <v>-1.1946425981247843E-2</v>
      </c>
      <c r="AG62" s="12">
        <f t="shared" ca="1" si="21"/>
        <v>3.9655244058214745E-2</v>
      </c>
      <c r="AH62" s="12">
        <f t="shared" ca="1" si="21"/>
        <v>5.3865275993215667E-2</v>
      </c>
      <c r="AI62" s="12">
        <f t="shared" ca="1" si="21"/>
        <v>1.7816617229753362E-2</v>
      </c>
      <c r="AJ62" s="12">
        <f t="shared" ca="1" si="21"/>
        <v>0.14031848397758462</v>
      </c>
      <c r="AK62" s="12" t="e">
        <f t="shared" ca="1" si="21"/>
        <v>#DIV/0!</v>
      </c>
      <c r="AL62" s="12" t="e">
        <f t="shared" ca="1" si="16"/>
        <v>#DIV/0!</v>
      </c>
      <c r="AN62" s="157">
        <f t="shared" si="8"/>
        <v>59</v>
      </c>
      <c r="AO62" s="12">
        <f>'US Core RE'!Q72</f>
        <v>5.1207693898635397E-3</v>
      </c>
      <c r="AP62" s="12">
        <f>'VA RE'!Q72</f>
        <v>-5.33687539173702E-3</v>
      </c>
      <c r="AQ62" s="162">
        <f>'Opp RE'!Q72</f>
        <v>1.3267767306808601E-2</v>
      </c>
      <c r="AR62" s="162">
        <f>'US Core+ RE'!Q72</f>
        <v>-9.0198593487140818E-3</v>
      </c>
      <c r="AS62" s="162">
        <f>REITs!Q72</f>
        <v>3.9655244058214745E-2</v>
      </c>
      <c r="AT62" s="162">
        <f>Timberland!Q72</f>
        <v>-4.9604186372499415E-3</v>
      </c>
      <c r="AU62" s="162">
        <f>'Row Crops'!Q72</f>
        <v>2.530788724700006E-2</v>
      </c>
      <c r="AV62" s="162">
        <f>'Perm Crops'!Q72</f>
        <v>-1.1652384891999934E-2</v>
      </c>
      <c r="AW62" s="162">
        <f>Infra!Q72</f>
        <v>1.7730000000000001E-3</v>
      </c>
      <c r="AX62" s="162">
        <f>'US Public Eq'!Q72</f>
        <v>5.3865275993215701E-2</v>
      </c>
      <c r="AY62" s="162">
        <f>'Fixed Income'!Q72</f>
        <v>1.7816617229753362E-2</v>
      </c>
      <c r="AZ62" s="162">
        <f>NCPREC!Q72</f>
        <v>3.9518263207853697E-2</v>
      </c>
      <c r="BA62" s="162">
        <f>'Euro Core RE'!Q72</f>
        <v>1.4621457822E-2</v>
      </c>
      <c r="BB62" s="162">
        <f>'Asia Core RE'!Q72</f>
        <v>1.9592579042E-2</v>
      </c>
      <c r="BC62" s="162">
        <f>'Add-On 1'!Q72</f>
        <v>0</v>
      </c>
      <c r="BD62" s="162">
        <f>'Add-On 2'!Q72</f>
        <v>0</v>
      </c>
      <c r="BE62" s="162"/>
      <c r="BF62">
        <f t="shared" si="12"/>
        <v>59</v>
      </c>
      <c r="BG62" s="12">
        <f>'US Core RE'!R72</f>
        <v>6.7574734717385621E-2</v>
      </c>
      <c r="BH62" s="12">
        <f>'VA RE'!R72</f>
        <v>0.19660537521151511</v>
      </c>
      <c r="BI62" s="162">
        <f>'Opp RE'!R72</f>
        <v>0.11274929235524711</v>
      </c>
      <c r="BJ62" s="162">
        <f>'US Core+ RE'!R72</f>
        <v>7.4306704857715067E-2</v>
      </c>
      <c r="BK62" s="162">
        <f>REITs!R72</f>
        <v>3.9655244058214745E-2</v>
      </c>
      <c r="BL62" s="162">
        <f>Timberland!R72</f>
        <v>3.6250319744947745E-2</v>
      </c>
      <c r="BM62" s="162">
        <f>'Row Crops'!R72</f>
        <v>4.2212793481179567E-2</v>
      </c>
      <c r="BN62" s="162">
        <f>'Perm Crops'!R72</f>
        <v>-1.1946425981247843E-2</v>
      </c>
      <c r="BO62" s="162">
        <f>Infra!R72</f>
        <v>-1.6395832128125232E-2</v>
      </c>
      <c r="BP62" s="162">
        <f>'US Public Eq'!R72</f>
        <v>5.3865275993215667E-2</v>
      </c>
      <c r="BQ62" s="162">
        <f>'Fixed Income'!R72</f>
        <v>1.7816617229753362E-2</v>
      </c>
      <c r="BR62" s="162">
        <f>NCPREC!R72</f>
        <v>0.14031848397758462</v>
      </c>
      <c r="BS62" s="162">
        <f>'Euro Core RE'!R72</f>
        <v>5.6491910118130706E-2</v>
      </c>
      <c r="BT62" s="162">
        <f>'Asia Core RE'!R72</f>
        <v>4.4693151522781305E-2</v>
      </c>
      <c r="BU62" s="162" t="e">
        <f>'Add-On 1'!R72</f>
        <v>#DIV/0!</v>
      </c>
      <c r="BV62" s="162" t="e">
        <f>'Add-On 2'!R72</f>
        <v>#DIV/0!</v>
      </c>
    </row>
    <row r="63" spans="1:74" x14ac:dyDescent="0.2">
      <c r="A63" s="157">
        <f t="shared" si="9"/>
        <v>60</v>
      </c>
      <c r="B63" s="12">
        <f t="shared" ca="1" si="17"/>
        <v>-3.6985548095197697E-2</v>
      </c>
      <c r="C63" s="12">
        <f t="shared" ca="1" si="22"/>
        <v>1.4068219959000001E-2</v>
      </c>
      <c r="D63" s="12">
        <f t="shared" ca="1" si="22"/>
        <v>4.6656571500000004E-3</v>
      </c>
      <c r="E63" s="12">
        <f t="shared" ca="1" si="22"/>
        <v>-6.2175376273456623E-2</v>
      </c>
      <c r="F63" s="12">
        <f t="shared" ca="1" si="22"/>
        <v>-0.14757639542322501</v>
      </c>
      <c r="G63" s="12">
        <f t="shared" ca="1" si="22"/>
        <v>-3.5014722060202702E-2</v>
      </c>
      <c r="H63" s="12">
        <f t="shared" ca="1" si="22"/>
        <v>1.9928000000000001E-2</v>
      </c>
      <c r="I63" s="12">
        <f t="shared" ca="1" si="22"/>
        <v>-4.7873863443999909E-2</v>
      </c>
      <c r="J63" s="12">
        <f t="shared" ca="1" si="22"/>
        <v>8.6536204639999781E-3</v>
      </c>
      <c r="K63" s="12">
        <f t="shared" ca="1" si="22"/>
        <v>4.4365700903000072E-2</v>
      </c>
      <c r="L63" s="12">
        <f t="shared" ca="1" si="22"/>
        <v>4.3896161230801978E-2</v>
      </c>
      <c r="M63" s="12">
        <f t="shared" ca="1" si="22"/>
        <v>6.0385842203475801E-2</v>
      </c>
      <c r="N63" s="12">
        <f t="shared" ca="1" si="22"/>
        <v>2.0323193857245681E-3</v>
      </c>
      <c r="O63" s="12">
        <f t="shared" ca="1" si="22"/>
        <v>-2.5746526444651301E-2</v>
      </c>
      <c r="P63" s="12">
        <f t="shared" ca="1" si="22"/>
        <v>0</v>
      </c>
      <c r="Q63" s="12">
        <f t="shared" ca="1" si="22"/>
        <v>0</v>
      </c>
      <c r="V63" s="157">
        <f t="shared" si="10"/>
        <v>60</v>
      </c>
      <c r="W63" s="12">
        <f t="shared" ca="1" si="21"/>
        <v>2.0187174597530833E-2</v>
      </c>
      <c r="X63" s="12">
        <f t="shared" ca="1" si="21"/>
        <v>3.3408151893980165E-2</v>
      </c>
      <c r="Y63" s="12">
        <f t="shared" ca="1" si="21"/>
        <v>4.5162742015336654E-2</v>
      </c>
      <c r="Z63" s="12">
        <f t="shared" ca="1" si="21"/>
        <v>1.0079232905766178E-2</v>
      </c>
      <c r="AA63" s="12">
        <f t="shared" ca="1" si="21"/>
        <v>-0.29805694392083026</v>
      </c>
      <c r="AB63" s="12">
        <f t="shared" ca="1" si="21"/>
        <v>-5.2113325136831201E-2</v>
      </c>
      <c r="AC63" s="12">
        <f t="shared" ca="1" si="21"/>
        <v>2.8047542878124609E-2</v>
      </c>
      <c r="AD63" s="12">
        <f t="shared" ca="1" si="21"/>
        <v>-9.6606435010988534E-2</v>
      </c>
      <c r="AE63" s="12">
        <f t="shared" ca="1" si="21"/>
        <v>5.1620604245767865E-3</v>
      </c>
      <c r="AF63" s="12">
        <f t="shared" ca="1" si="21"/>
        <v>3.0742255792284956E-2</v>
      </c>
      <c r="AG63" s="12">
        <f t="shared" ca="1" si="21"/>
        <v>4.3896161230801978E-2</v>
      </c>
      <c r="AH63" s="12">
        <f t="shared" ca="1" si="21"/>
        <v>6.0385842203475759E-2</v>
      </c>
      <c r="AI63" s="12">
        <f t="shared" ca="1" si="21"/>
        <v>2.0323193857245681E-3</v>
      </c>
      <c r="AJ63" s="12">
        <f t="shared" ca="1" si="21"/>
        <v>3.8115573545469239E-2</v>
      </c>
      <c r="AK63" s="12" t="e">
        <f t="shared" ca="1" si="21"/>
        <v>#DIV/0!</v>
      </c>
      <c r="AL63" s="12" t="e">
        <f t="shared" ca="1" si="16"/>
        <v>#DIV/0!</v>
      </c>
      <c r="AN63" s="157">
        <f t="shared" si="8"/>
        <v>60</v>
      </c>
      <c r="AO63" s="12">
        <f>'US Core RE'!Q73</f>
        <v>-3.6985548095197697E-2</v>
      </c>
      <c r="AP63" s="12">
        <f>'VA RE'!Q73</f>
        <v>-0.14757639542322501</v>
      </c>
      <c r="AQ63" s="162">
        <f>'Opp RE'!Q73</f>
        <v>-3.5014722060202702E-2</v>
      </c>
      <c r="AR63" s="162">
        <f>'US Core+ RE'!Q73</f>
        <v>-6.2175376273456623E-2</v>
      </c>
      <c r="AS63" s="162">
        <f>REITs!Q73</f>
        <v>4.3896161230801978E-2</v>
      </c>
      <c r="AT63" s="162">
        <f>Timberland!Q73</f>
        <v>-4.7873863443999909E-2</v>
      </c>
      <c r="AU63" s="162">
        <f>'Row Crops'!Q73</f>
        <v>8.6536204639999781E-3</v>
      </c>
      <c r="AV63" s="162">
        <f>'Perm Crops'!Q73</f>
        <v>4.4365700903000072E-2</v>
      </c>
      <c r="AW63" s="162">
        <f>Infra!Q73</f>
        <v>1.9928000000000001E-2</v>
      </c>
      <c r="AX63" s="162">
        <f>'US Public Eq'!Q73</f>
        <v>6.0385842203475801E-2</v>
      </c>
      <c r="AY63" s="162">
        <f>'Fixed Income'!Q73</f>
        <v>2.0323193857245681E-3</v>
      </c>
      <c r="AZ63" s="162">
        <f>NCPREC!Q73</f>
        <v>-2.5746526444651301E-2</v>
      </c>
      <c r="BA63" s="162">
        <f>'Euro Core RE'!Q73</f>
        <v>1.4068219959000001E-2</v>
      </c>
      <c r="BB63" s="162">
        <f>'Asia Core RE'!Q73</f>
        <v>4.6656571500000004E-3</v>
      </c>
      <c r="BC63" s="162">
        <f>'Add-On 1'!Q73</f>
        <v>0</v>
      </c>
      <c r="BD63" s="162">
        <f>'Add-On 2'!Q73</f>
        <v>0</v>
      </c>
      <c r="BE63" s="162"/>
      <c r="BF63">
        <f t="shared" si="12"/>
        <v>60</v>
      </c>
      <c r="BG63" s="12">
        <f>'US Core RE'!R73</f>
        <v>2.0187174597530833E-2</v>
      </c>
      <c r="BH63" s="12">
        <f>'VA RE'!R73</f>
        <v>-0.29805694392083026</v>
      </c>
      <c r="BI63" s="162">
        <f>'Opp RE'!R73</f>
        <v>-5.2113325136831201E-2</v>
      </c>
      <c r="BJ63" s="162">
        <f>'US Core+ RE'!R73</f>
        <v>1.0079232905766178E-2</v>
      </c>
      <c r="BK63" s="162">
        <f>REITs!R73</f>
        <v>4.3896161230801978E-2</v>
      </c>
      <c r="BL63" s="162">
        <f>Timberland!R73</f>
        <v>-9.6606435010988534E-2</v>
      </c>
      <c r="BM63" s="162">
        <f>'Row Crops'!R73</f>
        <v>5.1620604245767865E-3</v>
      </c>
      <c r="BN63" s="162">
        <f>'Perm Crops'!R73</f>
        <v>3.0742255792284956E-2</v>
      </c>
      <c r="BO63" s="162">
        <f>Infra!R73</f>
        <v>2.8047542878124609E-2</v>
      </c>
      <c r="BP63" s="162">
        <f>'US Public Eq'!R73</f>
        <v>6.0385842203475759E-2</v>
      </c>
      <c r="BQ63" s="162">
        <f>'Fixed Income'!R73</f>
        <v>2.0323193857245681E-3</v>
      </c>
      <c r="BR63" s="162">
        <f>NCPREC!R73</f>
        <v>3.8115573545469239E-2</v>
      </c>
      <c r="BS63" s="162">
        <f>'Euro Core RE'!R73</f>
        <v>3.3408151893980165E-2</v>
      </c>
      <c r="BT63" s="162">
        <f>'Asia Core RE'!R73</f>
        <v>4.5162742015336654E-2</v>
      </c>
      <c r="BU63" s="162" t="e">
        <f>'Add-On 1'!R73</f>
        <v>#DIV/0!</v>
      </c>
      <c r="BV63" s="162" t="e">
        <f>'Add-On 2'!R73</f>
        <v>#DIV/0!</v>
      </c>
    </row>
    <row r="64" spans="1:74" x14ac:dyDescent="0.2">
      <c r="A64" s="157">
        <f t="shared" si="9"/>
        <v>61</v>
      </c>
      <c r="B64" s="12">
        <f t="shared" ca="1" si="17"/>
        <v>-7.5232154479604907E-2</v>
      </c>
      <c r="C64" s="12">
        <f t="shared" ca="1" si="22"/>
        <v>-5.5070855499999996E-3</v>
      </c>
      <c r="D64" s="12">
        <f t="shared" ca="1" si="22"/>
        <v>-2.2009268219999999E-3</v>
      </c>
      <c r="E64" s="12">
        <f t="shared" ca="1" si="22"/>
        <v>-0.11166289246248816</v>
      </c>
      <c r="F64" s="12">
        <f t="shared" ca="1" si="22"/>
        <v>-4.0252967490697303E-2</v>
      </c>
      <c r="G64" s="12">
        <f t="shared" ca="1" si="22"/>
        <v>-2.5175465943872401E-2</v>
      </c>
      <c r="H64" s="12">
        <f t="shared" ca="1" si="22"/>
        <v>1.1794000000000001E-2</v>
      </c>
      <c r="I64" s="12">
        <f t="shared" ca="1" si="22"/>
        <v>2.1899976425010514E-4</v>
      </c>
      <c r="J64" s="12">
        <f t="shared" ca="1" si="22"/>
        <v>1.1936619097250079E-2</v>
      </c>
      <c r="K64" s="12">
        <f t="shared" ca="1" si="22"/>
        <v>2.3156271590001332E-3</v>
      </c>
      <c r="L64" s="12">
        <f t="shared" ca="1" si="22"/>
        <v>0.25081292993000015</v>
      </c>
      <c r="M64" s="12">
        <f t="shared" ca="1" si="22"/>
        <v>0.156058970431664</v>
      </c>
      <c r="N64" s="12">
        <f t="shared" ca="1" si="22"/>
        <v>3.7442116061438213E-2</v>
      </c>
      <c r="O64" s="12">
        <f t="shared" ca="1" si="22"/>
        <v>-5.9333914235491801E-2</v>
      </c>
      <c r="P64" s="12">
        <f t="shared" ca="1" si="22"/>
        <v>0</v>
      </c>
      <c r="Q64" s="12">
        <f t="shared" ca="1" si="22"/>
        <v>0</v>
      </c>
      <c r="V64" s="157">
        <f t="shared" si="10"/>
        <v>61</v>
      </c>
      <c r="W64" s="12">
        <f t="shared" ca="1" si="21"/>
        <v>-5.0820665520958652E-2</v>
      </c>
      <c r="X64" s="12">
        <f t="shared" ca="1" si="21"/>
        <v>1.4799107140386791E-2</v>
      </c>
      <c r="Y64" s="12">
        <f t="shared" ca="1" si="21"/>
        <v>7.1747639777510974E-2</v>
      </c>
      <c r="Z64" s="12">
        <f t="shared" ca="1" si="21"/>
        <v>-6.155837288390964E-2</v>
      </c>
      <c r="AA64" s="12">
        <f t="shared" ca="1" si="21"/>
        <v>8.0283555887852964E-2</v>
      </c>
      <c r="AB64" s="12">
        <f t="shared" ca="1" si="21"/>
        <v>0.10115596267453775</v>
      </c>
      <c r="AC64" s="12">
        <f t="shared" ca="1" si="21"/>
        <v>-5.3049880953125461E-3</v>
      </c>
      <c r="AD64" s="12">
        <f t="shared" ca="1" si="21"/>
        <v>1.4238138543863466E-2</v>
      </c>
      <c r="AE64" s="12">
        <f t="shared" ca="1" si="21"/>
        <v>1.2564849053142702E-2</v>
      </c>
      <c r="AF64" s="12">
        <f t="shared" ca="1" si="21"/>
        <v>-9.1134451802377114E-4</v>
      </c>
      <c r="AG64" s="12">
        <f t="shared" ca="1" si="21"/>
        <v>0.25081292993000015</v>
      </c>
      <c r="AH64" s="12">
        <f t="shared" ca="1" si="21"/>
        <v>0.15605897043166395</v>
      </c>
      <c r="AI64" s="12">
        <f t="shared" ca="1" si="21"/>
        <v>3.7442116061438213E-2</v>
      </c>
      <c r="AJ64" s="12">
        <f t="shared" ca="1" si="21"/>
        <v>0.12417783887633016</v>
      </c>
      <c r="AK64" s="12" t="e">
        <f t="shared" ca="1" si="21"/>
        <v>#DIV/0!</v>
      </c>
      <c r="AL64" s="12" t="e">
        <f t="shared" ca="1" si="16"/>
        <v>#DIV/0!</v>
      </c>
      <c r="AN64" s="157">
        <f t="shared" si="8"/>
        <v>61</v>
      </c>
      <c r="AO64" s="12">
        <f>'US Core RE'!Q74</f>
        <v>-7.5232154479604907E-2</v>
      </c>
      <c r="AP64" s="12">
        <f>'VA RE'!Q74</f>
        <v>-4.0252967490697303E-2</v>
      </c>
      <c r="AQ64" s="162">
        <f>'Opp RE'!Q74</f>
        <v>-2.5175465943872401E-2</v>
      </c>
      <c r="AR64" s="162">
        <f>'US Core+ RE'!Q74</f>
        <v>-0.11166289246248816</v>
      </c>
      <c r="AS64" s="162">
        <f>REITs!Q74</f>
        <v>0.25081292993000015</v>
      </c>
      <c r="AT64" s="162">
        <f>Timberland!Q74</f>
        <v>2.1899976425010514E-4</v>
      </c>
      <c r="AU64" s="162">
        <f>'Row Crops'!Q74</f>
        <v>1.1936619097250079E-2</v>
      </c>
      <c r="AV64" s="162">
        <f>'Perm Crops'!Q74</f>
        <v>2.3156271590001332E-3</v>
      </c>
      <c r="AW64" s="162">
        <f>Infra!Q74</f>
        <v>1.1794000000000001E-2</v>
      </c>
      <c r="AX64" s="162">
        <f>'US Public Eq'!Q74</f>
        <v>0.156058970431664</v>
      </c>
      <c r="AY64" s="162">
        <f>'Fixed Income'!Q74</f>
        <v>3.7442116061438213E-2</v>
      </c>
      <c r="AZ64" s="162">
        <f>NCPREC!Q74</f>
        <v>-5.9333914235491801E-2</v>
      </c>
      <c r="BA64" s="162">
        <f>'Euro Core RE'!Q74</f>
        <v>-5.5070855499999996E-3</v>
      </c>
      <c r="BB64" s="162">
        <f>'Asia Core RE'!Q74</f>
        <v>-2.2009268219999999E-3</v>
      </c>
      <c r="BC64" s="162">
        <f>'Add-On 1'!Q74</f>
        <v>0</v>
      </c>
      <c r="BD64" s="162">
        <f>'Add-On 2'!Q74</f>
        <v>0</v>
      </c>
      <c r="BE64" s="162"/>
      <c r="BF64">
        <f t="shared" si="12"/>
        <v>61</v>
      </c>
      <c r="BG64" s="12">
        <f>'US Core RE'!R74</f>
        <v>-5.0820665520958652E-2</v>
      </c>
      <c r="BH64" s="12">
        <f>'VA RE'!R74</f>
        <v>8.0283555887852964E-2</v>
      </c>
      <c r="BI64" s="162">
        <f>'Opp RE'!R74</f>
        <v>0.10115596267453775</v>
      </c>
      <c r="BJ64" s="162">
        <f>'US Core+ RE'!R74</f>
        <v>-6.155837288390964E-2</v>
      </c>
      <c r="BK64" s="162">
        <f>REITs!R74</f>
        <v>0.25081292993000015</v>
      </c>
      <c r="BL64" s="162">
        <f>Timberland!R74</f>
        <v>1.4238138543863466E-2</v>
      </c>
      <c r="BM64" s="162">
        <f>'Row Crops'!R74</f>
        <v>1.2564849053142702E-2</v>
      </c>
      <c r="BN64" s="162">
        <f>'Perm Crops'!R74</f>
        <v>-9.1134451802377114E-4</v>
      </c>
      <c r="BO64" s="162">
        <f>Infra!R74</f>
        <v>-5.3049880953125461E-3</v>
      </c>
      <c r="BP64" s="162">
        <f>'US Public Eq'!R74</f>
        <v>0.15605897043166395</v>
      </c>
      <c r="BQ64" s="162">
        <f>'Fixed Income'!R74</f>
        <v>3.7442116061438213E-2</v>
      </c>
      <c r="BR64" s="162">
        <f>NCPREC!R74</f>
        <v>0.12417783887633016</v>
      </c>
      <c r="BS64" s="162">
        <f>'Euro Core RE'!R74</f>
        <v>1.4799107140386791E-2</v>
      </c>
      <c r="BT64" s="162">
        <f>'Asia Core RE'!R74</f>
        <v>7.1747639777510974E-2</v>
      </c>
      <c r="BU64" s="162" t="e">
        <f>'Add-On 1'!R74</f>
        <v>#DIV/0!</v>
      </c>
      <c r="BV64" s="162" t="e">
        <f>'Add-On 2'!R74</f>
        <v>#DIV/0!</v>
      </c>
    </row>
    <row r="65" spans="1:74" x14ac:dyDescent="0.2">
      <c r="A65" s="157">
        <f t="shared" si="9"/>
        <v>62</v>
      </c>
      <c r="B65" s="12">
        <f t="shared" ca="1" si="17"/>
        <v>-9.2379973255969805E-2</v>
      </c>
      <c r="C65" s="12">
        <f t="shared" ca="1" si="22"/>
        <v>-1.1692614229E-2</v>
      </c>
      <c r="D65" s="12">
        <f t="shared" ca="1" si="22"/>
        <v>-4.1806261827000001E-2</v>
      </c>
      <c r="E65" s="12">
        <f t="shared" ca="1" si="22"/>
        <v>-0.1467229807744036</v>
      </c>
      <c r="F65" s="12">
        <f t="shared" ca="1" si="22"/>
        <v>-0.10620634385263999</v>
      </c>
      <c r="G65" s="12">
        <f t="shared" ca="1" si="22"/>
        <v>-8.2848178845925796E-2</v>
      </c>
      <c r="H65" s="12">
        <f t="shared" ca="1" si="22"/>
        <v>2.8878999999999998E-2</v>
      </c>
      <c r="I65" s="12">
        <f t="shared" ca="1" si="22"/>
        <v>-1.444083399774998E-2</v>
      </c>
      <c r="J65" s="12">
        <f t="shared" ca="1" si="22"/>
        <v>1.1912475507499964E-2</v>
      </c>
      <c r="K65" s="12">
        <f t="shared" ca="1" si="22"/>
        <v>5.5703192360001541E-3</v>
      </c>
      <c r="L65" s="12">
        <f t="shared" ca="1" si="22"/>
        <v>0.35905222238632017</v>
      </c>
      <c r="M65" s="12">
        <f t="shared" ca="1" si="22"/>
        <v>0.15929062077994799</v>
      </c>
      <c r="N65" s="12">
        <f t="shared" ca="1" si="22"/>
        <v>1.7824318847477594E-2</v>
      </c>
      <c r="O65" s="12">
        <f t="shared" ca="1" si="22"/>
        <v>-0.16586361943296701</v>
      </c>
      <c r="P65" s="12">
        <f t="shared" ca="1" si="22"/>
        <v>0</v>
      </c>
      <c r="Q65" s="12">
        <f t="shared" ca="1" si="22"/>
        <v>0</v>
      </c>
      <c r="V65" s="157">
        <f t="shared" si="10"/>
        <v>62</v>
      </c>
      <c r="W65" s="12">
        <f t="shared" ca="1" si="21"/>
        <v>-2.6895643424501237E-2</v>
      </c>
      <c r="X65" s="12">
        <f t="shared" ca="1" si="21"/>
        <v>3.5007758997138261E-2</v>
      </c>
      <c r="Y65" s="12">
        <f t="shared" ca="1" si="21"/>
        <v>-6.0749353513206761E-2</v>
      </c>
      <c r="Z65" s="12">
        <f t="shared" ca="1" si="21"/>
        <v>-2.4305891288398884E-2</v>
      </c>
      <c r="AA65" s="12">
        <f t="shared" ca="1" si="21"/>
        <v>-0.18653702681296047</v>
      </c>
      <c r="AB65" s="12">
        <f t="shared" ca="1" si="21"/>
        <v>-4.1222898036818556E-2</v>
      </c>
      <c r="AC65" s="12">
        <f t="shared" ca="1" si="21"/>
        <v>9.7889560710937573E-2</v>
      </c>
      <c r="AD65" s="12">
        <f t="shared" ca="1" si="21"/>
        <v>-3.2980629442013409E-2</v>
      </c>
      <c r="AE65" s="12">
        <f t="shared" ca="1" si="21"/>
        <v>1.2744437555445298E-3</v>
      </c>
      <c r="AF65" s="12">
        <f t="shared" ca="1" si="21"/>
        <v>1.2661798473950991E-2</v>
      </c>
      <c r="AG65" s="12">
        <f t="shared" ca="1" si="21"/>
        <v>0.35905222238632017</v>
      </c>
      <c r="AH65" s="12">
        <f t="shared" ca="1" si="21"/>
        <v>0.15929062077994804</v>
      </c>
      <c r="AI65" s="12">
        <f t="shared" ca="1" si="21"/>
        <v>1.7824318847477594E-2</v>
      </c>
      <c r="AJ65" s="12">
        <f t="shared" ca="1" si="21"/>
        <v>-0.25817726933462004</v>
      </c>
      <c r="AK65" s="12" t="e">
        <f t="shared" ca="1" si="21"/>
        <v>#DIV/0!</v>
      </c>
      <c r="AL65" s="12" t="e">
        <f t="shared" ca="1" si="16"/>
        <v>#DIV/0!</v>
      </c>
      <c r="AN65" s="157">
        <f t="shared" si="8"/>
        <v>62</v>
      </c>
      <c r="AO65" s="12">
        <f>'US Core RE'!Q75</f>
        <v>-9.2379973255969805E-2</v>
      </c>
      <c r="AP65" s="12">
        <f>'VA RE'!Q75</f>
        <v>-0.10620634385263999</v>
      </c>
      <c r="AQ65" s="162">
        <f>'Opp RE'!Q75</f>
        <v>-8.2848178845925796E-2</v>
      </c>
      <c r="AR65" s="162">
        <f>'US Core+ RE'!Q75</f>
        <v>-0.1467229807744036</v>
      </c>
      <c r="AS65" s="162">
        <f>REITs!Q75</f>
        <v>0.35905222238632017</v>
      </c>
      <c r="AT65" s="162">
        <f>Timberland!Q75</f>
        <v>-1.444083399774998E-2</v>
      </c>
      <c r="AU65" s="162">
        <f>'Row Crops'!Q75</f>
        <v>1.1912475507499964E-2</v>
      </c>
      <c r="AV65" s="162">
        <f>'Perm Crops'!Q75</f>
        <v>5.5703192360001541E-3</v>
      </c>
      <c r="AW65" s="162">
        <f>Infra!Q75</f>
        <v>2.8878999999999998E-2</v>
      </c>
      <c r="AX65" s="162">
        <f>'US Public Eq'!Q75</f>
        <v>0.15929062077994799</v>
      </c>
      <c r="AY65" s="162">
        <f>'Fixed Income'!Q75</f>
        <v>1.7824318847477594E-2</v>
      </c>
      <c r="AZ65" s="162">
        <f>NCPREC!Q75</f>
        <v>-0.16586361943296701</v>
      </c>
      <c r="BA65" s="162">
        <f>'Euro Core RE'!Q75</f>
        <v>-1.1692614229E-2</v>
      </c>
      <c r="BB65" s="162">
        <f>'Asia Core RE'!Q75</f>
        <v>-4.1806261827000001E-2</v>
      </c>
      <c r="BC65" s="162">
        <f>'Add-On 1'!Q75</f>
        <v>0</v>
      </c>
      <c r="BD65" s="162">
        <f>'Add-On 2'!Q75</f>
        <v>0</v>
      </c>
      <c r="BE65" s="162"/>
      <c r="BF65">
        <f t="shared" si="12"/>
        <v>62</v>
      </c>
      <c r="BG65" s="12">
        <f>'US Core RE'!R75</f>
        <v>-2.6895643424501237E-2</v>
      </c>
      <c r="BH65" s="12">
        <f>'VA RE'!R75</f>
        <v>-0.18653702681296047</v>
      </c>
      <c r="BI65" s="162">
        <f>'Opp RE'!R75</f>
        <v>-4.1222898036818556E-2</v>
      </c>
      <c r="BJ65" s="162">
        <f>'US Core+ RE'!R75</f>
        <v>-2.4305891288398884E-2</v>
      </c>
      <c r="BK65" s="162">
        <f>REITs!R75</f>
        <v>0.35905222238632017</v>
      </c>
      <c r="BL65" s="162">
        <f>Timberland!R75</f>
        <v>-3.2980629442013409E-2</v>
      </c>
      <c r="BM65" s="162">
        <f>'Row Crops'!R75</f>
        <v>1.2744437555445298E-3</v>
      </c>
      <c r="BN65" s="162">
        <f>'Perm Crops'!R75</f>
        <v>1.2661798473950991E-2</v>
      </c>
      <c r="BO65" s="162">
        <f>Infra!R75</f>
        <v>9.7889560710937573E-2</v>
      </c>
      <c r="BP65" s="162">
        <f>'US Public Eq'!R75</f>
        <v>0.15929062077994804</v>
      </c>
      <c r="BQ65" s="162">
        <f>'Fixed Income'!R75</f>
        <v>1.7824318847477594E-2</v>
      </c>
      <c r="BR65" s="162">
        <f>NCPREC!R75</f>
        <v>-0.25817726933462004</v>
      </c>
      <c r="BS65" s="162">
        <f>'Euro Core RE'!R75</f>
        <v>3.5007758997138261E-2</v>
      </c>
      <c r="BT65" s="162">
        <f>'Asia Core RE'!R75</f>
        <v>-6.0749353513206761E-2</v>
      </c>
      <c r="BU65" s="162" t="e">
        <f>'Add-On 1'!R75</f>
        <v>#DIV/0!</v>
      </c>
      <c r="BV65" s="162" t="e">
        <f>'Add-On 2'!R75</f>
        <v>#DIV/0!</v>
      </c>
    </row>
    <row r="66" spans="1:74" x14ac:dyDescent="0.2">
      <c r="A66" s="157">
        <f t="shared" si="9"/>
        <v>63</v>
      </c>
      <c r="B66" s="12">
        <f t="shared" ca="1" si="17"/>
        <v>-0.13892113215987101</v>
      </c>
      <c r="C66" s="12">
        <f t="shared" ca="1" si="22"/>
        <v>-2.8160712216999999E-2</v>
      </c>
      <c r="D66" s="12">
        <f t="shared" ca="1" si="22"/>
        <v>-3.5116351030999998E-2</v>
      </c>
      <c r="E66" s="12">
        <f t="shared" ca="1" si="22"/>
        <v>-0.23400497820815946</v>
      </c>
      <c r="F66" s="12">
        <f t="shared" ca="1" si="22"/>
        <v>-7.3533859536798002E-2</v>
      </c>
      <c r="G66" s="12">
        <f t="shared" ca="1" si="22"/>
        <v>-9.6263248714503799E-2</v>
      </c>
      <c r="H66" s="12">
        <f t="shared" ca="1" si="22"/>
        <v>-4.0147000000000002E-2</v>
      </c>
      <c r="I66" s="12">
        <f t="shared" ca="1" si="22"/>
        <v>4.7580201732499994E-3</v>
      </c>
      <c r="J66" s="12">
        <f t="shared" ca="1" si="22"/>
        <v>2.226784819250005E-2</v>
      </c>
      <c r="K66" s="12">
        <f t="shared" ca="1" si="22"/>
        <v>-2.5457486417499453E-3</v>
      </c>
      <c r="L66" s="12">
        <f t="shared" ca="1" si="22"/>
        <v>-0.22094244759479531</v>
      </c>
      <c r="M66" s="12">
        <f t="shared" ca="1" si="22"/>
        <v>-0.11011826326143399</v>
      </c>
      <c r="N66" s="12">
        <f t="shared" ca="1" si="22"/>
        <v>1.1585972836203329E-3</v>
      </c>
      <c r="O66" s="12">
        <f t="shared" ca="1" si="22"/>
        <v>-0.108251446432753</v>
      </c>
      <c r="P66" s="12">
        <f t="shared" ca="1" si="22"/>
        <v>0</v>
      </c>
      <c r="Q66" s="12">
        <f t="shared" ca="1" si="22"/>
        <v>0</v>
      </c>
      <c r="V66" s="157">
        <f t="shared" si="10"/>
        <v>63</v>
      </c>
      <c r="W66" s="12">
        <f t="shared" ca="1" si="21"/>
        <v>-0.18307454805271395</v>
      </c>
      <c r="X66" s="12">
        <f t="shared" ca="1" si="21"/>
        <v>9.1845086022051659E-2</v>
      </c>
      <c r="Y66" s="12">
        <f t="shared" ca="1" si="21"/>
        <v>6.6751318919935354E-3</v>
      </c>
      <c r="Z66" s="12">
        <f t="shared" ca="1" si="21"/>
        <v>-0.34027741434487213</v>
      </c>
      <c r="AA66" s="12">
        <f t="shared" ca="1" si="21"/>
        <v>0.10250581781616686</v>
      </c>
      <c r="AB66" s="12">
        <f t="shared" ca="1" si="21"/>
        <v>0.15473326879395399</v>
      </c>
      <c r="AC66" s="12">
        <f t="shared" ca="1" si="21"/>
        <v>3.2224484139062426E-2</v>
      </c>
      <c r="AD66" s="12">
        <f t="shared" ca="1" si="21"/>
        <v>-1.4318139447893508E-2</v>
      </c>
      <c r="AE66" s="12">
        <f t="shared" ca="1" si="21"/>
        <v>9.0290308772307259E-3</v>
      </c>
      <c r="AF66" s="12">
        <f t="shared" ca="1" si="21"/>
        <v>-3.1673481852006025E-2</v>
      </c>
      <c r="AG66" s="12">
        <f t="shared" ca="1" si="21"/>
        <v>-0.22094244759479531</v>
      </c>
      <c r="AH66" s="12">
        <f t="shared" ca="1" si="21"/>
        <v>-0.11011826326143404</v>
      </c>
      <c r="AI66" s="12">
        <f t="shared" ca="1" si="21"/>
        <v>1.1585972836203329E-3</v>
      </c>
      <c r="AJ66" s="12">
        <f t="shared" ca="1" si="21"/>
        <v>-3.5238922415281482E-2</v>
      </c>
      <c r="AK66" s="12" t="e">
        <f t="shared" ca="1" si="21"/>
        <v>#DIV/0!</v>
      </c>
      <c r="AL66" s="12" t="e">
        <f t="shared" ca="1" si="16"/>
        <v>#DIV/0!</v>
      </c>
      <c r="AN66" s="157">
        <f t="shared" si="8"/>
        <v>63</v>
      </c>
      <c r="AO66" s="12">
        <f>'US Core RE'!Q76</f>
        <v>-0.13892113215987101</v>
      </c>
      <c r="AP66" s="12">
        <f>'VA RE'!Q76</f>
        <v>-7.3533859536798002E-2</v>
      </c>
      <c r="AQ66" s="162">
        <f>'Opp RE'!Q76</f>
        <v>-9.6263248714503799E-2</v>
      </c>
      <c r="AR66" s="162">
        <f>'US Core+ RE'!Q76</f>
        <v>-0.23400497820815946</v>
      </c>
      <c r="AS66" s="162">
        <f>REITs!Q76</f>
        <v>-0.22094244759479531</v>
      </c>
      <c r="AT66" s="162">
        <f>Timberland!Q76</f>
        <v>4.7580201732499994E-3</v>
      </c>
      <c r="AU66" s="162">
        <f>'Row Crops'!Q76</f>
        <v>2.226784819250005E-2</v>
      </c>
      <c r="AV66" s="162">
        <f>'Perm Crops'!Q76</f>
        <v>-2.5457486417499453E-3</v>
      </c>
      <c r="AW66" s="162">
        <f>Infra!Q76</f>
        <v>-4.0147000000000002E-2</v>
      </c>
      <c r="AX66" s="162">
        <f>'US Public Eq'!Q76</f>
        <v>-0.11011826326143399</v>
      </c>
      <c r="AY66" s="162">
        <f>'Fixed Income'!Q76</f>
        <v>1.1585972836203329E-3</v>
      </c>
      <c r="AZ66" s="162">
        <f>NCPREC!Q76</f>
        <v>-0.108251446432753</v>
      </c>
      <c r="BA66" s="162">
        <f>'Euro Core RE'!Q76</f>
        <v>-2.8160712216999999E-2</v>
      </c>
      <c r="BB66" s="162">
        <f>'Asia Core RE'!Q76</f>
        <v>-3.5116351030999998E-2</v>
      </c>
      <c r="BC66" s="162">
        <f>'Add-On 1'!Q76</f>
        <v>0</v>
      </c>
      <c r="BD66" s="162">
        <f>'Add-On 2'!Q76</f>
        <v>0</v>
      </c>
      <c r="BE66" s="162"/>
      <c r="BF66">
        <f t="shared" si="12"/>
        <v>63</v>
      </c>
      <c r="BG66" s="12">
        <f>'US Core RE'!R76</f>
        <v>-0.18307454805271395</v>
      </c>
      <c r="BH66" s="12">
        <f>'VA RE'!R76</f>
        <v>0.10250581781616686</v>
      </c>
      <c r="BI66" s="162">
        <f>'Opp RE'!R76</f>
        <v>0.15473326879395399</v>
      </c>
      <c r="BJ66" s="162">
        <f>'US Core+ RE'!R76</f>
        <v>-0.34027741434487213</v>
      </c>
      <c r="BK66" s="162">
        <f>REITs!R76</f>
        <v>-0.22094244759479531</v>
      </c>
      <c r="BL66" s="162">
        <f>Timberland!R76</f>
        <v>-1.4318139447893508E-2</v>
      </c>
      <c r="BM66" s="162">
        <f>'Row Crops'!R76</f>
        <v>9.0290308772307259E-3</v>
      </c>
      <c r="BN66" s="162">
        <f>'Perm Crops'!R76</f>
        <v>-3.1673481852006025E-2</v>
      </c>
      <c r="BO66" s="162">
        <f>Infra!R76</f>
        <v>3.2224484139062426E-2</v>
      </c>
      <c r="BP66" s="162">
        <f>'US Public Eq'!R76</f>
        <v>-0.11011826326143404</v>
      </c>
      <c r="BQ66" s="162">
        <f>'Fixed Income'!R76</f>
        <v>1.1585972836203329E-3</v>
      </c>
      <c r="BR66" s="162">
        <f>NCPREC!R76</f>
        <v>-3.5238922415281482E-2</v>
      </c>
      <c r="BS66" s="162">
        <f>'Euro Core RE'!R76</f>
        <v>9.1845086022051659E-2</v>
      </c>
      <c r="BT66" s="162">
        <f>'Asia Core RE'!R76</f>
        <v>6.6751318919935354E-3</v>
      </c>
      <c r="BU66" s="162" t="e">
        <f>'Add-On 1'!R76</f>
        <v>#DIV/0!</v>
      </c>
      <c r="BV66" s="162" t="e">
        <f>'Add-On 2'!R76</f>
        <v>#DIV/0!</v>
      </c>
    </row>
    <row r="67" spans="1:74" x14ac:dyDescent="0.2">
      <c r="A67" s="157">
        <f t="shared" si="9"/>
        <v>64</v>
      </c>
      <c r="B67" s="12">
        <f t="shared" ca="1" si="17"/>
        <v>-0.110374369629089</v>
      </c>
      <c r="C67" s="12">
        <f t="shared" ref="C67:Q76" ca="1" si="23">VLOOKUP($A67,$AN$3:$BD$186,C$1,FALSE)</f>
        <v>-5.6943000770000002E-2</v>
      </c>
      <c r="D67" s="12">
        <f t="shared" ca="1" si="23"/>
        <v>-5.2893193238E-2</v>
      </c>
      <c r="E67" s="12">
        <f t="shared" ca="1" si="23"/>
        <v>-0.16243196413842406</v>
      </c>
      <c r="F67" s="12">
        <f t="shared" ca="1" si="23"/>
        <v>-0.195817704560515</v>
      </c>
      <c r="G67" s="12">
        <f t="shared" ca="1" si="23"/>
        <v>-0.20770076230651999</v>
      </c>
      <c r="H67" s="12">
        <f t="shared" ca="1" si="23"/>
        <v>-0.11253299999999999</v>
      </c>
      <c r="I67" s="12">
        <f t="shared" ca="1" si="23"/>
        <v>2.4843525460999993E-2</v>
      </c>
      <c r="J67" s="12">
        <f t="shared" ca="1" si="23"/>
        <v>3.5038546230500067E-2</v>
      </c>
      <c r="K67" s="12">
        <f t="shared" ca="1" si="23"/>
        <v>9.5157368091499883E-2</v>
      </c>
      <c r="L67" s="12">
        <f t="shared" ca="1" si="23"/>
        <v>-0.32378532071175825</v>
      </c>
      <c r="M67" s="12">
        <f t="shared" ca="1" si="23"/>
        <v>-0.21943344550424002</v>
      </c>
      <c r="N67" s="12">
        <f t="shared" ca="1" si="23"/>
        <v>4.5793802934529948E-2</v>
      </c>
      <c r="O67" s="12">
        <f t="shared" ca="1" si="23"/>
        <v>-0.18516290303128699</v>
      </c>
      <c r="P67" s="12">
        <f t="shared" ca="1" si="23"/>
        <v>0</v>
      </c>
      <c r="Q67" s="12">
        <f t="shared" ca="1" si="23"/>
        <v>0</v>
      </c>
      <c r="V67" s="157">
        <f t="shared" si="10"/>
        <v>64</v>
      </c>
      <c r="W67" s="12">
        <f t="shared" ca="1" si="21"/>
        <v>-0.26690450911235597</v>
      </c>
      <c r="X67" s="12">
        <f t="shared" ca="1" si="21"/>
        <v>-0.16661261872735067</v>
      </c>
      <c r="Y67" s="12">
        <f t="shared" ca="1" si="21"/>
        <v>-0.14315752124259518</v>
      </c>
      <c r="Z67" s="12">
        <f t="shared" ca="1" si="21"/>
        <v>-0.39365843454273231</v>
      </c>
      <c r="AA67" s="12">
        <f t="shared" ca="1" si="21"/>
        <v>-0.42208059881735249</v>
      </c>
      <c r="AB67" s="12">
        <f t="shared" ca="1" si="21"/>
        <v>-0.47956624976289386</v>
      </c>
      <c r="AC67" s="12">
        <f t="shared" ca="1" si="21"/>
        <v>-0.12772426655000024</v>
      </c>
      <c r="AD67" s="12">
        <f t="shared" ca="1" si="21"/>
        <v>4.2902928099558313E-2</v>
      </c>
      <c r="AE67" s="12">
        <f t="shared" ca="1" si="21"/>
        <v>4.7001293627365381E-2</v>
      </c>
      <c r="AF67" s="12">
        <f t="shared" ca="1" si="21"/>
        <v>0.11720218349879685</v>
      </c>
      <c r="AG67" s="12">
        <f t="shared" ca="1" si="21"/>
        <v>-0.32378532071175825</v>
      </c>
      <c r="AH67" s="12">
        <f t="shared" ca="1" si="21"/>
        <v>-0.21943344550424004</v>
      </c>
      <c r="AI67" s="12">
        <f t="shared" ca="1" si="21"/>
        <v>4.5793802934529948E-2</v>
      </c>
      <c r="AJ67" s="12">
        <f t="shared" ca="1" si="21"/>
        <v>-0.36089892505787802</v>
      </c>
      <c r="AK67" s="12" t="e">
        <f t="shared" ca="1" si="21"/>
        <v>#DIV/0!</v>
      </c>
      <c r="AL67" s="12" t="e">
        <f t="shared" ca="1" si="16"/>
        <v>#DIV/0!</v>
      </c>
      <c r="AN67" s="157">
        <f t="shared" si="8"/>
        <v>64</v>
      </c>
      <c r="AO67" s="12">
        <f>'US Core RE'!Q77</f>
        <v>-0.110374369629089</v>
      </c>
      <c r="AP67" s="12">
        <f>'VA RE'!Q77</f>
        <v>-0.195817704560515</v>
      </c>
      <c r="AQ67" s="162">
        <f>'Opp RE'!Q77</f>
        <v>-0.20770076230651999</v>
      </c>
      <c r="AR67" s="162">
        <f>'US Core+ RE'!Q77</f>
        <v>-0.16243196413842406</v>
      </c>
      <c r="AS67" s="162">
        <f>REITs!Q77</f>
        <v>-0.32378532071175825</v>
      </c>
      <c r="AT67" s="162">
        <f>Timberland!Q77</f>
        <v>2.4843525460999993E-2</v>
      </c>
      <c r="AU67" s="162">
        <f>'Row Crops'!Q77</f>
        <v>3.5038546230500067E-2</v>
      </c>
      <c r="AV67" s="162">
        <f>'Perm Crops'!Q77</f>
        <v>9.5157368091499883E-2</v>
      </c>
      <c r="AW67" s="162">
        <f>Infra!Q77</f>
        <v>-0.11253299999999999</v>
      </c>
      <c r="AX67" s="162">
        <f>'US Public Eq'!Q77</f>
        <v>-0.21943344550424002</v>
      </c>
      <c r="AY67" s="162">
        <f>'Fixed Income'!Q77</f>
        <v>4.5793802934529948E-2</v>
      </c>
      <c r="AZ67" s="162">
        <f>NCPREC!Q77</f>
        <v>-0.18516290303128699</v>
      </c>
      <c r="BA67" s="162">
        <f>'Euro Core RE'!Q77</f>
        <v>-5.6943000770000002E-2</v>
      </c>
      <c r="BB67" s="162">
        <f>'Asia Core RE'!Q77</f>
        <v>-5.2893193238E-2</v>
      </c>
      <c r="BC67" s="162">
        <f>'Add-On 1'!Q77</f>
        <v>0</v>
      </c>
      <c r="BD67" s="162">
        <f>'Add-On 2'!Q77</f>
        <v>0</v>
      </c>
      <c r="BE67" s="162"/>
      <c r="BF67">
        <f t="shared" si="12"/>
        <v>64</v>
      </c>
      <c r="BG67" s="12">
        <f>'US Core RE'!R77</f>
        <v>-0.26690450911235597</v>
      </c>
      <c r="BH67" s="12">
        <f>'VA RE'!R77</f>
        <v>-0.42208059881735249</v>
      </c>
      <c r="BI67" s="162">
        <f>'Opp RE'!R77</f>
        <v>-0.47956624976289386</v>
      </c>
      <c r="BJ67" s="162">
        <f>'US Core+ RE'!R77</f>
        <v>-0.39365843454273231</v>
      </c>
      <c r="BK67" s="162">
        <f>REITs!R77</f>
        <v>-0.32378532071175825</v>
      </c>
      <c r="BL67" s="162">
        <f>Timberland!R77</f>
        <v>4.2902928099558313E-2</v>
      </c>
      <c r="BM67" s="162">
        <f>'Row Crops'!R77</f>
        <v>4.7001293627365381E-2</v>
      </c>
      <c r="BN67" s="162">
        <f>'Perm Crops'!R77</f>
        <v>0.11720218349879685</v>
      </c>
      <c r="BO67" s="162">
        <f>Infra!R77</f>
        <v>-0.12772426655000024</v>
      </c>
      <c r="BP67" s="162">
        <f>'US Public Eq'!R77</f>
        <v>-0.21943344550424004</v>
      </c>
      <c r="BQ67" s="162">
        <f>'Fixed Income'!R77</f>
        <v>4.5793802934529948E-2</v>
      </c>
      <c r="BR67" s="162">
        <f>NCPREC!R77</f>
        <v>-0.36089892505787802</v>
      </c>
      <c r="BS67" s="162">
        <f>'Euro Core RE'!R77</f>
        <v>-0.16661261872735067</v>
      </c>
      <c r="BT67" s="162">
        <f>'Asia Core RE'!R77</f>
        <v>-0.14315752124259518</v>
      </c>
      <c r="BU67" s="162" t="e">
        <f>'Add-On 1'!R77</f>
        <v>#DIV/0!</v>
      </c>
      <c r="BV67" s="162" t="e">
        <f>'Add-On 2'!R77</f>
        <v>#DIV/0!</v>
      </c>
    </row>
    <row r="68" spans="1:74" x14ac:dyDescent="0.2">
      <c r="A68" s="157">
        <f t="shared" si="9"/>
        <v>65</v>
      </c>
      <c r="B68" s="12">
        <f t="shared" ca="1" si="17"/>
        <v>-8.5227165276380093E-3</v>
      </c>
      <c r="C68" s="12">
        <f t="shared" ca="1" si="23"/>
        <v>-3.0996475488999999E-2</v>
      </c>
      <c r="D68" s="12">
        <f t="shared" ca="1" si="23"/>
        <v>-1.3906006195999999E-2</v>
      </c>
      <c r="E68" s="12">
        <f t="shared" ca="1" si="23"/>
        <v>-1.1881957100500154E-2</v>
      </c>
      <c r="F68" s="12">
        <f t="shared" ca="1" si="23"/>
        <v>-7.3124929139577202E-2</v>
      </c>
      <c r="G68" s="12">
        <f t="shared" ca="1" si="23"/>
        <v>-9.5133569076534794E-2</v>
      </c>
      <c r="H68" s="12">
        <f t="shared" ca="1" si="23"/>
        <v>-9.7353999999999996E-2</v>
      </c>
      <c r="I68" s="12">
        <f t="shared" ca="1" si="23"/>
        <v>7.3640407932500374E-3</v>
      </c>
      <c r="J68" s="12">
        <f t="shared" ca="1" si="23"/>
        <v>2.3738724785000054E-2</v>
      </c>
      <c r="K68" s="12">
        <f t="shared" ca="1" si="23"/>
        <v>1.6744954231999953E-2</v>
      </c>
      <c r="L68" s="12">
        <f t="shared" ca="1" si="23"/>
        <v>-0.1041057853830093</v>
      </c>
      <c r="M68" s="12">
        <f t="shared" ca="1" si="23"/>
        <v>-8.3699414899902388E-2</v>
      </c>
      <c r="N68" s="12">
        <f t="shared" ca="1" si="23"/>
        <v>-4.8840848846950502E-3</v>
      </c>
      <c r="O68" s="12">
        <f t="shared" ca="1" si="23"/>
        <v>-6.4989475031037996E-2</v>
      </c>
      <c r="P68" s="12">
        <f t="shared" ca="1" si="23"/>
        <v>0</v>
      </c>
      <c r="Q68" s="12">
        <f t="shared" ca="1" si="23"/>
        <v>0</v>
      </c>
      <c r="V68" s="157">
        <f t="shared" si="10"/>
        <v>65</v>
      </c>
      <c r="W68" s="12">
        <f t="shared" ca="1" si="21"/>
        <v>-2.2570868654836929E-2</v>
      </c>
      <c r="X68" s="12">
        <f t="shared" ca="1" si="21"/>
        <v>-6.9314293248155523E-2</v>
      </c>
      <c r="Y68" s="12">
        <f t="shared" ca="1" si="21"/>
        <v>-8.491935618287505E-2</v>
      </c>
      <c r="Z68" s="12">
        <f t="shared" ca="1" si="21"/>
        <v>-3.753333651499291E-2</v>
      </c>
      <c r="AA68" s="12">
        <f t="shared" ca="1" si="21"/>
        <v>-0.11953812660344809</v>
      </c>
      <c r="AB68" s="12">
        <f t="shared" ca="1" si="21"/>
        <v>-0.25492325448862863</v>
      </c>
      <c r="AC68" s="12">
        <f t="shared" ca="1" si="21"/>
        <v>-0.22619088184375002</v>
      </c>
      <c r="AD68" s="12">
        <f t="shared" ca="1" si="21"/>
        <v>6.464376323306098E-3</v>
      </c>
      <c r="AE68" s="12">
        <f t="shared" ca="1" si="21"/>
        <v>-1.8689453151667257E-2</v>
      </c>
      <c r="AF68" s="12">
        <f t="shared" ca="1" si="21"/>
        <v>3.1618985198917926E-3</v>
      </c>
      <c r="AG68" s="12">
        <f t="shared" ca="1" si="21"/>
        <v>-0.1041057853830093</v>
      </c>
      <c r="AH68" s="12">
        <f t="shared" ca="1" si="21"/>
        <v>-8.3699414899902402E-2</v>
      </c>
      <c r="AI68" s="12">
        <f t="shared" ca="1" si="21"/>
        <v>-4.8840848846950502E-3</v>
      </c>
      <c r="AJ68" s="12">
        <f t="shared" ca="1" si="21"/>
        <v>-0.17018039254188655</v>
      </c>
      <c r="AK68" s="12" t="e">
        <f t="shared" ca="1" si="21"/>
        <v>#DIV/0!</v>
      </c>
      <c r="AL68" s="12" t="e">
        <f t="shared" ca="1" si="16"/>
        <v>#DIV/0!</v>
      </c>
      <c r="AN68" s="157">
        <f t="shared" ref="AN68:AN131" si="24">A68</f>
        <v>65</v>
      </c>
      <c r="AO68" s="12">
        <f>'US Core RE'!Q78</f>
        <v>-8.5227165276380093E-3</v>
      </c>
      <c r="AP68" s="12">
        <f>'VA RE'!Q78</f>
        <v>-7.3124929139577202E-2</v>
      </c>
      <c r="AQ68" s="162">
        <f>'Opp RE'!Q78</f>
        <v>-9.5133569076534794E-2</v>
      </c>
      <c r="AR68" s="162">
        <f>'US Core+ RE'!Q78</f>
        <v>-1.1881957100500154E-2</v>
      </c>
      <c r="AS68" s="162">
        <f>REITs!Q78</f>
        <v>-0.1041057853830093</v>
      </c>
      <c r="AT68" s="162">
        <f>Timberland!Q78</f>
        <v>7.3640407932500374E-3</v>
      </c>
      <c r="AU68" s="162">
        <f>'Row Crops'!Q78</f>
        <v>2.3738724785000054E-2</v>
      </c>
      <c r="AV68" s="162">
        <f>'Perm Crops'!Q78</f>
        <v>1.6744954231999953E-2</v>
      </c>
      <c r="AW68" s="162">
        <f>Infra!Q78</f>
        <v>-9.7353999999999996E-2</v>
      </c>
      <c r="AX68" s="162">
        <f>'US Public Eq'!Q78</f>
        <v>-8.3699414899902388E-2</v>
      </c>
      <c r="AY68" s="162">
        <f>'Fixed Income'!Q78</f>
        <v>-4.8840848846950502E-3</v>
      </c>
      <c r="AZ68" s="162">
        <f>NCPREC!Q78</f>
        <v>-6.4989475031037996E-2</v>
      </c>
      <c r="BA68" s="162">
        <f>'Euro Core RE'!Q78</f>
        <v>-3.0996475488999999E-2</v>
      </c>
      <c r="BB68" s="162">
        <f>'Asia Core RE'!Q78</f>
        <v>-1.3906006195999999E-2</v>
      </c>
      <c r="BC68" s="162">
        <f>'Add-On 1'!Q78</f>
        <v>0</v>
      </c>
      <c r="BD68" s="162">
        <f>'Add-On 2'!Q78</f>
        <v>0</v>
      </c>
      <c r="BE68" s="162"/>
      <c r="BF68">
        <f t="shared" si="12"/>
        <v>65</v>
      </c>
      <c r="BG68" s="12">
        <f>'US Core RE'!R78</f>
        <v>-2.2570868654836929E-2</v>
      </c>
      <c r="BH68" s="12">
        <f>'VA RE'!R78</f>
        <v>-0.11953812660344809</v>
      </c>
      <c r="BI68" s="162">
        <f>'Opp RE'!R78</f>
        <v>-0.25492325448862863</v>
      </c>
      <c r="BJ68" s="162">
        <f>'US Core+ RE'!R78</f>
        <v>-3.753333651499291E-2</v>
      </c>
      <c r="BK68" s="162">
        <f>REITs!R78</f>
        <v>-0.1041057853830093</v>
      </c>
      <c r="BL68" s="162">
        <f>Timberland!R78</f>
        <v>6.464376323306098E-3</v>
      </c>
      <c r="BM68" s="162">
        <f>'Row Crops'!R78</f>
        <v>-1.8689453151667257E-2</v>
      </c>
      <c r="BN68" s="162">
        <f>'Perm Crops'!R78</f>
        <v>3.1618985198917926E-3</v>
      </c>
      <c r="BO68" s="162">
        <f>Infra!R78</f>
        <v>-0.22619088184375002</v>
      </c>
      <c r="BP68" s="162">
        <f>'US Public Eq'!R78</f>
        <v>-8.3699414899902402E-2</v>
      </c>
      <c r="BQ68" s="162">
        <f>'Fixed Income'!R78</f>
        <v>-4.8840848846950502E-3</v>
      </c>
      <c r="BR68" s="162">
        <f>NCPREC!R78</f>
        <v>-0.17018039254188655</v>
      </c>
      <c r="BS68" s="162">
        <f>'Euro Core RE'!R78</f>
        <v>-6.9314293248155523E-2</v>
      </c>
      <c r="BT68" s="162">
        <f>'Asia Core RE'!R78</f>
        <v>-8.491935618287505E-2</v>
      </c>
      <c r="BU68" s="162" t="e">
        <f>'Add-On 1'!R78</f>
        <v>#DIV/0!</v>
      </c>
      <c r="BV68" s="162" t="e">
        <f>'Add-On 2'!R78</f>
        <v>#DIV/0!</v>
      </c>
    </row>
    <row r="69" spans="1:74" x14ac:dyDescent="0.2">
      <c r="A69" s="157">
        <f t="shared" ref="A69:A132" si="25">A68+1</f>
        <v>66</v>
      </c>
      <c r="B69" s="12">
        <f t="shared" ca="1" si="17"/>
        <v>9.2601225654828905E-4</v>
      </c>
      <c r="C69" s="12">
        <f t="shared" ca="1" si="23"/>
        <v>-1.8315218263000001E-2</v>
      </c>
      <c r="D69" s="12">
        <f t="shared" ca="1" si="23"/>
        <v>1.514661499E-2</v>
      </c>
      <c r="E69" s="12">
        <f t="shared" ca="1" si="23"/>
        <v>6.3148909732586812E-3</v>
      </c>
      <c r="F69" s="12">
        <f t="shared" ca="1" si="23"/>
        <v>4.5275301466613698E-3</v>
      </c>
      <c r="G69" s="12">
        <f t="shared" ca="1" si="23"/>
        <v>-2.6113587473595001E-2</v>
      </c>
      <c r="H69" s="12">
        <f t="shared" ca="1" si="23"/>
        <v>3.1472E-2</v>
      </c>
      <c r="I69" s="12">
        <f t="shared" ca="1" si="23"/>
        <v>7.5941679335000956E-3</v>
      </c>
      <c r="J69" s="12">
        <f t="shared" ca="1" si="23"/>
        <v>6.6698033245250254E-2</v>
      </c>
      <c r="K69" s="12">
        <f t="shared" ca="1" si="23"/>
        <v>3.0169095567500026E-2</v>
      </c>
      <c r="L69" s="12">
        <f t="shared" ca="1" si="23"/>
        <v>-8.5597679413785932E-2</v>
      </c>
      <c r="M69" s="12">
        <f t="shared" ca="1" si="23"/>
        <v>-2.72680470869235E-2</v>
      </c>
      <c r="N69" s="12">
        <f t="shared" ca="1" si="23"/>
        <v>-1.0201142445340317E-2</v>
      </c>
      <c r="O69" s="12">
        <f t="shared" ca="1" si="23"/>
        <v>4.41951491067047E-4</v>
      </c>
      <c r="P69" s="12">
        <f t="shared" ca="1" si="23"/>
        <v>0</v>
      </c>
      <c r="Q69" s="12">
        <f t="shared" ca="1" si="23"/>
        <v>0</v>
      </c>
      <c r="V69" s="157">
        <f t="shared" ref="V69:V132" si="26">V68+1</f>
        <v>66</v>
      </c>
      <c r="W69" s="12">
        <f t="shared" ref="W69:AK84" ca="1" si="27">VLOOKUP($V69,$BF$3:$BV$186,W$1,FALSE)</f>
        <v>-1.5612152199150908E-2</v>
      </c>
      <c r="X69" s="12">
        <f t="shared" ca="1" si="27"/>
        <v>-4.9482511376101046E-3</v>
      </c>
      <c r="Y69" s="12">
        <f t="shared" ca="1" si="27"/>
        <v>-6.5113649034881371E-3</v>
      </c>
      <c r="Z69" s="12">
        <f t="shared" ca="1" si="27"/>
        <v>2.7238131359182072E-2</v>
      </c>
      <c r="AA69" s="12">
        <f t="shared" ca="1" si="27"/>
        <v>-6.0143200921476403E-3</v>
      </c>
      <c r="AB69" s="12">
        <f t="shared" ca="1" si="27"/>
        <v>-6.5546759137433019E-2</v>
      </c>
      <c r="AC69" s="12">
        <f t="shared" ca="1" si="27"/>
        <v>5.9221104493749843E-2</v>
      </c>
      <c r="AD69" s="12">
        <f t="shared" ca="1" si="27"/>
        <v>-2.6374054511574152E-2</v>
      </c>
      <c r="AE69" s="12">
        <f t="shared" ca="1" si="27"/>
        <v>0.11363074568737708</v>
      </c>
      <c r="AF69" s="12">
        <f t="shared" ca="1" si="27"/>
        <v>5.9733628131708683E-2</v>
      </c>
      <c r="AG69" s="12">
        <f t="shared" ca="1" si="27"/>
        <v>-8.5597679413785932E-2</v>
      </c>
      <c r="AH69" s="12">
        <f t="shared" ca="1" si="27"/>
        <v>-2.7268047086923541E-2</v>
      </c>
      <c r="AI69" s="12">
        <f t="shared" ca="1" si="27"/>
        <v>-1.0201142445340317E-2</v>
      </c>
      <c r="AJ69" s="12">
        <f t="shared" ca="1" si="27"/>
        <v>9.8904499282359781E-2</v>
      </c>
      <c r="AK69" s="12" t="e">
        <f t="shared" ca="1" si="27"/>
        <v>#DIV/0!</v>
      </c>
      <c r="AL69" s="12" t="e">
        <f t="shared" ca="1" si="16"/>
        <v>#DIV/0!</v>
      </c>
      <c r="AN69" s="157">
        <f t="shared" si="24"/>
        <v>66</v>
      </c>
      <c r="AO69" s="12">
        <f>'US Core RE'!Q79</f>
        <v>9.2601225654828905E-4</v>
      </c>
      <c r="AP69" s="12">
        <f>'VA RE'!Q79</f>
        <v>4.5275301466613698E-3</v>
      </c>
      <c r="AQ69" s="162">
        <f>'Opp RE'!Q79</f>
        <v>-2.6113587473595001E-2</v>
      </c>
      <c r="AR69" s="162">
        <f>'US Core+ RE'!Q79</f>
        <v>6.3148909732586812E-3</v>
      </c>
      <c r="AS69" s="162">
        <f>REITs!Q79</f>
        <v>-8.5597679413785932E-2</v>
      </c>
      <c r="AT69" s="162">
        <f>Timberland!Q79</f>
        <v>7.5941679335000956E-3</v>
      </c>
      <c r="AU69" s="162">
        <f>'Row Crops'!Q79</f>
        <v>6.6698033245250254E-2</v>
      </c>
      <c r="AV69" s="162">
        <f>'Perm Crops'!Q79</f>
        <v>3.0169095567500026E-2</v>
      </c>
      <c r="AW69" s="162">
        <f>Infra!Q79</f>
        <v>3.1472E-2</v>
      </c>
      <c r="AX69" s="162">
        <f>'US Public Eq'!Q79</f>
        <v>-2.72680470869235E-2</v>
      </c>
      <c r="AY69" s="162">
        <f>'Fixed Income'!Q79</f>
        <v>-1.0201142445340317E-2</v>
      </c>
      <c r="AZ69" s="162">
        <f>NCPREC!Q79</f>
        <v>4.41951491067047E-4</v>
      </c>
      <c r="BA69" s="162">
        <f>'Euro Core RE'!Q79</f>
        <v>-1.8315218263000001E-2</v>
      </c>
      <c r="BB69" s="162">
        <f>'Asia Core RE'!Q79</f>
        <v>1.514661499E-2</v>
      </c>
      <c r="BC69" s="162">
        <f>'Add-On 1'!Q79</f>
        <v>0</v>
      </c>
      <c r="BD69" s="162">
        <f>'Add-On 2'!Q79</f>
        <v>0</v>
      </c>
      <c r="BE69" s="162"/>
      <c r="BF69">
        <f t="shared" ref="BF69:BF132" si="28">AN69</f>
        <v>66</v>
      </c>
      <c r="BG69" s="12">
        <f>'US Core RE'!R79</f>
        <v>-1.5612152199150908E-2</v>
      </c>
      <c r="BH69" s="12">
        <f>'VA RE'!R79</f>
        <v>-6.0143200921476403E-3</v>
      </c>
      <c r="BI69" s="162">
        <f>'Opp RE'!R79</f>
        <v>-6.5546759137433019E-2</v>
      </c>
      <c r="BJ69" s="162">
        <f>'US Core+ RE'!R79</f>
        <v>2.7238131359182072E-2</v>
      </c>
      <c r="BK69" s="162">
        <f>REITs!R79</f>
        <v>-8.5597679413785932E-2</v>
      </c>
      <c r="BL69" s="162">
        <f>Timberland!R79</f>
        <v>-2.6374054511574152E-2</v>
      </c>
      <c r="BM69" s="162">
        <f>'Row Crops'!R79</f>
        <v>0.11363074568737708</v>
      </c>
      <c r="BN69" s="162">
        <f>'Perm Crops'!R79</f>
        <v>5.9733628131708683E-2</v>
      </c>
      <c r="BO69" s="162">
        <f>Infra!R79</f>
        <v>5.9221104493749843E-2</v>
      </c>
      <c r="BP69" s="162">
        <f>'US Public Eq'!R79</f>
        <v>-2.7268047086923541E-2</v>
      </c>
      <c r="BQ69" s="162">
        <f>'Fixed Income'!R79</f>
        <v>-1.0201142445340317E-2</v>
      </c>
      <c r="BR69" s="162">
        <f>NCPREC!R79</f>
        <v>9.8904499282359781E-2</v>
      </c>
      <c r="BS69" s="162">
        <f>'Euro Core RE'!R79</f>
        <v>-4.9482511376101046E-3</v>
      </c>
      <c r="BT69" s="162">
        <f>'Asia Core RE'!R79</f>
        <v>-6.5113649034881371E-3</v>
      </c>
      <c r="BU69" s="162" t="e">
        <f>'Add-On 1'!R79</f>
        <v>#DIV/0!</v>
      </c>
      <c r="BV69" s="162" t="e">
        <f>'Add-On 2'!R79</f>
        <v>#DIV/0!</v>
      </c>
    </row>
    <row r="70" spans="1:74" x14ac:dyDescent="0.2">
      <c r="A70" s="157">
        <f t="shared" si="25"/>
        <v>67</v>
      </c>
      <c r="B70" s="12">
        <f t="shared" ca="1" si="17"/>
        <v>1.1516230744472E-2</v>
      </c>
      <c r="C70" s="12">
        <f t="shared" ca="1" si="23"/>
        <v>-2.3590860046000001E-2</v>
      </c>
      <c r="D70" s="12">
        <f t="shared" ca="1" si="23"/>
        <v>2.3750090301999999E-2</v>
      </c>
      <c r="E70" s="12">
        <f t="shared" ca="1" si="23"/>
        <v>-9.3731384262048714E-3</v>
      </c>
      <c r="F70" s="12">
        <f t="shared" ca="1" si="23"/>
        <v>4.0826710502527503E-3</v>
      </c>
      <c r="G70" s="12">
        <f t="shared" ca="1" si="23"/>
        <v>-8.5085901019298308E-3</v>
      </c>
      <c r="H70" s="12">
        <f t="shared" ca="1" si="23"/>
        <v>3.7079999999999999E-3</v>
      </c>
      <c r="I70" s="12">
        <f t="shared" ca="1" si="23"/>
        <v>4.2392337675499991E-2</v>
      </c>
      <c r="J70" s="12">
        <f t="shared" ca="1" si="23"/>
        <v>2.0945177257250203E-2</v>
      </c>
      <c r="K70" s="12">
        <f t="shared" ca="1" si="23"/>
        <v>1.9509634032499612E-3</v>
      </c>
      <c r="L70" s="12">
        <f t="shared" ca="1" si="23"/>
        <v>-5.6292906519108898E-2</v>
      </c>
      <c r="M70" s="12">
        <f t="shared" ca="1" si="23"/>
        <v>-9.4445898397433101E-2</v>
      </c>
      <c r="N70" s="12">
        <f t="shared" ca="1" si="23"/>
        <v>2.1681347524030725E-2</v>
      </c>
      <c r="O70" s="12">
        <f t="shared" ca="1" si="23"/>
        <v>-4.26393488295502E-2</v>
      </c>
      <c r="P70" s="12">
        <f t="shared" ca="1" si="23"/>
        <v>0</v>
      </c>
      <c r="Q70" s="12">
        <f t="shared" ca="1" si="23"/>
        <v>0</v>
      </c>
      <c r="V70" s="157">
        <f t="shared" si="26"/>
        <v>67</v>
      </c>
      <c r="W70" s="12">
        <f t="shared" ca="1" si="27"/>
        <v>1.4697102670764295E-3</v>
      </c>
      <c r="X70" s="12">
        <f t="shared" ca="1" si="27"/>
        <v>3.6000493481300744E-3</v>
      </c>
      <c r="Y70" s="12">
        <f t="shared" ca="1" si="27"/>
        <v>-5.0434198236016692E-2</v>
      </c>
      <c r="Z70" s="12">
        <f t="shared" ca="1" si="27"/>
        <v>-4.8750520815289189E-2</v>
      </c>
      <c r="AA70" s="12">
        <f t="shared" ca="1" si="27"/>
        <v>-7.4390364690496091E-2</v>
      </c>
      <c r="AB70" s="12">
        <f t="shared" ca="1" si="27"/>
        <v>-5.9023197399967309E-2</v>
      </c>
      <c r="AC70" s="12">
        <f t="shared" ca="1" si="27"/>
        <v>-5.1670336073437184E-2</v>
      </c>
      <c r="AD70" s="12">
        <f t="shared" ca="1" si="27"/>
        <v>-5.2150385626323903E-3</v>
      </c>
      <c r="AE70" s="12">
        <f t="shared" ca="1" si="27"/>
        <v>-2.1342187934494827E-2</v>
      </c>
      <c r="AF70" s="12">
        <f t="shared" ca="1" si="27"/>
        <v>4.5990890404468132E-4</v>
      </c>
      <c r="AG70" s="12">
        <f t="shared" ca="1" si="27"/>
        <v>-5.6292906519108898E-2</v>
      </c>
      <c r="AH70" s="12">
        <f t="shared" ca="1" si="27"/>
        <v>-9.4445898397433115E-2</v>
      </c>
      <c r="AI70" s="12">
        <f t="shared" ca="1" si="27"/>
        <v>2.1681347524030725E-2</v>
      </c>
      <c r="AJ70" s="12">
        <f t="shared" ca="1" si="27"/>
        <v>-0.10189168938077486</v>
      </c>
      <c r="AK70" s="12" t="e">
        <f t="shared" ca="1" si="27"/>
        <v>#DIV/0!</v>
      </c>
      <c r="AL70" s="12" t="e">
        <f t="shared" ca="1" si="16"/>
        <v>#DIV/0!</v>
      </c>
      <c r="AN70" s="157">
        <f t="shared" si="24"/>
        <v>67</v>
      </c>
      <c r="AO70" s="12">
        <f>'US Core RE'!Q80</f>
        <v>1.1516230744472E-2</v>
      </c>
      <c r="AP70" s="12">
        <f>'VA RE'!Q80</f>
        <v>4.0826710502527503E-3</v>
      </c>
      <c r="AQ70" s="162">
        <f>'Opp RE'!Q80</f>
        <v>-8.5085901019298308E-3</v>
      </c>
      <c r="AR70" s="162">
        <f>'US Core+ RE'!Q80</f>
        <v>-9.3731384262048714E-3</v>
      </c>
      <c r="AS70" s="162">
        <f>REITs!Q80</f>
        <v>-5.6292906519108898E-2</v>
      </c>
      <c r="AT70" s="162">
        <f>Timberland!Q80</f>
        <v>4.2392337675499991E-2</v>
      </c>
      <c r="AU70" s="162">
        <f>'Row Crops'!Q80</f>
        <v>2.0945177257250203E-2</v>
      </c>
      <c r="AV70" s="162">
        <f>'Perm Crops'!Q80</f>
        <v>1.9509634032499612E-3</v>
      </c>
      <c r="AW70" s="162">
        <f>Infra!Q80</f>
        <v>3.7079999999999999E-3</v>
      </c>
      <c r="AX70" s="162">
        <f>'US Public Eq'!Q80</f>
        <v>-9.4445898397433101E-2</v>
      </c>
      <c r="AY70" s="162">
        <f>'Fixed Income'!Q80</f>
        <v>2.1681347524030725E-2</v>
      </c>
      <c r="AZ70" s="162">
        <f>NCPREC!Q80</f>
        <v>-4.26393488295502E-2</v>
      </c>
      <c r="BA70" s="162">
        <f>'Euro Core RE'!Q80</f>
        <v>-2.3590860046000001E-2</v>
      </c>
      <c r="BB70" s="162">
        <f>'Asia Core RE'!Q80</f>
        <v>2.3750090301999999E-2</v>
      </c>
      <c r="BC70" s="162">
        <f>'Add-On 1'!Q80</f>
        <v>0</v>
      </c>
      <c r="BD70" s="162">
        <f>'Add-On 2'!Q80</f>
        <v>0</v>
      </c>
      <c r="BE70" s="162"/>
      <c r="BF70">
        <f t="shared" si="28"/>
        <v>67</v>
      </c>
      <c r="BG70" s="12">
        <f>'US Core RE'!R80</f>
        <v>1.4697102670764295E-3</v>
      </c>
      <c r="BH70" s="12">
        <f>'VA RE'!R80</f>
        <v>-7.4390364690496091E-2</v>
      </c>
      <c r="BI70" s="162">
        <f>'Opp RE'!R80</f>
        <v>-5.9023197399967309E-2</v>
      </c>
      <c r="BJ70" s="162">
        <f>'US Core+ RE'!R80</f>
        <v>-4.8750520815289189E-2</v>
      </c>
      <c r="BK70" s="162">
        <f>REITs!R80</f>
        <v>-5.6292906519108898E-2</v>
      </c>
      <c r="BL70" s="162">
        <f>Timberland!R80</f>
        <v>-5.2150385626323903E-3</v>
      </c>
      <c r="BM70" s="162">
        <f>'Row Crops'!R80</f>
        <v>-2.1342187934494827E-2</v>
      </c>
      <c r="BN70" s="162">
        <f>'Perm Crops'!R80</f>
        <v>4.5990890404468132E-4</v>
      </c>
      <c r="BO70" s="162">
        <f>Infra!R80</f>
        <v>-5.1670336073437184E-2</v>
      </c>
      <c r="BP70" s="162">
        <f>'US Public Eq'!R80</f>
        <v>-9.4445898397433115E-2</v>
      </c>
      <c r="BQ70" s="162">
        <f>'Fixed Income'!R80</f>
        <v>2.1681347524030725E-2</v>
      </c>
      <c r="BR70" s="162">
        <f>NCPREC!R80</f>
        <v>-0.10189168938077486</v>
      </c>
      <c r="BS70" s="162">
        <f>'Euro Core RE'!R80</f>
        <v>3.6000493481300744E-3</v>
      </c>
      <c r="BT70" s="162">
        <f>'Asia Core RE'!R80</f>
        <v>-5.0434198236016692E-2</v>
      </c>
      <c r="BU70" s="162" t="e">
        <f>'Add-On 1'!R80</f>
        <v>#DIV/0!</v>
      </c>
      <c r="BV70" s="162" t="e">
        <f>'Add-On 2'!R80</f>
        <v>#DIV/0!</v>
      </c>
    </row>
    <row r="71" spans="1:74" x14ac:dyDescent="0.2">
      <c r="A71" s="157">
        <f t="shared" si="25"/>
        <v>68</v>
      </c>
      <c r="B71" s="12">
        <f t="shared" ca="1" si="17"/>
        <v>1.8952517778353301E-2</v>
      </c>
      <c r="C71" s="12">
        <f t="shared" ca="1" si="23"/>
        <v>-2.4339244550999999E-2</v>
      </c>
      <c r="D71" s="12">
        <f t="shared" ca="1" si="23"/>
        <v>5.6002899294E-2</v>
      </c>
      <c r="E71" s="12">
        <f t="shared" ca="1" si="23"/>
        <v>1.748304256628274E-2</v>
      </c>
      <c r="F71" s="12">
        <f t="shared" ca="1" si="23"/>
        <v>4.23289004595798E-2</v>
      </c>
      <c r="G71" s="12">
        <f t="shared" ca="1" si="23"/>
        <v>8.3590901405286595E-3</v>
      </c>
      <c r="H71" s="12">
        <f t="shared" ca="1" si="23"/>
        <v>5.9073000000000001E-2</v>
      </c>
      <c r="I71" s="12">
        <f t="shared" ca="1" si="23"/>
        <v>9.1094866898750126E-2</v>
      </c>
      <c r="J71" s="12">
        <f t="shared" ca="1" si="23"/>
        <v>6.4155559958750219E-2</v>
      </c>
      <c r="K71" s="12">
        <f t="shared" ca="1" si="23"/>
        <v>8.6549679545750102E-2</v>
      </c>
      <c r="L71" s="12">
        <f t="shared" ca="1" si="23"/>
        <v>-0.10240691565480775</v>
      </c>
      <c r="M71" s="12">
        <f t="shared" ca="1" si="23"/>
        <v>-3.3318023781138399E-2</v>
      </c>
      <c r="N71" s="12">
        <f t="shared" ca="1" si="23"/>
        <v>3.0013778704309324E-2</v>
      </c>
      <c r="O71" s="12">
        <f t="shared" ca="1" si="23"/>
        <v>-1.7281535577861599E-2</v>
      </c>
      <c r="P71" s="12">
        <f t="shared" ca="1" si="23"/>
        <v>0</v>
      </c>
      <c r="Q71" s="12">
        <f t="shared" ca="1" si="23"/>
        <v>0</v>
      </c>
      <c r="V71" s="157">
        <f t="shared" si="26"/>
        <v>68</v>
      </c>
      <c r="W71" s="12">
        <f t="shared" ca="1" si="27"/>
        <v>-9.7147043482378459E-3</v>
      </c>
      <c r="X71" s="12">
        <f t="shared" ca="1" si="27"/>
        <v>-0.11816406312469974</v>
      </c>
      <c r="Y71" s="12">
        <f t="shared" ca="1" si="27"/>
        <v>0.10902240080566505</v>
      </c>
      <c r="Z71" s="12">
        <f t="shared" ca="1" si="27"/>
        <v>-8.2135205607314354E-4</v>
      </c>
      <c r="AA71" s="12">
        <f t="shared" ca="1" si="27"/>
        <v>7.3419013092547392E-2</v>
      </c>
      <c r="AB71" s="12">
        <f t="shared" ca="1" si="27"/>
        <v>-3.1146311963361484E-3</v>
      </c>
      <c r="AC71" s="12">
        <f t="shared" ca="1" si="27"/>
        <v>0.10045552462656215</v>
      </c>
      <c r="AD71" s="12">
        <f t="shared" ca="1" si="27"/>
        <v>0.14749998904639616</v>
      </c>
      <c r="AE71" s="12">
        <f t="shared" ca="1" si="27"/>
        <v>7.5018904889105453E-2</v>
      </c>
      <c r="AF71" s="12">
        <f t="shared" ca="1" si="27"/>
        <v>7.0444413172340514E-2</v>
      </c>
      <c r="AG71" s="12">
        <f t="shared" ca="1" si="27"/>
        <v>-0.10240691565480775</v>
      </c>
      <c r="AH71" s="12">
        <f t="shared" ca="1" si="27"/>
        <v>-3.3318023781138351E-2</v>
      </c>
      <c r="AI71" s="12">
        <f t="shared" ca="1" si="27"/>
        <v>3.0013778704309324E-2</v>
      </c>
      <c r="AJ71" s="12">
        <f t="shared" ca="1" si="27"/>
        <v>-4.672378305234004E-2</v>
      </c>
      <c r="AK71" s="12" t="e">
        <f t="shared" ca="1" si="27"/>
        <v>#DIV/0!</v>
      </c>
      <c r="AL71" s="12" t="e">
        <f t="shared" ca="1" si="16"/>
        <v>#DIV/0!</v>
      </c>
      <c r="AN71" s="157">
        <f t="shared" si="24"/>
        <v>68</v>
      </c>
      <c r="AO71" s="12">
        <f>'US Core RE'!Q81</f>
        <v>1.8952517778353301E-2</v>
      </c>
      <c r="AP71" s="12">
        <f>'VA RE'!Q81</f>
        <v>4.23289004595798E-2</v>
      </c>
      <c r="AQ71" s="162">
        <f>'Opp RE'!Q81</f>
        <v>8.3590901405286595E-3</v>
      </c>
      <c r="AR71" s="162">
        <f>'US Core+ RE'!Q81</f>
        <v>1.748304256628274E-2</v>
      </c>
      <c r="AS71" s="162">
        <f>REITs!Q81</f>
        <v>-0.10240691565480775</v>
      </c>
      <c r="AT71" s="162">
        <f>Timberland!Q81</f>
        <v>9.1094866898750126E-2</v>
      </c>
      <c r="AU71" s="162">
        <f>'Row Crops'!Q81</f>
        <v>6.4155559958750219E-2</v>
      </c>
      <c r="AV71" s="162">
        <f>'Perm Crops'!Q81</f>
        <v>8.6549679545750102E-2</v>
      </c>
      <c r="AW71" s="162">
        <f>Infra!Q81</f>
        <v>5.9073000000000001E-2</v>
      </c>
      <c r="AX71" s="162">
        <f>'US Public Eq'!Q81</f>
        <v>-3.3318023781138399E-2</v>
      </c>
      <c r="AY71" s="162">
        <f>'Fixed Income'!Q81</f>
        <v>3.0013778704309324E-2</v>
      </c>
      <c r="AZ71" s="162">
        <f>NCPREC!Q81</f>
        <v>-1.7281535577861599E-2</v>
      </c>
      <c r="BA71" s="162">
        <f>'Euro Core RE'!Q81</f>
        <v>-2.4339244550999999E-2</v>
      </c>
      <c r="BB71" s="162">
        <f>'Asia Core RE'!Q81</f>
        <v>5.6002899294E-2</v>
      </c>
      <c r="BC71" s="162">
        <f>'Add-On 1'!Q81</f>
        <v>0</v>
      </c>
      <c r="BD71" s="162">
        <f>'Add-On 2'!Q81</f>
        <v>0</v>
      </c>
      <c r="BE71" s="162"/>
      <c r="BF71">
        <f t="shared" si="28"/>
        <v>68</v>
      </c>
      <c r="BG71" s="12">
        <f>'US Core RE'!R81</f>
        <v>-9.7147043482378459E-3</v>
      </c>
      <c r="BH71" s="12">
        <f>'VA RE'!R81</f>
        <v>7.3419013092547392E-2</v>
      </c>
      <c r="BI71" s="162">
        <f>'Opp RE'!R81</f>
        <v>-3.1146311963361484E-3</v>
      </c>
      <c r="BJ71" s="162">
        <f>'US Core+ RE'!R81</f>
        <v>-8.2135205607314354E-4</v>
      </c>
      <c r="BK71" s="162">
        <f>REITs!R81</f>
        <v>-0.10240691565480775</v>
      </c>
      <c r="BL71" s="162">
        <f>Timberland!R81</f>
        <v>0.14749998904639616</v>
      </c>
      <c r="BM71" s="162">
        <f>'Row Crops'!R81</f>
        <v>7.5018904889105453E-2</v>
      </c>
      <c r="BN71" s="162">
        <f>'Perm Crops'!R81</f>
        <v>7.0444413172340514E-2</v>
      </c>
      <c r="BO71" s="162">
        <f>Infra!R81</f>
        <v>0.10045552462656215</v>
      </c>
      <c r="BP71" s="162">
        <f>'US Public Eq'!R81</f>
        <v>-3.3318023781138351E-2</v>
      </c>
      <c r="BQ71" s="162">
        <f>'Fixed Income'!R81</f>
        <v>3.0013778704309324E-2</v>
      </c>
      <c r="BR71" s="162">
        <f>NCPREC!R81</f>
        <v>-4.672378305234004E-2</v>
      </c>
      <c r="BS71" s="162">
        <f>'Euro Core RE'!R81</f>
        <v>-0.11816406312469974</v>
      </c>
      <c r="BT71" s="162">
        <f>'Asia Core RE'!R81</f>
        <v>0.10902240080566505</v>
      </c>
      <c r="BU71" s="162" t="e">
        <f>'Add-On 1'!R81</f>
        <v>#DIV/0!</v>
      </c>
      <c r="BV71" s="162" t="e">
        <f>'Add-On 2'!R81</f>
        <v>#DIV/0!</v>
      </c>
    </row>
    <row r="72" spans="1:74" x14ac:dyDescent="0.2">
      <c r="A72" s="157">
        <f t="shared" si="25"/>
        <v>69</v>
      </c>
      <c r="B72" s="12">
        <f t="shared" ca="1" si="17"/>
        <v>3.6810326550609403E-2</v>
      </c>
      <c r="C72" s="12">
        <f t="shared" ca="1" si="23"/>
        <v>-2.3334392140000001E-3</v>
      </c>
      <c r="D72" s="12">
        <f t="shared" ca="1" si="23"/>
        <v>3.4397897028000002E-2</v>
      </c>
      <c r="E72" s="12">
        <f t="shared" ca="1" si="23"/>
        <v>3.0000431477281181E-2</v>
      </c>
      <c r="F72" s="12">
        <f t="shared" ca="1" si="23"/>
        <v>-2.6467739249759498E-2</v>
      </c>
      <c r="G72" s="12">
        <f t="shared" ca="1" si="23"/>
        <v>2.50560031172385E-2</v>
      </c>
      <c r="H72" s="12">
        <f t="shared" ca="1" si="23"/>
        <v>1.7675E-2</v>
      </c>
      <c r="I72" s="12">
        <f t="shared" ca="1" si="23"/>
        <v>3.6424955420750083E-2</v>
      </c>
      <c r="J72" s="12">
        <f t="shared" ca="1" si="23"/>
        <v>5.2404481981999984E-2</v>
      </c>
      <c r="K72" s="12">
        <f t="shared" ca="1" si="23"/>
        <v>8.3469112587502003E-3</v>
      </c>
      <c r="L72" s="12">
        <f t="shared" ca="1" si="23"/>
        <v>3.6556789977124859E-2</v>
      </c>
      <c r="M72" s="12">
        <f t="shared" ca="1" si="23"/>
        <v>2.0302812140013102E-2</v>
      </c>
      <c r="N72" s="12">
        <f t="shared" ca="1" si="23"/>
        <v>2.8442246158028262E-2</v>
      </c>
      <c r="O72" s="12">
        <f t="shared" ca="1" si="23"/>
        <v>1.7183463188807E-3</v>
      </c>
      <c r="P72" s="12">
        <f t="shared" ca="1" si="23"/>
        <v>0</v>
      </c>
      <c r="Q72" s="12">
        <f t="shared" ca="1" si="23"/>
        <v>0</v>
      </c>
      <c r="V72" s="157">
        <f t="shared" si="26"/>
        <v>69</v>
      </c>
      <c r="W72" s="12">
        <f t="shared" ca="1" si="27"/>
        <v>2.2032928219746895E-2</v>
      </c>
      <c r="X72" s="12">
        <f t="shared" ca="1" si="27"/>
        <v>-6.439770716098292E-2</v>
      </c>
      <c r="Y72" s="12">
        <f t="shared" ca="1" si="27"/>
        <v>-9.4404658742452963E-3</v>
      </c>
      <c r="Z72" s="12">
        <f t="shared" ca="1" si="27"/>
        <v>-3.1663150359520609E-2</v>
      </c>
      <c r="AA72" s="12">
        <f t="shared" ca="1" si="27"/>
        <v>-6.8897524773391283E-2</v>
      </c>
      <c r="AB72" s="12">
        <f t="shared" ca="1" si="27"/>
        <v>-9.3429818255622021E-2</v>
      </c>
      <c r="AC72" s="12">
        <f t="shared" ca="1" si="27"/>
        <v>4.9608675390626633E-3</v>
      </c>
      <c r="AD72" s="12">
        <f t="shared" ca="1" si="27"/>
        <v>5.3045937872985727E-2</v>
      </c>
      <c r="AE72" s="12">
        <f t="shared" ca="1" si="27"/>
        <v>7.9547557653243839E-2</v>
      </c>
      <c r="AF72" s="12">
        <f t="shared" ca="1" si="27"/>
        <v>1.0442260860510366E-4</v>
      </c>
      <c r="AG72" s="12">
        <f t="shared" ca="1" si="27"/>
        <v>3.6556789977124859E-2</v>
      </c>
      <c r="AH72" s="12">
        <f t="shared" ca="1" si="27"/>
        <v>2.030281214001306E-2</v>
      </c>
      <c r="AI72" s="12">
        <f t="shared" ca="1" si="27"/>
        <v>2.8442246158028262E-2</v>
      </c>
      <c r="AJ72" s="12">
        <f t="shared" ca="1" si="27"/>
        <v>-4.3024845064729145E-2</v>
      </c>
      <c r="AK72" s="12" t="e">
        <f t="shared" ca="1" si="27"/>
        <v>#DIV/0!</v>
      </c>
      <c r="AL72" s="12" t="e">
        <f t="shared" ca="1" si="16"/>
        <v>#DIV/0!</v>
      </c>
      <c r="AN72" s="157">
        <f t="shared" si="24"/>
        <v>69</v>
      </c>
      <c r="AO72" s="12">
        <f>'US Core RE'!Q82</f>
        <v>3.6810326550609403E-2</v>
      </c>
      <c r="AP72" s="12">
        <f>'VA RE'!Q82</f>
        <v>-2.6467739249759498E-2</v>
      </c>
      <c r="AQ72" s="162">
        <f>'Opp RE'!Q82</f>
        <v>2.50560031172385E-2</v>
      </c>
      <c r="AR72" s="162">
        <f>'US Core+ RE'!Q82</f>
        <v>3.0000431477281181E-2</v>
      </c>
      <c r="AS72" s="162">
        <f>REITs!Q82</f>
        <v>3.6556789977124859E-2</v>
      </c>
      <c r="AT72" s="162">
        <f>Timberland!Q82</f>
        <v>3.6424955420750083E-2</v>
      </c>
      <c r="AU72" s="162">
        <f>'Row Crops'!Q82</f>
        <v>5.2404481981999984E-2</v>
      </c>
      <c r="AV72" s="162">
        <f>'Perm Crops'!Q82</f>
        <v>8.3469112587502003E-3</v>
      </c>
      <c r="AW72" s="162">
        <f>Infra!Q82</f>
        <v>1.7675E-2</v>
      </c>
      <c r="AX72" s="162">
        <f>'US Public Eq'!Q82</f>
        <v>2.0302812140013102E-2</v>
      </c>
      <c r="AY72" s="162">
        <f>'Fixed Income'!Q82</f>
        <v>2.8442246158028262E-2</v>
      </c>
      <c r="AZ72" s="162">
        <f>NCPREC!Q82</f>
        <v>1.7183463188807E-3</v>
      </c>
      <c r="BA72" s="162">
        <f>'Euro Core RE'!Q82</f>
        <v>-2.3334392140000001E-3</v>
      </c>
      <c r="BB72" s="162">
        <f>'Asia Core RE'!Q82</f>
        <v>3.4397897028000002E-2</v>
      </c>
      <c r="BC72" s="162">
        <f>'Add-On 1'!Q82</f>
        <v>0</v>
      </c>
      <c r="BD72" s="162">
        <f>'Add-On 2'!Q82</f>
        <v>0</v>
      </c>
      <c r="BE72" s="162"/>
      <c r="BF72">
        <f t="shared" si="28"/>
        <v>69</v>
      </c>
      <c r="BG72" s="12">
        <f>'US Core RE'!R82</f>
        <v>2.2032928219746895E-2</v>
      </c>
      <c r="BH72" s="12">
        <f>'VA RE'!R82</f>
        <v>-6.8897524773391283E-2</v>
      </c>
      <c r="BI72" s="162">
        <f>'Opp RE'!R82</f>
        <v>-9.3429818255622021E-2</v>
      </c>
      <c r="BJ72" s="162">
        <f>'US Core+ RE'!R82</f>
        <v>-3.1663150359520609E-2</v>
      </c>
      <c r="BK72" s="162">
        <f>REITs!R82</f>
        <v>3.6556789977124859E-2</v>
      </c>
      <c r="BL72" s="162">
        <f>Timberland!R82</f>
        <v>5.3045937872985727E-2</v>
      </c>
      <c r="BM72" s="162">
        <f>'Row Crops'!R82</f>
        <v>7.9547557653243839E-2</v>
      </c>
      <c r="BN72" s="162">
        <f>'Perm Crops'!R82</f>
        <v>1.0442260860510366E-4</v>
      </c>
      <c r="BO72" s="162">
        <f>Infra!R82</f>
        <v>4.9608675390626633E-3</v>
      </c>
      <c r="BP72" s="162">
        <f>'US Public Eq'!R82</f>
        <v>2.030281214001306E-2</v>
      </c>
      <c r="BQ72" s="162">
        <f>'Fixed Income'!R82</f>
        <v>2.8442246158028262E-2</v>
      </c>
      <c r="BR72" s="162">
        <f>NCPREC!R82</f>
        <v>-4.3024845064729145E-2</v>
      </c>
      <c r="BS72" s="162">
        <f>'Euro Core RE'!R82</f>
        <v>-6.439770716098292E-2</v>
      </c>
      <c r="BT72" s="162">
        <f>'Asia Core RE'!R82</f>
        <v>-9.4404658742452963E-3</v>
      </c>
      <c r="BU72" s="162" t="e">
        <f>'Add-On 1'!R82</f>
        <v>#DIV/0!</v>
      </c>
      <c r="BV72" s="162" t="e">
        <f>'Add-On 2'!R82</f>
        <v>#DIV/0!</v>
      </c>
    </row>
    <row r="73" spans="1:74" x14ac:dyDescent="0.2">
      <c r="A73" s="157">
        <f t="shared" si="25"/>
        <v>70</v>
      </c>
      <c r="B73" s="12">
        <f t="shared" ca="1" si="17"/>
        <v>4.8155590547627497E-2</v>
      </c>
      <c r="C73" s="12">
        <f t="shared" ca="1" si="23"/>
        <v>1.8430173324000002E-2</v>
      </c>
      <c r="D73" s="12">
        <f t="shared" ca="1" si="23"/>
        <v>5.2469072328999999E-2</v>
      </c>
      <c r="E73" s="12">
        <f t="shared" ca="1" si="23"/>
        <v>7.1759181706645761E-2</v>
      </c>
      <c r="F73" s="12">
        <f t="shared" ca="1" si="23"/>
        <v>0.1151875547677</v>
      </c>
      <c r="G73" s="12">
        <f t="shared" ca="1" si="23"/>
        <v>6.5896755140747998E-2</v>
      </c>
      <c r="H73" s="12">
        <f t="shared" ca="1" si="23"/>
        <v>3.0374999999999999E-2</v>
      </c>
      <c r="I73" s="12">
        <f t="shared" ca="1" si="23"/>
        <v>2.0528406196250071E-2</v>
      </c>
      <c r="J73" s="12">
        <f t="shared" ca="1" si="23"/>
        <v>2.5395201314750038E-2</v>
      </c>
      <c r="K73" s="12">
        <f t="shared" ca="1" si="23"/>
        <v>2.2527006273500128E-2</v>
      </c>
      <c r="L73" s="12">
        <f t="shared" ca="1" si="23"/>
        <v>-5.8397215591999951E-2</v>
      </c>
      <c r="M73" s="12">
        <f t="shared" ca="1" si="23"/>
        <v>6.2781603206120792E-2</v>
      </c>
      <c r="N73" s="12">
        <f t="shared" ca="1" si="23"/>
        <v>-5.1792981719699371E-3</v>
      </c>
      <c r="O73" s="12">
        <f t="shared" ca="1" si="23"/>
        <v>3.6214348905319903E-2</v>
      </c>
      <c r="P73" s="12">
        <f t="shared" ca="1" si="23"/>
        <v>0</v>
      </c>
      <c r="Q73" s="12">
        <f t="shared" ca="1" si="23"/>
        <v>0</v>
      </c>
      <c r="V73" s="157">
        <f t="shared" si="26"/>
        <v>70</v>
      </c>
      <c r="W73" s="12">
        <f t="shared" ca="1" si="27"/>
        <v>6.5618874151765372E-2</v>
      </c>
      <c r="X73" s="12">
        <f t="shared" ca="1" si="27"/>
        <v>2.3057343852924461E-2</v>
      </c>
      <c r="Y73" s="12">
        <f t="shared" ca="1" si="27"/>
        <v>8.2409042746009353E-2</v>
      </c>
      <c r="Z73" s="12">
        <f t="shared" ca="1" si="27"/>
        <v>0.11801489808924148</v>
      </c>
      <c r="AA73" s="12">
        <f t="shared" ca="1" si="27"/>
        <v>0.17642571571884402</v>
      </c>
      <c r="AB73" s="12">
        <f t="shared" ca="1" si="27"/>
        <v>6.909050392740923E-2</v>
      </c>
      <c r="AC73" s="12">
        <f t="shared" ca="1" si="27"/>
        <v>-3.3570154890625314E-3</v>
      </c>
      <c r="AD73" s="12">
        <f t="shared" ca="1" si="27"/>
        <v>2.6090473182478924E-2</v>
      </c>
      <c r="AE73" s="12">
        <f t="shared" ca="1" si="27"/>
        <v>3.3008720261519908E-2</v>
      </c>
      <c r="AF73" s="12">
        <f t="shared" ca="1" si="27"/>
        <v>2.4778940293486595E-2</v>
      </c>
      <c r="AG73" s="12">
        <f t="shared" ca="1" si="27"/>
        <v>-5.8397215591999951E-2</v>
      </c>
      <c r="AH73" s="12">
        <f t="shared" ca="1" si="27"/>
        <v>6.2781603206120806E-2</v>
      </c>
      <c r="AI73" s="12">
        <f t="shared" ca="1" si="27"/>
        <v>-5.1792981719699371E-3</v>
      </c>
      <c r="AJ73" s="12">
        <f t="shared" ca="1" si="27"/>
        <v>3.5205325887297523E-2</v>
      </c>
      <c r="AK73" s="12" t="e">
        <f t="shared" ca="1" si="27"/>
        <v>#DIV/0!</v>
      </c>
      <c r="AL73" s="12" t="e">
        <f t="shared" ca="1" si="16"/>
        <v>#DIV/0!</v>
      </c>
      <c r="AN73" s="157">
        <f t="shared" si="24"/>
        <v>70</v>
      </c>
      <c r="AO73" s="12">
        <f>'US Core RE'!Q83</f>
        <v>4.8155590547627497E-2</v>
      </c>
      <c r="AP73" s="12">
        <f>'VA RE'!Q83</f>
        <v>0.1151875547677</v>
      </c>
      <c r="AQ73" s="162">
        <f>'Opp RE'!Q83</f>
        <v>6.5896755140747998E-2</v>
      </c>
      <c r="AR73" s="162">
        <f>'US Core+ RE'!Q83</f>
        <v>7.1759181706645761E-2</v>
      </c>
      <c r="AS73" s="162">
        <f>REITs!Q83</f>
        <v>-5.8397215591999951E-2</v>
      </c>
      <c r="AT73" s="162">
        <f>Timberland!Q83</f>
        <v>2.0528406196250071E-2</v>
      </c>
      <c r="AU73" s="162">
        <f>'Row Crops'!Q83</f>
        <v>2.5395201314750038E-2</v>
      </c>
      <c r="AV73" s="162">
        <f>'Perm Crops'!Q83</f>
        <v>2.2527006273500128E-2</v>
      </c>
      <c r="AW73" s="162">
        <f>Infra!Q83</f>
        <v>3.0374999999999999E-2</v>
      </c>
      <c r="AX73" s="162">
        <f>'US Public Eq'!Q83</f>
        <v>6.2781603206120792E-2</v>
      </c>
      <c r="AY73" s="162">
        <f>'Fixed Income'!Q83</f>
        <v>-5.1792981719699371E-3</v>
      </c>
      <c r="AZ73" s="162">
        <f>NCPREC!Q83</f>
        <v>3.6214348905319903E-2</v>
      </c>
      <c r="BA73" s="162">
        <f>'Euro Core RE'!Q83</f>
        <v>1.8430173324000002E-2</v>
      </c>
      <c r="BB73" s="162">
        <f>'Asia Core RE'!Q83</f>
        <v>5.2469072328999999E-2</v>
      </c>
      <c r="BC73" s="162">
        <f>'Add-On 1'!Q83</f>
        <v>0</v>
      </c>
      <c r="BD73" s="162">
        <f>'Add-On 2'!Q83</f>
        <v>0</v>
      </c>
      <c r="BE73" s="162"/>
      <c r="BF73">
        <f t="shared" si="28"/>
        <v>70</v>
      </c>
      <c r="BG73" s="12">
        <f>'US Core RE'!R83</f>
        <v>6.5618874151765372E-2</v>
      </c>
      <c r="BH73" s="12">
        <f>'VA RE'!R83</f>
        <v>0.17642571571884402</v>
      </c>
      <c r="BI73" s="162">
        <f>'Opp RE'!R83</f>
        <v>6.909050392740923E-2</v>
      </c>
      <c r="BJ73" s="162">
        <f>'US Core+ RE'!R83</f>
        <v>0.11801489808924148</v>
      </c>
      <c r="BK73" s="162">
        <f>REITs!R83</f>
        <v>-5.8397215591999951E-2</v>
      </c>
      <c r="BL73" s="162">
        <f>Timberland!R83</f>
        <v>2.6090473182478924E-2</v>
      </c>
      <c r="BM73" s="162">
        <f>'Row Crops'!R83</f>
        <v>3.3008720261519908E-2</v>
      </c>
      <c r="BN73" s="162">
        <f>'Perm Crops'!R83</f>
        <v>2.4778940293486595E-2</v>
      </c>
      <c r="BO73" s="162">
        <f>Infra!R83</f>
        <v>-3.3570154890625314E-3</v>
      </c>
      <c r="BP73" s="162">
        <f>'US Public Eq'!R83</f>
        <v>6.2781603206120806E-2</v>
      </c>
      <c r="BQ73" s="162">
        <f>'Fixed Income'!R83</f>
        <v>-5.1792981719699371E-3</v>
      </c>
      <c r="BR73" s="162">
        <f>NCPREC!R83</f>
        <v>3.5205325887297523E-2</v>
      </c>
      <c r="BS73" s="162">
        <f>'Euro Core RE'!R83</f>
        <v>2.3057343852924461E-2</v>
      </c>
      <c r="BT73" s="162">
        <f>'Asia Core RE'!R83</f>
        <v>8.2409042746009353E-2</v>
      </c>
      <c r="BU73" s="162" t="e">
        <f>'Add-On 1'!R83</f>
        <v>#DIV/0!</v>
      </c>
      <c r="BV73" s="162" t="e">
        <f>'Add-On 2'!R83</f>
        <v>#DIV/0!</v>
      </c>
    </row>
    <row r="74" spans="1:74" x14ac:dyDescent="0.2">
      <c r="A74" s="157">
        <f t="shared" si="25"/>
        <v>71</v>
      </c>
      <c r="B74" s="12">
        <f t="shared" ca="1" si="17"/>
        <v>3.70905754733203E-2</v>
      </c>
      <c r="C74" s="12">
        <f t="shared" ca="1" si="23"/>
        <v>1.6441799483000001E-2</v>
      </c>
      <c r="D74" s="12">
        <f t="shared" ca="1" si="23"/>
        <v>3.9411321936999998E-2</v>
      </c>
      <c r="E74" s="12">
        <f t="shared" ca="1" si="23"/>
        <v>4.097027027746214E-2</v>
      </c>
      <c r="F74" s="12">
        <f t="shared" ca="1" si="23"/>
        <v>4.1542078452298598E-2</v>
      </c>
      <c r="G74" s="12">
        <f t="shared" ca="1" si="23"/>
        <v>6.09615590335221E-2</v>
      </c>
      <c r="H74" s="12">
        <f t="shared" ca="1" si="23"/>
        <v>6.4092999999999997E-2</v>
      </c>
      <c r="I74" s="12">
        <f t="shared" ca="1" si="23"/>
        <v>1.6064630803249935E-2</v>
      </c>
      <c r="J74" s="12">
        <f t="shared" ca="1" si="23"/>
        <v>1.8077459719250122E-2</v>
      </c>
      <c r="K74" s="12">
        <f t="shared" ca="1" si="23"/>
        <v>2.2455817092499997E-2</v>
      </c>
      <c r="L74" s="12">
        <f t="shared" ca="1" si="23"/>
        <v>6.2226221563270512E-2</v>
      </c>
      <c r="M74" s="12">
        <f t="shared" ca="1" si="23"/>
        <v>6.4005882134390299E-3</v>
      </c>
      <c r="N74" s="12">
        <f t="shared" ca="1" si="23"/>
        <v>1.5034111179196064E-2</v>
      </c>
      <c r="O74" s="12">
        <f t="shared" ca="1" si="23"/>
        <v>3.3440480302802403E-2</v>
      </c>
      <c r="P74" s="12">
        <f t="shared" ca="1" si="23"/>
        <v>0</v>
      </c>
      <c r="Q74" s="12">
        <f t="shared" ca="1" si="23"/>
        <v>0</v>
      </c>
      <c r="V74" s="157">
        <f t="shared" si="26"/>
        <v>71</v>
      </c>
      <c r="W74" s="12">
        <f t="shared" ca="1" si="27"/>
        <v>3.5894139621448495E-2</v>
      </c>
      <c r="X74" s="12">
        <f t="shared" ca="1" si="27"/>
        <v>-5.0972704991756657E-2</v>
      </c>
      <c r="Y74" s="12">
        <f t="shared" ca="1" si="27"/>
        <v>2.7388633297085851E-2</v>
      </c>
      <c r="Z74" s="12">
        <f t="shared" ca="1" si="27"/>
        <v>4.4483680387503943E-2</v>
      </c>
      <c r="AA74" s="12">
        <f t="shared" ca="1" si="27"/>
        <v>-8.1803451211316269E-2</v>
      </c>
      <c r="AB74" s="12">
        <f t="shared" ca="1" si="27"/>
        <v>-0.13570919498674494</v>
      </c>
      <c r="AC74" s="12">
        <f t="shared" ca="1" si="27"/>
        <v>-1.7087822396874897E-2</v>
      </c>
      <c r="AD74" s="12">
        <f t="shared" ca="1" si="27"/>
        <v>-2.9336500260316756E-2</v>
      </c>
      <c r="AE74" s="12">
        <f t="shared" ca="1" si="27"/>
        <v>-2.0056804941442907E-2</v>
      </c>
      <c r="AF74" s="12">
        <f t="shared" ca="1" si="27"/>
        <v>-3.2210768179422034E-2</v>
      </c>
      <c r="AG74" s="12">
        <f t="shared" ca="1" si="27"/>
        <v>6.2226221563270512E-2</v>
      </c>
      <c r="AH74" s="12">
        <f t="shared" ca="1" si="27"/>
        <v>6.4005882134390291E-3</v>
      </c>
      <c r="AI74" s="12">
        <f t="shared" ca="1" si="27"/>
        <v>1.5034111179196064E-2</v>
      </c>
      <c r="AJ74" s="12">
        <f t="shared" ca="1" si="27"/>
        <v>2.5384185392120395E-2</v>
      </c>
      <c r="AK74" s="12" t="e">
        <f t="shared" ca="1" si="27"/>
        <v>#DIV/0!</v>
      </c>
      <c r="AL74" s="12" t="e">
        <f t="shared" ca="1" si="16"/>
        <v>#DIV/0!</v>
      </c>
      <c r="AN74" s="157">
        <f t="shared" si="24"/>
        <v>71</v>
      </c>
      <c r="AO74" s="12">
        <f>'US Core RE'!Q84</f>
        <v>3.70905754733203E-2</v>
      </c>
      <c r="AP74" s="12">
        <f>'VA RE'!Q84</f>
        <v>4.1542078452298598E-2</v>
      </c>
      <c r="AQ74" s="162">
        <f>'Opp RE'!Q84</f>
        <v>6.09615590335221E-2</v>
      </c>
      <c r="AR74" s="162">
        <f>'US Core+ RE'!Q84</f>
        <v>4.097027027746214E-2</v>
      </c>
      <c r="AS74" s="162">
        <f>REITs!Q84</f>
        <v>6.2226221563270512E-2</v>
      </c>
      <c r="AT74" s="162">
        <f>Timberland!Q84</f>
        <v>1.6064630803249935E-2</v>
      </c>
      <c r="AU74" s="162">
        <f>'Row Crops'!Q84</f>
        <v>1.8077459719250122E-2</v>
      </c>
      <c r="AV74" s="162">
        <f>'Perm Crops'!Q84</f>
        <v>2.2455817092499997E-2</v>
      </c>
      <c r="AW74" s="162">
        <f>Infra!Q84</f>
        <v>6.4092999999999997E-2</v>
      </c>
      <c r="AX74" s="162">
        <f>'US Public Eq'!Q84</f>
        <v>6.4005882134390299E-3</v>
      </c>
      <c r="AY74" s="162">
        <f>'Fixed Income'!Q84</f>
        <v>1.5034111179196064E-2</v>
      </c>
      <c r="AZ74" s="162">
        <f>NCPREC!Q84</f>
        <v>3.3440480302802403E-2</v>
      </c>
      <c r="BA74" s="162">
        <f>'Euro Core RE'!Q84</f>
        <v>1.6441799483000001E-2</v>
      </c>
      <c r="BB74" s="162">
        <f>'Asia Core RE'!Q84</f>
        <v>3.9411321936999998E-2</v>
      </c>
      <c r="BC74" s="162">
        <f>'Add-On 1'!Q84</f>
        <v>0</v>
      </c>
      <c r="BD74" s="162">
        <f>'Add-On 2'!Q84</f>
        <v>0</v>
      </c>
      <c r="BE74" s="162"/>
      <c r="BF74">
        <f t="shared" si="28"/>
        <v>71</v>
      </c>
      <c r="BG74" s="12">
        <f>'US Core RE'!R84</f>
        <v>3.5894139621448495E-2</v>
      </c>
      <c r="BH74" s="12">
        <f>'VA RE'!R84</f>
        <v>-8.1803451211316269E-2</v>
      </c>
      <c r="BI74" s="162">
        <f>'Opp RE'!R84</f>
        <v>-0.13570919498674494</v>
      </c>
      <c r="BJ74" s="162">
        <f>'US Core+ RE'!R84</f>
        <v>4.4483680387503943E-2</v>
      </c>
      <c r="BK74" s="162">
        <f>REITs!R84</f>
        <v>6.2226221563270512E-2</v>
      </c>
      <c r="BL74" s="162">
        <f>Timberland!R84</f>
        <v>-2.9336500260316756E-2</v>
      </c>
      <c r="BM74" s="162">
        <f>'Row Crops'!R84</f>
        <v>-2.0056804941442907E-2</v>
      </c>
      <c r="BN74" s="162">
        <f>'Perm Crops'!R84</f>
        <v>-3.2210768179422034E-2</v>
      </c>
      <c r="BO74" s="162">
        <f>Infra!R84</f>
        <v>-1.7087822396874897E-2</v>
      </c>
      <c r="BP74" s="162">
        <f>'US Public Eq'!R84</f>
        <v>6.4005882134390291E-3</v>
      </c>
      <c r="BQ74" s="162">
        <f>'Fixed Income'!R84</f>
        <v>1.5034111179196064E-2</v>
      </c>
      <c r="BR74" s="162">
        <f>NCPREC!R84</f>
        <v>2.5384185392120395E-2</v>
      </c>
      <c r="BS74" s="162">
        <f>'Euro Core RE'!R84</f>
        <v>-5.0972704991756657E-2</v>
      </c>
      <c r="BT74" s="162">
        <f>'Asia Core RE'!R84</f>
        <v>2.7388633297085851E-2</v>
      </c>
      <c r="BU74" s="162" t="e">
        <f>'Add-On 1'!R84</f>
        <v>#DIV/0!</v>
      </c>
      <c r="BV74" s="162" t="e">
        <f>'Add-On 2'!R84</f>
        <v>#DIV/0!</v>
      </c>
    </row>
    <row r="75" spans="1:74" x14ac:dyDescent="0.2">
      <c r="A75" s="157">
        <f t="shared" si="25"/>
        <v>72</v>
      </c>
      <c r="B75" s="12">
        <f t="shared" ca="1" si="17"/>
        <v>3.87959145466268E-2</v>
      </c>
      <c r="C75" s="12">
        <f t="shared" ca="1" si="23"/>
        <v>4.7954734755999998E-2</v>
      </c>
      <c r="D75" s="12">
        <f t="shared" ca="1" si="23"/>
        <v>4.4492894986000002E-2</v>
      </c>
      <c r="E75" s="12">
        <f t="shared" ca="1" si="23"/>
        <v>4.0148519569933955E-2</v>
      </c>
      <c r="F75" s="12">
        <f t="shared" ca="1" si="23"/>
        <v>0.12889254767822</v>
      </c>
      <c r="G75" s="12">
        <f t="shared" ca="1" si="23"/>
        <v>0.14564841783987401</v>
      </c>
      <c r="H75" s="12">
        <f t="shared" ca="1" si="23"/>
        <v>0.14526</v>
      </c>
      <c r="I75" s="12">
        <f t="shared" ca="1" si="23"/>
        <v>6.1970512967000069E-2</v>
      </c>
      <c r="J75" s="12">
        <f t="shared" ca="1" si="23"/>
        <v>5.723401030100006E-2</v>
      </c>
      <c r="K75" s="12">
        <f t="shared" ca="1" si="23"/>
        <v>0.16409221973975008</v>
      </c>
      <c r="L75" s="12">
        <f t="shared" ca="1" si="23"/>
        <v>0.14040027806641797</v>
      </c>
      <c r="M75" s="12">
        <f t="shared" ca="1" si="23"/>
        <v>6.6982216460308899E-2</v>
      </c>
      <c r="N75" s="12">
        <f t="shared" ca="1" si="23"/>
        <v>1.2383540233808832E-2</v>
      </c>
      <c r="O75" s="12">
        <f t="shared" ca="1" si="23"/>
        <v>3.5359450914315298E-2</v>
      </c>
      <c r="P75" s="12">
        <f t="shared" ca="1" si="23"/>
        <v>0</v>
      </c>
      <c r="Q75" s="12">
        <f t="shared" ca="1" si="23"/>
        <v>0</v>
      </c>
      <c r="V75" s="157">
        <f t="shared" si="26"/>
        <v>72</v>
      </c>
      <c r="W75" s="12">
        <f t="shared" ca="1" si="27"/>
        <v>4.6826083892786086E-2</v>
      </c>
      <c r="X75" s="12">
        <f t="shared" ca="1" si="27"/>
        <v>6.5752285505028985E-2</v>
      </c>
      <c r="Y75" s="12">
        <f t="shared" ca="1" si="27"/>
        <v>3.7312917398860224E-2</v>
      </c>
      <c r="Z75" s="12">
        <f t="shared" ca="1" si="27"/>
        <v>4.8152317332068373E-2</v>
      </c>
      <c r="AA75" s="12">
        <f t="shared" ca="1" si="27"/>
        <v>0.23532487000441304</v>
      </c>
      <c r="AB75" s="12">
        <f t="shared" ca="1" si="27"/>
        <v>0.35837562620674168</v>
      </c>
      <c r="AC75" s="12">
        <f t="shared" ca="1" si="27"/>
        <v>0.27000614028749936</v>
      </c>
      <c r="AD75" s="12">
        <f t="shared" ca="1" si="27"/>
        <v>0.12057173907935304</v>
      </c>
      <c r="AE75" s="12">
        <f t="shared" ca="1" si="27"/>
        <v>9.9902624103993753E-2</v>
      </c>
      <c r="AF75" s="12">
        <f t="shared" ca="1" si="27"/>
        <v>0.2301147489233033</v>
      </c>
      <c r="AG75" s="12">
        <f t="shared" ca="1" si="27"/>
        <v>0.14040027806641797</v>
      </c>
      <c r="AH75" s="12">
        <f t="shared" ca="1" si="27"/>
        <v>6.6982216460308885E-2</v>
      </c>
      <c r="AI75" s="12">
        <f t="shared" ca="1" si="27"/>
        <v>1.2383540233808832E-2</v>
      </c>
      <c r="AJ75" s="12">
        <f t="shared" ca="1" si="27"/>
        <v>4.1931130527185001E-2</v>
      </c>
      <c r="AK75" s="12" t="e">
        <f t="shared" ca="1" si="27"/>
        <v>#DIV/0!</v>
      </c>
      <c r="AL75" s="12" t="e">
        <f t="shared" ca="1" si="16"/>
        <v>#DIV/0!</v>
      </c>
      <c r="AN75" s="157">
        <f t="shared" si="24"/>
        <v>72</v>
      </c>
      <c r="AO75" s="12">
        <f>'US Core RE'!Q85</f>
        <v>3.87959145466268E-2</v>
      </c>
      <c r="AP75" s="12">
        <f>'VA RE'!Q85</f>
        <v>0.12889254767822</v>
      </c>
      <c r="AQ75" s="162">
        <f>'Opp RE'!Q85</f>
        <v>0.14564841783987401</v>
      </c>
      <c r="AR75" s="162">
        <f>'US Core+ RE'!Q85</f>
        <v>4.0148519569933955E-2</v>
      </c>
      <c r="AS75" s="162">
        <f>REITs!Q85</f>
        <v>0.14040027806641797</v>
      </c>
      <c r="AT75" s="162">
        <f>Timberland!Q85</f>
        <v>6.1970512967000069E-2</v>
      </c>
      <c r="AU75" s="162">
        <f>'Row Crops'!Q85</f>
        <v>5.723401030100006E-2</v>
      </c>
      <c r="AV75" s="162">
        <f>'Perm Crops'!Q85</f>
        <v>0.16409221973975008</v>
      </c>
      <c r="AW75" s="162">
        <f>Infra!Q85</f>
        <v>0.14526</v>
      </c>
      <c r="AX75" s="162">
        <f>'US Public Eq'!Q85</f>
        <v>6.6982216460308899E-2</v>
      </c>
      <c r="AY75" s="162">
        <f>'Fixed Income'!Q85</f>
        <v>1.2383540233808832E-2</v>
      </c>
      <c r="AZ75" s="162">
        <f>NCPREC!Q85</f>
        <v>3.5359450914315298E-2</v>
      </c>
      <c r="BA75" s="162">
        <f>'Euro Core RE'!Q85</f>
        <v>4.7954734755999998E-2</v>
      </c>
      <c r="BB75" s="162">
        <f>'Asia Core RE'!Q85</f>
        <v>4.4492894986000002E-2</v>
      </c>
      <c r="BC75" s="162">
        <f>'Add-On 1'!Q85</f>
        <v>0</v>
      </c>
      <c r="BD75" s="162">
        <f>'Add-On 2'!Q85</f>
        <v>0</v>
      </c>
      <c r="BE75" s="162"/>
      <c r="BF75">
        <f t="shared" si="28"/>
        <v>72</v>
      </c>
      <c r="BG75" s="12">
        <f>'US Core RE'!R85</f>
        <v>4.6826083892786086E-2</v>
      </c>
      <c r="BH75" s="12">
        <f>'VA RE'!R85</f>
        <v>0.23532487000441304</v>
      </c>
      <c r="BI75" s="162">
        <f>'Opp RE'!R85</f>
        <v>0.35837562620674168</v>
      </c>
      <c r="BJ75" s="162">
        <f>'US Core+ RE'!R85</f>
        <v>4.8152317332068373E-2</v>
      </c>
      <c r="BK75" s="162">
        <f>REITs!R85</f>
        <v>0.14040027806641797</v>
      </c>
      <c r="BL75" s="162">
        <f>Timberland!R85</f>
        <v>0.12057173907935304</v>
      </c>
      <c r="BM75" s="162">
        <f>'Row Crops'!R85</f>
        <v>9.9902624103993753E-2</v>
      </c>
      <c r="BN75" s="162">
        <f>'Perm Crops'!R85</f>
        <v>0.2301147489233033</v>
      </c>
      <c r="BO75" s="162">
        <f>Infra!R85</f>
        <v>0.27000614028749936</v>
      </c>
      <c r="BP75" s="162">
        <f>'US Public Eq'!R85</f>
        <v>6.6982216460308885E-2</v>
      </c>
      <c r="BQ75" s="162">
        <f>'Fixed Income'!R85</f>
        <v>1.2383540233808832E-2</v>
      </c>
      <c r="BR75" s="162">
        <f>NCPREC!R85</f>
        <v>4.1931130527185001E-2</v>
      </c>
      <c r="BS75" s="162">
        <f>'Euro Core RE'!R85</f>
        <v>6.5752285505028985E-2</v>
      </c>
      <c r="BT75" s="162">
        <f>'Asia Core RE'!R85</f>
        <v>3.7312917398860224E-2</v>
      </c>
      <c r="BU75" s="162" t="e">
        <f>'Add-On 1'!R85</f>
        <v>#DIV/0!</v>
      </c>
      <c r="BV75" s="162" t="e">
        <f>'Add-On 2'!R85</f>
        <v>#DIV/0!</v>
      </c>
    </row>
    <row r="76" spans="1:74" x14ac:dyDescent="0.2">
      <c r="A76" s="157">
        <f t="shared" si="25"/>
        <v>73</v>
      </c>
      <c r="B76" s="12">
        <f t="shared" ca="1" si="17"/>
        <v>3.24616388059547E-2</v>
      </c>
      <c r="C76" s="12">
        <f t="shared" ca="1" si="23"/>
        <v>3.3436560692000003E-2</v>
      </c>
      <c r="D76" s="12">
        <f t="shared" ca="1" si="23"/>
        <v>4.8825127411000001E-2</v>
      </c>
      <c r="E76" s="12">
        <f t="shared" ca="1" si="23"/>
        <v>3.43788166726414E-2</v>
      </c>
      <c r="F76" s="12">
        <f t="shared" ca="1" si="23"/>
        <v>3.1449064219095199E-2</v>
      </c>
      <c r="G76" s="12">
        <f t="shared" ca="1" si="23"/>
        <v>5.79790687954835E-2</v>
      </c>
      <c r="H76" s="12">
        <f t="shared" ca="1" si="23"/>
        <v>2.0496E-2</v>
      </c>
      <c r="I76" s="12">
        <f t="shared" ca="1" si="23"/>
        <v>6.0241497162500934E-3</v>
      </c>
      <c r="J76" s="12">
        <f t="shared" ca="1" si="23"/>
        <v>1.4352703049000048E-2</v>
      </c>
      <c r="K76" s="12">
        <f t="shared" ca="1" si="23"/>
        <v>1.8121600889750011E-2</v>
      </c>
      <c r="L76" s="12">
        <f t="shared" ca="1" si="23"/>
        <v>9.9186132972351793E-2</v>
      </c>
      <c r="M76" s="12">
        <f t="shared" ca="1" si="23"/>
        <v>5.6654157363104793E-2</v>
      </c>
      <c r="N76" s="12">
        <f t="shared" ca="1" si="23"/>
        <v>3.8076050323968769E-2</v>
      </c>
      <c r="O76" s="12">
        <f t="shared" ca="1" si="23"/>
        <v>3.9766415562020499E-2</v>
      </c>
      <c r="P76" s="12">
        <f t="shared" ca="1" si="23"/>
        <v>0</v>
      </c>
      <c r="Q76" s="12">
        <f t="shared" ca="1" si="23"/>
        <v>0</v>
      </c>
      <c r="V76" s="157">
        <f t="shared" si="26"/>
        <v>73</v>
      </c>
      <c r="W76" s="12">
        <f t="shared" ca="1" si="27"/>
        <v>2.7228647993305266E-2</v>
      </c>
      <c r="X76" s="12">
        <f t="shared" ca="1" si="27"/>
        <v>5.1230533814064838E-2</v>
      </c>
      <c r="Y76" s="12">
        <f t="shared" ca="1" si="27"/>
        <v>5.2992875834071418E-2</v>
      </c>
      <c r="Z76" s="12">
        <f t="shared" ca="1" si="27"/>
        <v>-3.3676376522338014E-3</v>
      </c>
      <c r="AA76" s="12">
        <f t="shared" ca="1" si="27"/>
        <v>3.3219577184086413E-2</v>
      </c>
      <c r="AB76" s="12">
        <f t="shared" ca="1" si="27"/>
        <v>4.5599683278891634E-2</v>
      </c>
      <c r="AC76" s="12">
        <f t="shared" ca="1" si="27"/>
        <v>2.7025557250000443E-2</v>
      </c>
      <c r="AD76" s="12">
        <f t="shared" ca="1" si="27"/>
        <v>-1.9505193732039405E-2</v>
      </c>
      <c r="AE76" s="12">
        <f t="shared" ca="1" si="27"/>
        <v>1.203790898902346E-2</v>
      </c>
      <c r="AF76" s="12">
        <f t="shared" ca="1" si="27"/>
        <v>2.4422175157950088E-2</v>
      </c>
      <c r="AG76" s="12">
        <f t="shared" ca="1" si="27"/>
        <v>9.9186132972351793E-2</v>
      </c>
      <c r="AH76" s="12">
        <f t="shared" ca="1" si="27"/>
        <v>5.6654157363104751E-2</v>
      </c>
      <c r="AI76" s="12">
        <f t="shared" ca="1" si="27"/>
        <v>3.8076050323968769E-2</v>
      </c>
      <c r="AJ76" s="12">
        <f t="shared" ca="1" si="27"/>
        <v>3.6947560969408322E-2</v>
      </c>
      <c r="AK76" s="12" t="e">
        <f t="shared" ca="1" si="27"/>
        <v>#DIV/0!</v>
      </c>
      <c r="AL76" s="12" t="e">
        <f t="shared" ca="1" si="16"/>
        <v>#DIV/0!</v>
      </c>
      <c r="AN76" s="157">
        <f t="shared" si="24"/>
        <v>73</v>
      </c>
      <c r="AO76" s="12">
        <f>'US Core RE'!Q86</f>
        <v>3.24616388059547E-2</v>
      </c>
      <c r="AP76" s="12">
        <f>'VA RE'!Q86</f>
        <v>3.1449064219095199E-2</v>
      </c>
      <c r="AQ76" s="162">
        <f>'Opp RE'!Q86</f>
        <v>5.79790687954835E-2</v>
      </c>
      <c r="AR76" s="162">
        <f>'US Core+ RE'!Q86</f>
        <v>3.43788166726414E-2</v>
      </c>
      <c r="AS76" s="162">
        <f>REITs!Q86</f>
        <v>9.9186132972351793E-2</v>
      </c>
      <c r="AT76" s="162">
        <f>Timberland!Q86</f>
        <v>6.0241497162500934E-3</v>
      </c>
      <c r="AU76" s="162">
        <f>'Row Crops'!Q86</f>
        <v>1.4352703049000048E-2</v>
      </c>
      <c r="AV76" s="162">
        <f>'Perm Crops'!Q86</f>
        <v>1.8121600889750011E-2</v>
      </c>
      <c r="AW76" s="162">
        <f>Infra!Q86</f>
        <v>2.0496E-2</v>
      </c>
      <c r="AX76" s="162">
        <f>'US Public Eq'!Q86</f>
        <v>5.6654157363104793E-2</v>
      </c>
      <c r="AY76" s="162">
        <f>'Fixed Income'!Q86</f>
        <v>3.8076050323968769E-2</v>
      </c>
      <c r="AZ76" s="162">
        <f>NCPREC!Q86</f>
        <v>3.9766415562020499E-2</v>
      </c>
      <c r="BA76" s="162">
        <f>'Euro Core RE'!Q86</f>
        <v>3.3436560692000003E-2</v>
      </c>
      <c r="BB76" s="162">
        <f>'Asia Core RE'!Q86</f>
        <v>4.8825127411000001E-2</v>
      </c>
      <c r="BC76" s="162">
        <f>'Add-On 1'!Q86</f>
        <v>0</v>
      </c>
      <c r="BD76" s="162">
        <f>'Add-On 2'!Q86</f>
        <v>0</v>
      </c>
      <c r="BE76" s="162"/>
      <c r="BF76">
        <f t="shared" si="28"/>
        <v>73</v>
      </c>
      <c r="BG76" s="12">
        <f>'US Core RE'!R86</f>
        <v>2.7228647993305266E-2</v>
      </c>
      <c r="BH76" s="12">
        <f>'VA RE'!R86</f>
        <v>3.3219577184086413E-2</v>
      </c>
      <c r="BI76" s="162">
        <f>'Opp RE'!R86</f>
        <v>4.5599683278891634E-2</v>
      </c>
      <c r="BJ76" s="162">
        <f>'US Core+ RE'!R86</f>
        <v>-3.3676376522338014E-3</v>
      </c>
      <c r="BK76" s="162">
        <f>REITs!R86</f>
        <v>9.9186132972351793E-2</v>
      </c>
      <c r="BL76" s="162">
        <f>Timberland!R86</f>
        <v>-1.9505193732039405E-2</v>
      </c>
      <c r="BM76" s="162">
        <f>'Row Crops'!R86</f>
        <v>1.203790898902346E-2</v>
      </c>
      <c r="BN76" s="162">
        <f>'Perm Crops'!R86</f>
        <v>2.4422175157950088E-2</v>
      </c>
      <c r="BO76" s="162">
        <f>Infra!R86</f>
        <v>2.7025557250000443E-2</v>
      </c>
      <c r="BP76" s="162">
        <f>'US Public Eq'!R86</f>
        <v>5.6654157363104751E-2</v>
      </c>
      <c r="BQ76" s="162">
        <f>'Fixed Income'!R86</f>
        <v>3.8076050323968769E-2</v>
      </c>
      <c r="BR76" s="162">
        <f>NCPREC!R86</f>
        <v>3.6947560969408322E-2</v>
      </c>
      <c r="BS76" s="162">
        <f>'Euro Core RE'!R86</f>
        <v>5.1230533814064838E-2</v>
      </c>
      <c r="BT76" s="162">
        <f>'Asia Core RE'!R86</f>
        <v>5.2992875834071418E-2</v>
      </c>
      <c r="BU76" s="162" t="e">
        <f>'Add-On 1'!R86</f>
        <v>#DIV/0!</v>
      </c>
      <c r="BV76" s="162" t="e">
        <f>'Add-On 2'!R86</f>
        <v>#DIV/0!</v>
      </c>
    </row>
    <row r="77" spans="1:74" x14ac:dyDescent="0.2">
      <c r="A77" s="157">
        <f t="shared" si="25"/>
        <v>74</v>
      </c>
      <c r="B77" s="12">
        <f t="shared" ca="1" si="17"/>
        <v>3.7062379560324703E-2</v>
      </c>
      <c r="C77" s="12">
        <f t="shared" ref="C77:Q86" ca="1" si="29">VLOOKUP($A77,$AN$3:$BD$186,C$1,FALSE)</f>
        <v>2.7951607765999999E-2</v>
      </c>
      <c r="D77" s="12">
        <f t="shared" ca="1" si="29"/>
        <v>4.7169114653999998E-2</v>
      </c>
      <c r="E77" s="12">
        <f t="shared" ca="1" si="29"/>
        <v>6.0395180551341049E-2</v>
      </c>
      <c r="F77" s="12">
        <f t="shared" ca="1" si="29"/>
        <v>4.0316269695218898E-2</v>
      </c>
      <c r="G77" s="12">
        <f t="shared" ca="1" si="29"/>
        <v>6.7932380176423904E-2</v>
      </c>
      <c r="H77" s="12">
        <f t="shared" ca="1" si="29"/>
        <v>1.3952000000000001E-2</v>
      </c>
      <c r="I77" s="12">
        <f t="shared" ca="1" si="29"/>
        <v>3.2263461929000092E-2</v>
      </c>
      <c r="J77" s="12">
        <f t="shared" ca="1" si="29"/>
        <v>1.6803210127250168E-2</v>
      </c>
      <c r="K77" s="12">
        <f t="shared" ca="1" si="29"/>
        <v>1.5691310143999937E-2</v>
      </c>
      <c r="L77" s="12">
        <f t="shared" ca="1" si="29"/>
        <v>-3.6944745333759021E-3</v>
      </c>
      <c r="M77" s="12">
        <f t="shared" ca="1" si="29"/>
        <v>-1.4405811177186301E-2</v>
      </c>
      <c r="N77" s="12">
        <f t="shared" ca="1" si="29"/>
        <v>-7.6317085848187638E-4</v>
      </c>
      <c r="O77" s="12">
        <f t="shared" ca="1" si="29"/>
        <v>4.0834110779016601E-2</v>
      </c>
      <c r="P77" s="12">
        <f t="shared" ca="1" si="29"/>
        <v>0</v>
      </c>
      <c r="Q77" s="12">
        <f t="shared" ca="1" si="29"/>
        <v>0</v>
      </c>
      <c r="V77" s="157">
        <f t="shared" si="26"/>
        <v>74</v>
      </c>
      <c r="W77" s="12">
        <f t="shared" ca="1" si="27"/>
        <v>4.0338794914592579E-2</v>
      </c>
      <c r="X77" s="12">
        <f t="shared" ca="1" si="27"/>
        <v>1.2869093316883129E-2</v>
      </c>
      <c r="Y77" s="12">
        <f t="shared" ca="1" si="27"/>
        <v>8.113472511643538E-2</v>
      </c>
      <c r="Z77" s="12">
        <f t="shared" ca="1" si="27"/>
        <v>9.8344587780554882E-2</v>
      </c>
      <c r="AA77" s="12">
        <f t="shared" ca="1" si="27"/>
        <v>6.2413052664237245E-2</v>
      </c>
      <c r="AB77" s="12">
        <f t="shared" ca="1" si="27"/>
        <v>0.16494672355568363</v>
      </c>
      <c r="AC77" s="12">
        <f t="shared" ca="1" si="27"/>
        <v>-6.9137090443750382E-2</v>
      </c>
      <c r="AD77" s="12">
        <f t="shared" ca="1" si="27"/>
        <v>4.3772842161520664E-2</v>
      </c>
      <c r="AE77" s="12">
        <f t="shared" ca="1" si="27"/>
        <v>2.5723975782603326E-3</v>
      </c>
      <c r="AF77" s="12">
        <f t="shared" ca="1" si="27"/>
        <v>-2.0628104717901663E-2</v>
      </c>
      <c r="AG77" s="12">
        <f t="shared" ca="1" si="27"/>
        <v>-3.6944745333759021E-3</v>
      </c>
      <c r="AH77" s="12">
        <f t="shared" ca="1" si="27"/>
        <v>-1.4405811177186312E-2</v>
      </c>
      <c r="AI77" s="12">
        <f t="shared" ca="1" si="27"/>
        <v>-7.6317085848187638E-4</v>
      </c>
      <c r="AJ77" s="12">
        <f t="shared" ca="1" si="27"/>
        <v>4.6816063273908748E-2</v>
      </c>
      <c r="AK77" s="12" t="e">
        <f t="shared" ca="1" si="27"/>
        <v>#DIV/0!</v>
      </c>
      <c r="AL77" s="12" t="e">
        <f t="shared" ca="1" si="16"/>
        <v>#DIV/0!</v>
      </c>
      <c r="AN77" s="157">
        <f t="shared" si="24"/>
        <v>74</v>
      </c>
      <c r="AO77" s="12">
        <f>'US Core RE'!Q87</f>
        <v>3.7062379560324703E-2</v>
      </c>
      <c r="AP77" s="12">
        <f>'VA RE'!Q87</f>
        <v>4.0316269695218898E-2</v>
      </c>
      <c r="AQ77" s="162">
        <f>'Opp RE'!Q87</f>
        <v>6.7932380176423904E-2</v>
      </c>
      <c r="AR77" s="162">
        <f>'US Core+ RE'!Q87</f>
        <v>6.0395180551341049E-2</v>
      </c>
      <c r="AS77" s="162">
        <f>REITs!Q87</f>
        <v>-3.6944745333759021E-3</v>
      </c>
      <c r="AT77" s="162">
        <f>Timberland!Q87</f>
        <v>3.2263461929000092E-2</v>
      </c>
      <c r="AU77" s="162">
        <f>'Row Crops'!Q87</f>
        <v>1.6803210127250168E-2</v>
      </c>
      <c r="AV77" s="162">
        <f>'Perm Crops'!Q87</f>
        <v>1.5691310143999937E-2</v>
      </c>
      <c r="AW77" s="162">
        <f>Infra!Q87</f>
        <v>1.3952000000000001E-2</v>
      </c>
      <c r="AX77" s="162">
        <f>'US Public Eq'!Q87</f>
        <v>-1.4405811177186301E-2</v>
      </c>
      <c r="AY77" s="162">
        <f>'Fixed Income'!Q87</f>
        <v>-7.6317085848187638E-4</v>
      </c>
      <c r="AZ77" s="162">
        <f>NCPREC!Q87</f>
        <v>4.0834110779016601E-2</v>
      </c>
      <c r="BA77" s="162">
        <f>'Euro Core RE'!Q87</f>
        <v>2.7951607765999999E-2</v>
      </c>
      <c r="BB77" s="162">
        <f>'Asia Core RE'!Q87</f>
        <v>4.7169114653999998E-2</v>
      </c>
      <c r="BC77" s="162">
        <f>'Add-On 1'!Q87</f>
        <v>0</v>
      </c>
      <c r="BD77" s="162">
        <f>'Add-On 2'!Q87</f>
        <v>0</v>
      </c>
      <c r="BE77" s="162"/>
      <c r="BF77">
        <f t="shared" si="28"/>
        <v>74</v>
      </c>
      <c r="BG77" s="12">
        <f>'US Core RE'!R87</f>
        <v>4.0338794914592579E-2</v>
      </c>
      <c r="BH77" s="12">
        <f>'VA RE'!R87</f>
        <v>6.2413052664237245E-2</v>
      </c>
      <c r="BI77" s="162">
        <f>'Opp RE'!R87</f>
        <v>0.16494672355568363</v>
      </c>
      <c r="BJ77" s="162">
        <f>'US Core+ RE'!R87</f>
        <v>9.8344587780554882E-2</v>
      </c>
      <c r="BK77" s="162">
        <f>REITs!R87</f>
        <v>-3.6944745333759021E-3</v>
      </c>
      <c r="BL77" s="162">
        <f>Timberland!R87</f>
        <v>4.3772842161520664E-2</v>
      </c>
      <c r="BM77" s="162">
        <f>'Row Crops'!R87</f>
        <v>2.5723975782603326E-3</v>
      </c>
      <c r="BN77" s="162">
        <f>'Perm Crops'!R87</f>
        <v>-2.0628104717901663E-2</v>
      </c>
      <c r="BO77" s="162">
        <f>Infra!R87</f>
        <v>-6.9137090443750382E-2</v>
      </c>
      <c r="BP77" s="162">
        <f>'US Public Eq'!R87</f>
        <v>-1.4405811177186312E-2</v>
      </c>
      <c r="BQ77" s="162">
        <f>'Fixed Income'!R87</f>
        <v>-7.6317085848187638E-4</v>
      </c>
      <c r="BR77" s="162">
        <f>NCPREC!R87</f>
        <v>4.6816063273908748E-2</v>
      </c>
      <c r="BS77" s="162">
        <f>'Euro Core RE'!R87</f>
        <v>1.2869093316883129E-2</v>
      </c>
      <c r="BT77" s="162">
        <f>'Asia Core RE'!R87</f>
        <v>8.113472511643538E-2</v>
      </c>
      <c r="BU77" s="162" t="e">
        <f>'Add-On 1'!R87</f>
        <v>#DIV/0!</v>
      </c>
      <c r="BV77" s="162" t="e">
        <f>'Add-On 2'!R87</f>
        <v>#DIV/0!</v>
      </c>
    </row>
    <row r="78" spans="1:74" x14ac:dyDescent="0.2">
      <c r="A78" s="157">
        <f t="shared" si="25"/>
        <v>75</v>
      </c>
      <c r="B78" s="12">
        <f t="shared" ca="1" si="17"/>
        <v>3.6348883354651002E-2</v>
      </c>
      <c r="C78" s="12">
        <f t="shared" ca="1" si="29"/>
        <v>3.1574505496999999E-2</v>
      </c>
      <c r="D78" s="12">
        <f t="shared" ca="1" si="29"/>
        <v>3.8431731024999999E-2</v>
      </c>
      <c r="E78" s="12">
        <f t="shared" ca="1" si="29"/>
        <v>3.7903835372608899E-2</v>
      </c>
      <c r="F78" s="12">
        <f t="shared" ca="1" si="29"/>
        <v>2.4067623576825799E-2</v>
      </c>
      <c r="G78" s="12">
        <f t="shared" ca="1" si="29"/>
        <v>3.25010626780824E-2</v>
      </c>
      <c r="H78" s="12">
        <f t="shared" ca="1" si="29"/>
        <v>9.7028000000000003E-2</v>
      </c>
      <c r="I78" s="12">
        <f t="shared" ca="1" si="29"/>
        <v>2.0556324824750227E-2</v>
      </c>
      <c r="J78" s="12">
        <f t="shared" ca="1" si="29"/>
        <v>3.0551867838499946E-2</v>
      </c>
      <c r="K78" s="12">
        <f t="shared" ca="1" si="29"/>
        <v>4.344960498275019E-2</v>
      </c>
      <c r="L78" s="12">
        <f t="shared" ca="1" si="29"/>
        <v>0.13984810209764009</v>
      </c>
      <c r="M78" s="12">
        <f t="shared" ca="1" si="29"/>
        <v>4.2074897133719501E-2</v>
      </c>
      <c r="N78" s="12">
        <f t="shared" ca="1" si="29"/>
        <v>-6.4669314555296786E-3</v>
      </c>
      <c r="O78" s="12">
        <f t="shared" ca="1" si="29"/>
        <v>4.38410215787612E-2</v>
      </c>
      <c r="P78" s="12">
        <f t="shared" ca="1" si="29"/>
        <v>0</v>
      </c>
      <c r="Q78" s="12">
        <f t="shared" ca="1" si="29"/>
        <v>0</v>
      </c>
      <c r="V78" s="157">
        <f t="shared" si="26"/>
        <v>75</v>
      </c>
      <c r="W78" s="12">
        <f t="shared" ca="1" si="27"/>
        <v>1.7392444518177674E-2</v>
      </c>
      <c r="X78" s="12">
        <f t="shared" ca="1" si="27"/>
        <v>2.8389659110211074E-2</v>
      </c>
      <c r="Y78" s="12">
        <f t="shared" ca="1" si="27"/>
        <v>2.223139674384278E-2</v>
      </c>
      <c r="Z78" s="12">
        <f t="shared" ca="1" si="27"/>
        <v>6.2584749029586106E-3</v>
      </c>
      <c r="AA78" s="12">
        <f t="shared" ca="1" si="27"/>
        <v>-0.13260568941396167</v>
      </c>
      <c r="AB78" s="12">
        <f t="shared" ca="1" si="27"/>
        <v>-0.21095525686678629</v>
      </c>
      <c r="AC78" s="12">
        <f t="shared" ca="1" si="27"/>
        <v>0.20975198762343727</v>
      </c>
      <c r="AD78" s="12">
        <f t="shared" ca="1" si="27"/>
        <v>-7.3520396360208462E-2</v>
      </c>
      <c r="AE78" s="12">
        <f t="shared" ca="1" si="27"/>
        <v>-5.4702134470700048E-2</v>
      </c>
      <c r="AF78" s="12">
        <f t="shared" ca="1" si="27"/>
        <v>-7.3643928139828896E-2</v>
      </c>
      <c r="AG78" s="12">
        <f t="shared" ca="1" si="27"/>
        <v>0.13984810209764009</v>
      </c>
      <c r="AH78" s="12">
        <f t="shared" ca="1" si="27"/>
        <v>4.207489713371948E-2</v>
      </c>
      <c r="AI78" s="12">
        <f t="shared" ca="1" si="27"/>
        <v>-6.4669314555296786E-3</v>
      </c>
      <c r="AJ78" s="12">
        <f t="shared" ca="1" si="27"/>
        <v>3.5655393456328177E-2</v>
      </c>
      <c r="AK78" s="12" t="e">
        <f t="shared" ca="1" si="27"/>
        <v>#DIV/0!</v>
      </c>
      <c r="AL78" s="12" t="e">
        <f t="shared" ca="1" si="16"/>
        <v>#DIV/0!</v>
      </c>
      <c r="AN78" s="157">
        <f t="shared" si="24"/>
        <v>75</v>
      </c>
      <c r="AO78" s="12">
        <f>'US Core RE'!Q88</f>
        <v>3.6348883354651002E-2</v>
      </c>
      <c r="AP78" s="12">
        <f>'VA RE'!Q88</f>
        <v>2.4067623576825799E-2</v>
      </c>
      <c r="AQ78" s="162">
        <f>'Opp RE'!Q88</f>
        <v>3.25010626780824E-2</v>
      </c>
      <c r="AR78" s="162">
        <f>'US Core+ RE'!Q88</f>
        <v>3.7903835372608899E-2</v>
      </c>
      <c r="AS78" s="162">
        <f>REITs!Q88</f>
        <v>0.13984810209764009</v>
      </c>
      <c r="AT78" s="162">
        <f>Timberland!Q88</f>
        <v>2.0556324824750227E-2</v>
      </c>
      <c r="AU78" s="162">
        <f>'Row Crops'!Q88</f>
        <v>3.0551867838499946E-2</v>
      </c>
      <c r="AV78" s="162">
        <f>'Perm Crops'!Q88</f>
        <v>4.344960498275019E-2</v>
      </c>
      <c r="AW78" s="162">
        <f>Infra!Q88</f>
        <v>9.7028000000000003E-2</v>
      </c>
      <c r="AX78" s="162">
        <f>'US Public Eq'!Q88</f>
        <v>4.2074897133719501E-2</v>
      </c>
      <c r="AY78" s="162">
        <f>'Fixed Income'!Q88</f>
        <v>-6.4669314555296786E-3</v>
      </c>
      <c r="AZ78" s="162">
        <f>NCPREC!Q88</f>
        <v>4.38410215787612E-2</v>
      </c>
      <c r="BA78" s="162">
        <f>'Euro Core RE'!Q88</f>
        <v>3.1574505496999999E-2</v>
      </c>
      <c r="BB78" s="162">
        <f>'Asia Core RE'!Q88</f>
        <v>3.8431731024999999E-2</v>
      </c>
      <c r="BC78" s="162">
        <f>'Add-On 1'!Q88</f>
        <v>0</v>
      </c>
      <c r="BD78" s="162">
        <f>'Add-On 2'!Q88</f>
        <v>0</v>
      </c>
      <c r="BE78" s="162"/>
      <c r="BF78">
        <f t="shared" si="28"/>
        <v>75</v>
      </c>
      <c r="BG78" s="12">
        <f>'US Core RE'!R88</f>
        <v>1.7392444518177674E-2</v>
      </c>
      <c r="BH78" s="12">
        <f>'VA RE'!R88</f>
        <v>-0.13260568941396167</v>
      </c>
      <c r="BI78" s="162">
        <f>'Opp RE'!R88</f>
        <v>-0.21095525686678629</v>
      </c>
      <c r="BJ78" s="162">
        <f>'US Core+ RE'!R88</f>
        <v>6.2584749029586106E-3</v>
      </c>
      <c r="BK78" s="162">
        <f>REITs!R88</f>
        <v>0.13984810209764009</v>
      </c>
      <c r="BL78" s="162">
        <f>Timberland!R88</f>
        <v>-7.3520396360208462E-2</v>
      </c>
      <c r="BM78" s="162">
        <f>'Row Crops'!R88</f>
        <v>-5.4702134470700048E-2</v>
      </c>
      <c r="BN78" s="162">
        <f>'Perm Crops'!R88</f>
        <v>-7.3643928139828896E-2</v>
      </c>
      <c r="BO78" s="162">
        <f>Infra!R88</f>
        <v>0.20975198762343727</v>
      </c>
      <c r="BP78" s="162">
        <f>'US Public Eq'!R88</f>
        <v>4.207489713371948E-2</v>
      </c>
      <c r="BQ78" s="162">
        <f>'Fixed Income'!R88</f>
        <v>-6.4669314555296786E-3</v>
      </c>
      <c r="BR78" s="162">
        <f>NCPREC!R88</f>
        <v>3.5655393456328177E-2</v>
      </c>
      <c r="BS78" s="162">
        <f>'Euro Core RE'!R88</f>
        <v>2.8389659110211074E-2</v>
      </c>
      <c r="BT78" s="162">
        <f>'Asia Core RE'!R88</f>
        <v>2.223139674384278E-2</v>
      </c>
      <c r="BU78" s="162" t="e">
        <f>'Add-On 1'!R88</f>
        <v>#DIV/0!</v>
      </c>
      <c r="BV78" s="162" t="e">
        <f>'Add-On 2'!R88</f>
        <v>#DIV/0!</v>
      </c>
    </row>
    <row r="79" spans="1:74" x14ac:dyDescent="0.2">
      <c r="A79" s="157">
        <f t="shared" si="25"/>
        <v>76</v>
      </c>
      <c r="B79" s="12">
        <f t="shared" ca="1" si="17"/>
        <v>4.79988195345094E-2</v>
      </c>
      <c r="C79" s="12">
        <f t="shared" ca="1" si="29"/>
        <v>4.3169551339000002E-2</v>
      </c>
      <c r="D79" s="12">
        <f t="shared" ca="1" si="29"/>
        <v>4.1068470348999998E-2</v>
      </c>
      <c r="E79" s="12">
        <f t="shared" ca="1" si="29"/>
        <v>5.9095375567091858E-2</v>
      </c>
      <c r="F79" s="12">
        <f t="shared" ca="1" si="29"/>
        <v>0.11399158906266001</v>
      </c>
      <c r="G79" s="12">
        <f t="shared" ca="1" si="29"/>
        <v>0.146054160562998</v>
      </c>
      <c r="H79" s="12">
        <f t="shared" ca="1" si="29"/>
        <v>-1.5713000000000001E-2</v>
      </c>
      <c r="I79" s="12">
        <f t="shared" ca="1" si="29"/>
        <v>0.11704713651650023</v>
      </c>
      <c r="J79" s="12">
        <f t="shared" ca="1" si="29"/>
        <v>0.11581648994374993</v>
      </c>
      <c r="K79" s="12">
        <f t="shared" ca="1" si="29"/>
        <v>0.32408418277624995</v>
      </c>
      <c r="L79" s="12">
        <f t="shared" ca="1" si="29"/>
        <v>4.6530580556744194E-2</v>
      </c>
      <c r="M79" s="12">
        <f t="shared" ca="1" si="29"/>
        <v>2.08760258346294E-2</v>
      </c>
      <c r="N79" s="12">
        <f t="shared" ca="1" si="29"/>
        <v>5.9475372243249502E-3</v>
      </c>
      <c r="O79" s="12">
        <f t="shared" ca="1" si="29"/>
        <v>3.3444880038762802E-2</v>
      </c>
      <c r="P79" s="12">
        <f t="shared" ca="1" si="29"/>
        <v>0</v>
      </c>
      <c r="Q79" s="12">
        <f t="shared" ca="1" si="29"/>
        <v>0</v>
      </c>
      <c r="V79" s="157">
        <f t="shared" si="26"/>
        <v>76</v>
      </c>
      <c r="W79" s="12">
        <f t="shared" ca="1" si="27"/>
        <v>4.998496378465056E-2</v>
      </c>
      <c r="X79" s="12">
        <f t="shared" ca="1" si="27"/>
        <v>9.2492364886846756E-2</v>
      </c>
      <c r="Y79" s="12">
        <f t="shared" ca="1" si="27"/>
        <v>0.12094760752524558</v>
      </c>
      <c r="Z79" s="12">
        <f t="shared" ca="1" si="27"/>
        <v>6.9430449779400716E-2</v>
      </c>
      <c r="AA79" s="12">
        <f t="shared" ca="1" si="27"/>
        <v>0.22568908039569324</v>
      </c>
      <c r="AB79" s="12">
        <f t="shared" ca="1" si="27"/>
        <v>0.29572354807352519</v>
      </c>
      <c r="AC79" s="12">
        <f t="shared" ca="1" si="27"/>
        <v>-5.4603294828125093E-2</v>
      </c>
      <c r="AD79" s="12">
        <f t="shared" ca="1" si="27"/>
        <v>0.22774885020237168</v>
      </c>
      <c r="AE79" s="12">
        <f t="shared" ca="1" si="27"/>
        <v>0.2162203058767953</v>
      </c>
      <c r="AF79" s="12">
        <f t="shared" ca="1" si="27"/>
        <v>0.50625039058074295</v>
      </c>
      <c r="AG79" s="12">
        <f t="shared" ca="1" si="27"/>
        <v>4.6530580556744194E-2</v>
      </c>
      <c r="AH79" s="12">
        <f t="shared" ca="1" si="27"/>
        <v>2.0876025834629441E-2</v>
      </c>
      <c r="AI79" s="12">
        <f t="shared" ca="1" si="27"/>
        <v>5.9475372243249502E-3</v>
      </c>
      <c r="AJ79" s="12">
        <f t="shared" ca="1" si="27"/>
        <v>4.7714296440858339E-2</v>
      </c>
      <c r="AK79" s="12" t="e">
        <f t="shared" ca="1" si="27"/>
        <v>#DIV/0!</v>
      </c>
      <c r="AL79" s="12" t="e">
        <f t="shared" ca="1" si="16"/>
        <v>#DIV/0!</v>
      </c>
      <c r="AN79" s="157">
        <f t="shared" si="24"/>
        <v>76</v>
      </c>
      <c r="AO79" s="12">
        <f>'US Core RE'!Q89</f>
        <v>4.79988195345094E-2</v>
      </c>
      <c r="AP79" s="12">
        <f>'VA RE'!Q89</f>
        <v>0.11399158906266001</v>
      </c>
      <c r="AQ79" s="162">
        <f>'Opp RE'!Q89</f>
        <v>0.146054160562998</v>
      </c>
      <c r="AR79" s="162">
        <f>'US Core+ RE'!Q89</f>
        <v>5.9095375567091858E-2</v>
      </c>
      <c r="AS79" s="162">
        <f>REITs!Q89</f>
        <v>4.6530580556744194E-2</v>
      </c>
      <c r="AT79" s="162">
        <f>Timberland!Q89</f>
        <v>0.11704713651650023</v>
      </c>
      <c r="AU79" s="162">
        <f>'Row Crops'!Q89</f>
        <v>0.11581648994374993</v>
      </c>
      <c r="AV79" s="162">
        <f>'Perm Crops'!Q89</f>
        <v>0.32408418277624995</v>
      </c>
      <c r="AW79" s="162">
        <f>Infra!Q89</f>
        <v>-1.5713000000000001E-2</v>
      </c>
      <c r="AX79" s="162">
        <f>'US Public Eq'!Q89</f>
        <v>2.08760258346294E-2</v>
      </c>
      <c r="AY79" s="162">
        <f>'Fixed Income'!Q89</f>
        <v>5.9475372243249502E-3</v>
      </c>
      <c r="AZ79" s="162">
        <f>NCPREC!Q89</f>
        <v>3.3444880038762802E-2</v>
      </c>
      <c r="BA79" s="162">
        <f>'Euro Core RE'!Q89</f>
        <v>4.3169551339000002E-2</v>
      </c>
      <c r="BB79" s="162">
        <f>'Asia Core RE'!Q89</f>
        <v>4.1068470348999998E-2</v>
      </c>
      <c r="BC79" s="162">
        <f>'Add-On 1'!Q89</f>
        <v>0</v>
      </c>
      <c r="BD79" s="162">
        <f>'Add-On 2'!Q89</f>
        <v>0</v>
      </c>
      <c r="BE79" s="162"/>
      <c r="BF79">
        <f t="shared" si="28"/>
        <v>76</v>
      </c>
      <c r="BG79" s="12">
        <f>'US Core RE'!R89</f>
        <v>4.998496378465056E-2</v>
      </c>
      <c r="BH79" s="12">
        <f>'VA RE'!R89</f>
        <v>0.22568908039569324</v>
      </c>
      <c r="BI79" s="162">
        <f>'Opp RE'!R89</f>
        <v>0.29572354807352519</v>
      </c>
      <c r="BJ79" s="162">
        <f>'US Core+ RE'!R89</f>
        <v>6.9430449779400716E-2</v>
      </c>
      <c r="BK79" s="162">
        <f>REITs!R89</f>
        <v>4.6530580556744194E-2</v>
      </c>
      <c r="BL79" s="162">
        <f>Timberland!R89</f>
        <v>0.22774885020237168</v>
      </c>
      <c r="BM79" s="162">
        <f>'Row Crops'!R89</f>
        <v>0.2162203058767953</v>
      </c>
      <c r="BN79" s="162">
        <f>'Perm Crops'!R89</f>
        <v>0.50625039058074295</v>
      </c>
      <c r="BO79" s="162">
        <f>Infra!R89</f>
        <v>-5.4603294828125093E-2</v>
      </c>
      <c r="BP79" s="162">
        <f>'US Public Eq'!R89</f>
        <v>2.0876025834629441E-2</v>
      </c>
      <c r="BQ79" s="162">
        <f>'Fixed Income'!R89</f>
        <v>5.9475372243249502E-3</v>
      </c>
      <c r="BR79" s="162">
        <f>NCPREC!R89</f>
        <v>4.7714296440858339E-2</v>
      </c>
      <c r="BS79" s="162">
        <f>'Euro Core RE'!R89</f>
        <v>9.2492364886846756E-2</v>
      </c>
      <c r="BT79" s="162">
        <f>'Asia Core RE'!R89</f>
        <v>0.12094760752524558</v>
      </c>
      <c r="BU79" s="162" t="e">
        <f>'Add-On 1'!R89</f>
        <v>#DIV/0!</v>
      </c>
      <c r="BV79" s="162" t="e">
        <f>'Add-On 2'!R89</f>
        <v>#DIV/0!</v>
      </c>
    </row>
    <row r="80" spans="1:74" x14ac:dyDescent="0.2">
      <c r="A80" s="157">
        <f t="shared" si="25"/>
        <v>77</v>
      </c>
      <c r="B80" s="12">
        <f t="shared" ca="1" si="17"/>
        <v>4.7509553752173798E-2</v>
      </c>
      <c r="C80" s="12">
        <f t="shared" ca="1" si="29"/>
        <v>1.7535563014999998E-2</v>
      </c>
      <c r="D80" s="12">
        <f t="shared" ca="1" si="29"/>
        <v>8.2211774790000008E-3</v>
      </c>
      <c r="E80" s="12">
        <f t="shared" ca="1" si="29"/>
        <v>5.1301572239282424E-2</v>
      </c>
      <c r="F80" s="12">
        <f t="shared" ca="1" si="29"/>
        <v>5.3154460793267598E-2</v>
      </c>
      <c r="G80" s="12">
        <f t="shared" ca="1" si="29"/>
        <v>7.0752984980787095E-2</v>
      </c>
      <c r="H80" s="12">
        <f t="shared" ca="1" si="29"/>
        <v>2.3164000000000001E-2</v>
      </c>
      <c r="I80" s="12">
        <f t="shared" ca="1" si="29"/>
        <v>6.9698089430001442E-3</v>
      </c>
      <c r="J80" s="12">
        <f t="shared" ca="1" si="29"/>
        <v>1.7980826707249875E-2</v>
      </c>
      <c r="K80" s="12">
        <f t="shared" ca="1" si="29"/>
        <v>3.6750377726000094E-2</v>
      </c>
      <c r="L80" s="12">
        <f t="shared" ca="1" si="29"/>
        <v>6.0767588448942034E-2</v>
      </c>
      <c r="M80" s="12">
        <f t="shared" ca="1" si="29"/>
        <v>3.60488441119367E-2</v>
      </c>
      <c r="N80" s="12">
        <f t="shared" ca="1" si="29"/>
        <v>-6.7387992960874499E-3</v>
      </c>
      <c r="O80" s="12">
        <f t="shared" ca="1" si="29"/>
        <v>2.43959344172535E-2</v>
      </c>
      <c r="P80" s="12">
        <f t="shared" ca="1" si="29"/>
        <v>0</v>
      </c>
      <c r="Q80" s="12">
        <f t="shared" ca="1" si="29"/>
        <v>0</v>
      </c>
      <c r="V80" s="157">
        <f t="shared" si="26"/>
        <v>77</v>
      </c>
      <c r="W80" s="12">
        <f t="shared" ca="1" si="27"/>
        <v>4.6752292447269861E-2</v>
      </c>
      <c r="X80" s="12">
        <f t="shared" ca="1" si="27"/>
        <v>-2.2849037292225094E-2</v>
      </c>
      <c r="Y80" s="12">
        <f t="shared" ca="1" si="27"/>
        <v>-0.10551853460861393</v>
      </c>
      <c r="Z80" s="12">
        <f t="shared" ca="1" si="27"/>
        <v>4.4141671614206901E-2</v>
      </c>
      <c r="AA80" s="12">
        <f t="shared" ca="1" si="27"/>
        <v>6.2937337600904808E-2</v>
      </c>
      <c r="AB80" s="12">
        <f t="shared" ca="1" si="27"/>
        <v>0.10215859797778304</v>
      </c>
      <c r="AC80" s="12">
        <f t="shared" ca="1" si="27"/>
        <v>-6.1335200159375103E-2</v>
      </c>
      <c r="AD80" s="12">
        <f t="shared" ca="1" si="27"/>
        <v>-1.7668038819553145E-2</v>
      </c>
      <c r="AE80" s="12">
        <f t="shared" ca="1" si="27"/>
        <v>-1.6405168643851109E-2</v>
      </c>
      <c r="AF80" s="12">
        <f t="shared" ca="1" si="27"/>
        <v>3.51803105544366E-2</v>
      </c>
      <c r="AG80" s="12">
        <f t="shared" ca="1" si="27"/>
        <v>6.0767588448942034E-2</v>
      </c>
      <c r="AH80" s="12">
        <f t="shared" ca="1" si="27"/>
        <v>3.6048844111936651E-2</v>
      </c>
      <c r="AI80" s="12">
        <f t="shared" ca="1" si="27"/>
        <v>-6.7387992960874499E-3</v>
      </c>
      <c r="AJ80" s="12">
        <f t="shared" ca="1" si="27"/>
        <v>-3.0809229538215632E-3</v>
      </c>
      <c r="AK80" s="12" t="e">
        <f t="shared" ca="1" si="27"/>
        <v>#DIV/0!</v>
      </c>
      <c r="AL80" s="12" t="e">
        <f t="shared" ca="1" si="16"/>
        <v>#DIV/0!</v>
      </c>
      <c r="AN80" s="157">
        <f t="shared" si="24"/>
        <v>77</v>
      </c>
      <c r="AO80" s="12">
        <f>'US Core RE'!Q90</f>
        <v>4.7509553752173798E-2</v>
      </c>
      <c r="AP80" s="12">
        <f>'VA RE'!Q90</f>
        <v>5.3154460793267598E-2</v>
      </c>
      <c r="AQ80" s="162">
        <f>'Opp RE'!Q90</f>
        <v>7.0752984980787095E-2</v>
      </c>
      <c r="AR80" s="162">
        <f>'US Core+ RE'!Q90</f>
        <v>5.1301572239282424E-2</v>
      </c>
      <c r="AS80" s="162">
        <f>REITs!Q90</f>
        <v>6.0767588448942034E-2</v>
      </c>
      <c r="AT80" s="162">
        <f>Timberland!Q90</f>
        <v>6.9698089430001442E-3</v>
      </c>
      <c r="AU80" s="162">
        <f>'Row Crops'!Q90</f>
        <v>1.7980826707249875E-2</v>
      </c>
      <c r="AV80" s="162">
        <f>'Perm Crops'!Q90</f>
        <v>3.6750377726000094E-2</v>
      </c>
      <c r="AW80" s="162">
        <f>Infra!Q90</f>
        <v>2.3164000000000001E-2</v>
      </c>
      <c r="AX80" s="162">
        <f>'US Public Eq'!Q90</f>
        <v>3.60488441119367E-2</v>
      </c>
      <c r="AY80" s="162">
        <f>'Fixed Income'!Q90</f>
        <v>-6.7387992960874499E-3</v>
      </c>
      <c r="AZ80" s="162">
        <f>NCPREC!Q90</f>
        <v>2.43959344172535E-2</v>
      </c>
      <c r="BA80" s="162">
        <f>'Euro Core RE'!Q90</f>
        <v>1.7535563014999998E-2</v>
      </c>
      <c r="BB80" s="162">
        <f>'Asia Core RE'!Q90</f>
        <v>8.2211774790000008E-3</v>
      </c>
      <c r="BC80" s="162">
        <f>'Add-On 1'!Q90</f>
        <v>0</v>
      </c>
      <c r="BD80" s="162">
        <f>'Add-On 2'!Q90</f>
        <v>0</v>
      </c>
      <c r="BE80" s="162"/>
      <c r="BF80">
        <f t="shared" si="28"/>
        <v>77</v>
      </c>
      <c r="BG80" s="12">
        <f>'US Core RE'!R90</f>
        <v>4.6752292447269861E-2</v>
      </c>
      <c r="BH80" s="12">
        <f>'VA RE'!R90</f>
        <v>6.2937337600904808E-2</v>
      </c>
      <c r="BI80" s="162">
        <f>'Opp RE'!R90</f>
        <v>0.10215859797778304</v>
      </c>
      <c r="BJ80" s="162">
        <f>'US Core+ RE'!R90</f>
        <v>4.4141671614206901E-2</v>
      </c>
      <c r="BK80" s="162">
        <f>REITs!R90</f>
        <v>6.0767588448942034E-2</v>
      </c>
      <c r="BL80" s="162">
        <f>Timberland!R90</f>
        <v>-1.7668038819553145E-2</v>
      </c>
      <c r="BM80" s="162">
        <f>'Row Crops'!R90</f>
        <v>-1.6405168643851109E-2</v>
      </c>
      <c r="BN80" s="162">
        <f>'Perm Crops'!R90</f>
        <v>3.51803105544366E-2</v>
      </c>
      <c r="BO80" s="162">
        <f>Infra!R90</f>
        <v>-6.1335200159375103E-2</v>
      </c>
      <c r="BP80" s="162">
        <f>'US Public Eq'!R90</f>
        <v>3.6048844111936651E-2</v>
      </c>
      <c r="BQ80" s="162">
        <f>'Fixed Income'!R90</f>
        <v>-6.7387992960874499E-3</v>
      </c>
      <c r="BR80" s="162">
        <f>NCPREC!R90</f>
        <v>-3.0809229538215632E-3</v>
      </c>
      <c r="BS80" s="162">
        <f>'Euro Core RE'!R90</f>
        <v>-2.2849037292225094E-2</v>
      </c>
      <c r="BT80" s="162">
        <f>'Asia Core RE'!R90</f>
        <v>-0.10551853460861393</v>
      </c>
      <c r="BU80" s="162" t="e">
        <f>'Add-On 1'!R90</f>
        <v>#DIV/0!</v>
      </c>
      <c r="BV80" s="162" t="e">
        <f>'Add-On 2'!R90</f>
        <v>#DIV/0!</v>
      </c>
    </row>
    <row r="81" spans="1:74" x14ac:dyDescent="0.2">
      <c r="A81" s="157">
        <f t="shared" si="25"/>
        <v>78</v>
      </c>
      <c r="B81" s="12">
        <f t="shared" ca="1" si="17"/>
        <v>4.9714667176416802E-2</v>
      </c>
      <c r="C81" s="12">
        <f t="shared" ca="1" si="29"/>
        <v>3.0546605922000002E-2</v>
      </c>
      <c r="D81" s="12">
        <f t="shared" ca="1" si="29"/>
        <v>6.3991912408999999E-2</v>
      </c>
      <c r="E81" s="12">
        <f t="shared" ca="1" si="29"/>
        <v>5.6489063190539812E-2</v>
      </c>
      <c r="F81" s="12">
        <f t="shared" ca="1" si="29"/>
        <v>4.8466092195199401E-2</v>
      </c>
      <c r="G81" s="12">
        <f t="shared" ca="1" si="29"/>
        <v>6.5726863151122306E-2</v>
      </c>
      <c r="H81" s="12">
        <f t="shared" ca="1" si="29"/>
        <v>0.10765</v>
      </c>
      <c r="I81" s="12">
        <f t="shared" ca="1" si="29"/>
        <v>3.445264465550002E-2</v>
      </c>
      <c r="J81" s="12">
        <f t="shared" ca="1" si="29"/>
        <v>5.288915576075004E-2</v>
      </c>
      <c r="K81" s="12">
        <f t="shared" ca="1" si="29"/>
        <v>1.8098255599249935E-2</v>
      </c>
      <c r="L81" s="12">
        <f t="shared" ca="1" si="29"/>
        <v>9.2865698862992119E-2</v>
      </c>
      <c r="M81" s="12">
        <f t="shared" ca="1" si="29"/>
        <v>1.36864323657628E-2</v>
      </c>
      <c r="N81" s="12">
        <f t="shared" ca="1" si="29"/>
        <v>3.0085003375962538E-2</v>
      </c>
      <c r="O81" s="12">
        <f t="shared" ca="1" si="29"/>
        <v>4.1332358185578802E-2</v>
      </c>
      <c r="P81" s="12">
        <f t="shared" ca="1" si="29"/>
        <v>0</v>
      </c>
      <c r="Q81" s="12">
        <f t="shared" ca="1" si="29"/>
        <v>0</v>
      </c>
      <c r="V81" s="157">
        <f t="shared" si="26"/>
        <v>78</v>
      </c>
      <c r="W81" s="12">
        <f t="shared" ca="1" si="27"/>
        <v>6.03412454666723E-2</v>
      </c>
      <c r="X81" s="12">
        <f t="shared" ca="1" si="27"/>
        <v>4.6451768441351904E-2</v>
      </c>
      <c r="Y81" s="12">
        <f t="shared" ca="1" si="27"/>
        <v>0.13604058049715984</v>
      </c>
      <c r="Z81" s="12">
        <f t="shared" ca="1" si="27"/>
        <v>4.3206969416573759E-2</v>
      </c>
      <c r="AA81" s="12">
        <f t="shared" ca="1" si="27"/>
        <v>6.9681726191691773E-2</v>
      </c>
      <c r="AB81" s="12">
        <f t="shared" ca="1" si="27"/>
        <v>9.9983500772178102E-2</v>
      </c>
      <c r="AC81" s="12">
        <f t="shared" ca="1" si="27"/>
        <v>0.14701886982031254</v>
      </c>
      <c r="AD81" s="12">
        <f t="shared" ca="1" si="27"/>
        <v>5.0064333975633701E-2</v>
      </c>
      <c r="AE81" s="12">
        <f t="shared" ca="1" si="27"/>
        <v>8.3137114183691407E-2</v>
      </c>
      <c r="AF81" s="12">
        <f t="shared" ca="1" si="27"/>
        <v>2.9722352077168113E-2</v>
      </c>
      <c r="AG81" s="12">
        <f t="shared" ca="1" si="27"/>
        <v>9.2865698862992119E-2</v>
      </c>
      <c r="AH81" s="12">
        <f t="shared" ca="1" si="27"/>
        <v>1.3686432365762835E-2</v>
      </c>
      <c r="AI81" s="12">
        <f t="shared" ca="1" si="27"/>
        <v>3.0085003375962538E-2</v>
      </c>
      <c r="AJ81" s="12">
        <f t="shared" ca="1" si="27"/>
        <v>7.7580637399581542E-2</v>
      </c>
      <c r="AK81" s="12" t="e">
        <f t="shared" ca="1" si="27"/>
        <v>#DIV/0!</v>
      </c>
      <c r="AL81" s="12" t="e">
        <f t="shared" ca="1" si="16"/>
        <v>#DIV/0!</v>
      </c>
      <c r="AN81" s="157">
        <f t="shared" si="24"/>
        <v>78</v>
      </c>
      <c r="AO81" s="12">
        <f>'US Core RE'!Q91</f>
        <v>4.9714667176416802E-2</v>
      </c>
      <c r="AP81" s="12">
        <f>'VA RE'!Q91</f>
        <v>4.8466092195199401E-2</v>
      </c>
      <c r="AQ81" s="162">
        <f>'Opp RE'!Q91</f>
        <v>6.5726863151122306E-2</v>
      </c>
      <c r="AR81" s="162">
        <f>'US Core+ RE'!Q91</f>
        <v>5.6489063190539812E-2</v>
      </c>
      <c r="AS81" s="162">
        <f>REITs!Q91</f>
        <v>9.2865698862992119E-2</v>
      </c>
      <c r="AT81" s="162">
        <f>Timberland!Q91</f>
        <v>3.445264465550002E-2</v>
      </c>
      <c r="AU81" s="162">
        <f>'Row Crops'!Q91</f>
        <v>5.288915576075004E-2</v>
      </c>
      <c r="AV81" s="162">
        <f>'Perm Crops'!Q91</f>
        <v>1.8098255599249935E-2</v>
      </c>
      <c r="AW81" s="162">
        <f>Infra!Q91</f>
        <v>0.10765</v>
      </c>
      <c r="AX81" s="162">
        <f>'US Public Eq'!Q91</f>
        <v>1.36864323657628E-2</v>
      </c>
      <c r="AY81" s="162">
        <f>'Fixed Income'!Q91</f>
        <v>3.0085003375962538E-2</v>
      </c>
      <c r="AZ81" s="162">
        <f>NCPREC!Q91</f>
        <v>4.1332358185578802E-2</v>
      </c>
      <c r="BA81" s="162">
        <f>'Euro Core RE'!Q91</f>
        <v>3.0546605922000002E-2</v>
      </c>
      <c r="BB81" s="162">
        <f>'Asia Core RE'!Q91</f>
        <v>6.3991912408999999E-2</v>
      </c>
      <c r="BC81" s="162">
        <f>'Add-On 1'!Q91</f>
        <v>0</v>
      </c>
      <c r="BD81" s="162">
        <f>'Add-On 2'!Q91</f>
        <v>0</v>
      </c>
      <c r="BE81" s="162"/>
      <c r="BF81">
        <f t="shared" si="28"/>
        <v>78</v>
      </c>
      <c r="BG81" s="12">
        <f>'US Core RE'!R91</f>
        <v>6.03412454666723E-2</v>
      </c>
      <c r="BH81" s="12">
        <f>'VA RE'!R91</f>
        <v>6.9681726191691773E-2</v>
      </c>
      <c r="BI81" s="162">
        <f>'Opp RE'!R91</f>
        <v>9.9983500772178102E-2</v>
      </c>
      <c r="BJ81" s="162">
        <f>'US Core+ RE'!R91</f>
        <v>4.3206969416573759E-2</v>
      </c>
      <c r="BK81" s="162">
        <f>REITs!R91</f>
        <v>9.2865698862992119E-2</v>
      </c>
      <c r="BL81" s="162">
        <f>Timberland!R91</f>
        <v>5.0064333975633701E-2</v>
      </c>
      <c r="BM81" s="162">
        <f>'Row Crops'!R91</f>
        <v>8.3137114183691407E-2</v>
      </c>
      <c r="BN81" s="162">
        <f>'Perm Crops'!R91</f>
        <v>2.9722352077168113E-2</v>
      </c>
      <c r="BO81" s="162">
        <f>Infra!R91</f>
        <v>0.14701886982031254</v>
      </c>
      <c r="BP81" s="162">
        <f>'US Public Eq'!R91</f>
        <v>1.3686432365762835E-2</v>
      </c>
      <c r="BQ81" s="162">
        <f>'Fixed Income'!R91</f>
        <v>3.0085003375962538E-2</v>
      </c>
      <c r="BR81" s="162">
        <f>NCPREC!R91</f>
        <v>7.7580637399581542E-2</v>
      </c>
      <c r="BS81" s="162">
        <f>'Euro Core RE'!R91</f>
        <v>4.6451768441351904E-2</v>
      </c>
      <c r="BT81" s="162">
        <f>'Asia Core RE'!R91</f>
        <v>0.13604058049715984</v>
      </c>
      <c r="BU81" s="162" t="e">
        <f>'Add-On 1'!R91</f>
        <v>#DIV/0!</v>
      </c>
      <c r="BV81" s="162" t="e">
        <f>'Add-On 2'!R91</f>
        <v>#DIV/0!</v>
      </c>
    </row>
    <row r="82" spans="1:74" x14ac:dyDescent="0.2">
      <c r="A82" s="157">
        <f t="shared" si="25"/>
        <v>79</v>
      </c>
      <c r="B82" s="12">
        <f t="shared" ca="1" si="17"/>
        <v>4.26632912414696E-2</v>
      </c>
      <c r="C82" s="12">
        <f t="shared" ca="1" si="29"/>
        <v>2.5688142319999999E-2</v>
      </c>
      <c r="D82" s="12">
        <f t="shared" ca="1" si="29"/>
        <v>3.8045236620999998E-2</v>
      </c>
      <c r="E82" s="12">
        <f t="shared" ca="1" si="29"/>
        <v>6.5433751774282928E-2</v>
      </c>
      <c r="F82" s="12">
        <f t="shared" ca="1" si="29"/>
        <v>3.21387046500567E-2</v>
      </c>
      <c r="G82" s="12">
        <f t="shared" ca="1" si="29"/>
        <v>4.1426416995244103E-2</v>
      </c>
      <c r="H82" s="12">
        <f t="shared" ca="1" si="29"/>
        <v>6.8265000000000006E-2</v>
      </c>
      <c r="I82" s="12">
        <f t="shared" ca="1" si="29"/>
        <v>1.5549056968250152E-2</v>
      </c>
      <c r="J82" s="12">
        <f t="shared" ca="1" si="29"/>
        <v>2.3187681146749961E-2</v>
      </c>
      <c r="K82" s="12">
        <f t="shared" ca="1" si="29"/>
        <v>1.4046980969749878E-2</v>
      </c>
      <c r="L82" s="12">
        <f t="shared" ca="1" si="29"/>
        <v>-4.9206312847012046E-2</v>
      </c>
      <c r="M82" s="12">
        <f t="shared" ca="1" si="29"/>
        <v>-2.1483682065752099E-2</v>
      </c>
      <c r="N82" s="12">
        <f t="shared" ca="1" si="29"/>
        <v>-4.8037468301687092E-3</v>
      </c>
      <c r="O82" s="12">
        <f t="shared" ca="1" si="29"/>
        <v>3.1726971084301003E-2</v>
      </c>
      <c r="P82" s="12">
        <f t="shared" ca="1" si="29"/>
        <v>0</v>
      </c>
      <c r="Q82" s="12">
        <f t="shared" ca="1" si="29"/>
        <v>0</v>
      </c>
      <c r="V82" s="157">
        <f t="shared" si="26"/>
        <v>79</v>
      </c>
      <c r="W82" s="12">
        <f t="shared" ca="1" si="27"/>
        <v>5.6751263675029806E-2</v>
      </c>
      <c r="X82" s="12">
        <f t="shared" ca="1" si="27"/>
        <v>2.6386485464849896E-2</v>
      </c>
      <c r="Y82" s="12">
        <f t="shared" ca="1" si="27"/>
        <v>7.0432786247184076E-2</v>
      </c>
      <c r="Z82" s="12">
        <f t="shared" ca="1" si="27"/>
        <v>0.10794008107900654</v>
      </c>
      <c r="AA82" s="12">
        <f t="shared" ca="1" si="27"/>
        <v>-6.5233468212048229E-2</v>
      </c>
      <c r="AB82" s="12">
        <f t="shared" ca="1" si="27"/>
        <v>-0.18303339665795748</v>
      </c>
      <c r="AC82" s="12">
        <f t="shared" ca="1" si="27"/>
        <v>1.6184709701562383E-2</v>
      </c>
      <c r="AD82" s="12">
        <f t="shared" ca="1" si="27"/>
        <v>-2.5917819559190258E-2</v>
      </c>
      <c r="AE82" s="12">
        <f t="shared" ca="1" si="27"/>
        <v>-4.7080975495660038E-2</v>
      </c>
      <c r="AF82" s="12">
        <f t="shared" ca="1" si="27"/>
        <v>-3.5483681013143364E-2</v>
      </c>
      <c r="AG82" s="12">
        <f t="shared" ca="1" si="27"/>
        <v>-4.9206312847012046E-2</v>
      </c>
      <c r="AH82" s="12">
        <f t="shared" ca="1" si="27"/>
        <v>-2.148368206575213E-2</v>
      </c>
      <c r="AI82" s="12">
        <f t="shared" ca="1" si="27"/>
        <v>-4.8037468301687092E-3</v>
      </c>
      <c r="AJ82" s="12">
        <f t="shared" ca="1" si="27"/>
        <v>-1.2634367498477239E-2</v>
      </c>
      <c r="AK82" s="12" t="e">
        <f t="shared" ca="1" si="27"/>
        <v>#DIV/0!</v>
      </c>
      <c r="AL82" s="12" t="e">
        <f t="shared" ca="1" si="16"/>
        <v>#DIV/0!</v>
      </c>
      <c r="AN82" s="157">
        <f t="shared" si="24"/>
        <v>79</v>
      </c>
      <c r="AO82" s="12">
        <f>'US Core RE'!Q92</f>
        <v>4.26632912414696E-2</v>
      </c>
      <c r="AP82" s="12">
        <f>'VA RE'!Q92</f>
        <v>3.21387046500567E-2</v>
      </c>
      <c r="AQ82" s="162">
        <f>'Opp RE'!Q92</f>
        <v>4.1426416995244103E-2</v>
      </c>
      <c r="AR82" s="162">
        <f>'US Core+ RE'!Q92</f>
        <v>6.5433751774282928E-2</v>
      </c>
      <c r="AS82" s="162">
        <f>REITs!Q92</f>
        <v>-4.9206312847012046E-2</v>
      </c>
      <c r="AT82" s="162">
        <f>Timberland!Q92</f>
        <v>1.5549056968250152E-2</v>
      </c>
      <c r="AU82" s="162">
        <f>'Row Crops'!Q92</f>
        <v>2.3187681146749961E-2</v>
      </c>
      <c r="AV82" s="162">
        <f>'Perm Crops'!Q92</f>
        <v>1.4046980969749878E-2</v>
      </c>
      <c r="AW82" s="162">
        <f>Infra!Q92</f>
        <v>6.8265000000000006E-2</v>
      </c>
      <c r="AX82" s="162">
        <f>'US Public Eq'!Q92</f>
        <v>-2.1483682065752099E-2</v>
      </c>
      <c r="AY82" s="162">
        <f>'Fixed Income'!Q92</f>
        <v>-4.8037468301687092E-3</v>
      </c>
      <c r="AZ82" s="162">
        <f>NCPREC!Q92</f>
        <v>3.1726971084301003E-2</v>
      </c>
      <c r="BA82" s="162">
        <f>'Euro Core RE'!Q92</f>
        <v>2.5688142319999999E-2</v>
      </c>
      <c r="BB82" s="162">
        <f>'Asia Core RE'!Q92</f>
        <v>3.8045236620999998E-2</v>
      </c>
      <c r="BC82" s="162">
        <f>'Add-On 1'!Q92</f>
        <v>0</v>
      </c>
      <c r="BD82" s="162">
        <f>'Add-On 2'!Q92</f>
        <v>0</v>
      </c>
      <c r="BE82" s="162"/>
      <c r="BF82">
        <f t="shared" si="28"/>
        <v>79</v>
      </c>
      <c r="BG82" s="12">
        <f>'US Core RE'!R92</f>
        <v>5.6751263675029806E-2</v>
      </c>
      <c r="BH82" s="12">
        <f>'VA RE'!R92</f>
        <v>-6.5233468212048229E-2</v>
      </c>
      <c r="BI82" s="162">
        <f>'Opp RE'!R92</f>
        <v>-0.18303339665795748</v>
      </c>
      <c r="BJ82" s="162">
        <f>'US Core+ RE'!R92</f>
        <v>0.10794008107900654</v>
      </c>
      <c r="BK82" s="162">
        <f>REITs!R92</f>
        <v>-4.9206312847012046E-2</v>
      </c>
      <c r="BL82" s="162">
        <f>Timberland!R92</f>
        <v>-2.5917819559190258E-2</v>
      </c>
      <c r="BM82" s="162">
        <f>'Row Crops'!R92</f>
        <v>-4.7080975495660038E-2</v>
      </c>
      <c r="BN82" s="162">
        <f>'Perm Crops'!R92</f>
        <v>-3.5483681013143364E-2</v>
      </c>
      <c r="BO82" s="162">
        <f>Infra!R92</f>
        <v>1.6184709701562383E-2</v>
      </c>
      <c r="BP82" s="162">
        <f>'US Public Eq'!R92</f>
        <v>-2.148368206575213E-2</v>
      </c>
      <c r="BQ82" s="162">
        <f>'Fixed Income'!R92</f>
        <v>-4.8037468301687092E-3</v>
      </c>
      <c r="BR82" s="162">
        <f>NCPREC!R92</f>
        <v>-1.2634367498477239E-2</v>
      </c>
      <c r="BS82" s="162">
        <f>'Euro Core RE'!R92</f>
        <v>2.6386485464849896E-2</v>
      </c>
      <c r="BT82" s="162">
        <f>'Asia Core RE'!R92</f>
        <v>7.0432786247184076E-2</v>
      </c>
      <c r="BU82" s="162" t="e">
        <f>'Add-On 1'!R92</f>
        <v>#DIV/0!</v>
      </c>
      <c r="BV82" s="162" t="e">
        <f>'Add-On 2'!R92</f>
        <v>#DIV/0!</v>
      </c>
    </row>
    <row r="83" spans="1:74" x14ac:dyDescent="0.2">
      <c r="A83" s="157">
        <f t="shared" si="25"/>
        <v>80</v>
      </c>
      <c r="B83" s="12">
        <f t="shared" ca="1" si="17"/>
        <v>3.4027112241272202E-2</v>
      </c>
      <c r="C83" s="12">
        <f t="shared" ca="1" si="29"/>
        <v>3.5420509171000002E-2</v>
      </c>
      <c r="D83" s="12">
        <f t="shared" ca="1" si="29"/>
        <v>0</v>
      </c>
      <c r="E83" s="12">
        <f t="shared" ca="1" si="29"/>
        <v>3.9004885530313615E-2</v>
      </c>
      <c r="F83" s="12">
        <f t="shared" ca="1" si="29"/>
        <v>9.6153939971587096E-2</v>
      </c>
      <c r="G83" s="12">
        <f t="shared" ca="1" si="29"/>
        <v>0.11454686819285401</v>
      </c>
      <c r="H83" s="12">
        <f t="shared" ca="1" si="29"/>
        <v>0.12033099999999999</v>
      </c>
      <c r="I83" s="12">
        <f t="shared" ca="1" si="29"/>
        <v>5.6996539067000196E-2</v>
      </c>
      <c r="J83" s="12">
        <f t="shared" ca="1" si="29"/>
        <v>9.4619314197500248E-2</v>
      </c>
      <c r="K83" s="12">
        <f t="shared" ca="1" si="29"/>
        <v>0.19207305852425005</v>
      </c>
      <c r="L83" s="12">
        <f t="shared" ca="1" si="29"/>
        <v>0.17869756965052397</v>
      </c>
      <c r="M83" s="12">
        <f t="shared" ca="1" si="29"/>
        <v>9.2303069944910096E-2</v>
      </c>
      <c r="N83" s="12">
        <f t="shared" ca="1" si="29"/>
        <v>9.5482697817719231E-3</v>
      </c>
      <c r="O83" s="12">
        <f t="shared" ca="1" si="29"/>
        <v>4.0333112538143798E-2</v>
      </c>
      <c r="P83" s="12">
        <f t="shared" ca="1" si="29"/>
        <v>0</v>
      </c>
      <c r="Q83" s="12">
        <f t="shared" ca="1" si="29"/>
        <v>0</v>
      </c>
      <c r="V83" s="157">
        <f t="shared" si="26"/>
        <v>80</v>
      </c>
      <c r="W83" s="12">
        <f t="shared" ca="1" si="27"/>
        <v>3.9229814624138992E-2</v>
      </c>
      <c r="X83" s="12">
        <f t="shared" ca="1" si="27"/>
        <v>3.2168093896300265E-2</v>
      </c>
      <c r="Y83" s="12">
        <f t="shared" ca="1" si="27"/>
        <v>0</v>
      </c>
      <c r="Z83" s="12">
        <f t="shared" ca="1" si="27"/>
        <v>3.7247055483600189E-2</v>
      </c>
      <c r="AA83" s="12">
        <f t="shared" ca="1" si="27"/>
        <v>0.21002272534032551</v>
      </c>
      <c r="AB83" s="12">
        <f t="shared" ca="1" si="27"/>
        <v>0.35454326270159364</v>
      </c>
      <c r="AC83" s="12">
        <f t="shared" ca="1" si="27"/>
        <v>0.25838430372187493</v>
      </c>
      <c r="AD83" s="12">
        <f t="shared" ca="1" si="27"/>
        <v>0.10091404325775954</v>
      </c>
      <c r="AE83" s="12">
        <f t="shared" ca="1" si="27"/>
        <v>0.18132512806119339</v>
      </c>
      <c r="AF83" s="12">
        <f t="shared" ca="1" si="27"/>
        <v>0.27294898813617197</v>
      </c>
      <c r="AG83" s="12">
        <f t="shared" ca="1" si="27"/>
        <v>0.17869756965052397</v>
      </c>
      <c r="AH83" s="12">
        <f t="shared" ca="1" si="27"/>
        <v>9.230306994491011E-2</v>
      </c>
      <c r="AI83" s="12">
        <f t="shared" ca="1" si="27"/>
        <v>9.5482697817719231E-3</v>
      </c>
      <c r="AJ83" s="12">
        <f t="shared" ca="1" si="27"/>
        <v>6.0511189987609404E-2</v>
      </c>
      <c r="AK83" s="12" t="e">
        <f t="shared" ca="1" si="27"/>
        <v>#DIV/0!</v>
      </c>
      <c r="AL83" s="12" t="e">
        <f t="shared" ca="1" si="16"/>
        <v>#DIV/0!</v>
      </c>
      <c r="AN83" s="157">
        <f t="shared" si="24"/>
        <v>80</v>
      </c>
      <c r="AO83" s="12">
        <f>'US Core RE'!Q93</f>
        <v>3.4027112241272202E-2</v>
      </c>
      <c r="AP83" s="12">
        <f>'VA RE'!Q93</f>
        <v>9.6153939971587096E-2</v>
      </c>
      <c r="AQ83" s="162">
        <f>'Opp RE'!Q93</f>
        <v>0.11454686819285401</v>
      </c>
      <c r="AR83" s="162">
        <f>'US Core+ RE'!Q93</f>
        <v>3.9004885530313615E-2</v>
      </c>
      <c r="AS83" s="162">
        <f>REITs!Q93</f>
        <v>0.17869756965052397</v>
      </c>
      <c r="AT83" s="162">
        <f>Timberland!Q93</f>
        <v>5.6996539067000196E-2</v>
      </c>
      <c r="AU83" s="162">
        <f>'Row Crops'!Q93</f>
        <v>9.4619314197500248E-2</v>
      </c>
      <c r="AV83" s="162">
        <f>'Perm Crops'!Q93</f>
        <v>0.19207305852425005</v>
      </c>
      <c r="AW83" s="162">
        <f>Infra!Q93</f>
        <v>0.12033099999999999</v>
      </c>
      <c r="AX83" s="162">
        <f>'US Public Eq'!Q93</f>
        <v>9.2303069944910096E-2</v>
      </c>
      <c r="AY83" s="162">
        <f>'Fixed Income'!Q93</f>
        <v>9.5482697817719231E-3</v>
      </c>
      <c r="AZ83" s="162">
        <f>NCPREC!Q93</f>
        <v>4.0333112538143798E-2</v>
      </c>
      <c r="BA83" s="162">
        <f>'Euro Core RE'!Q93</f>
        <v>3.5420509171000002E-2</v>
      </c>
      <c r="BB83" s="162">
        <f>'Asia Core RE'!Q93</f>
        <v>0</v>
      </c>
      <c r="BC83" s="162">
        <f>'Add-On 1'!Q93</f>
        <v>0</v>
      </c>
      <c r="BD83" s="162">
        <f>'Add-On 2'!Q93</f>
        <v>0</v>
      </c>
      <c r="BE83" s="162"/>
      <c r="BF83">
        <f t="shared" si="28"/>
        <v>80</v>
      </c>
      <c r="BG83" s="12">
        <f>'US Core RE'!R93</f>
        <v>3.9229814624138992E-2</v>
      </c>
      <c r="BH83" s="12">
        <f>'VA RE'!R93</f>
        <v>0.21002272534032551</v>
      </c>
      <c r="BI83" s="162">
        <f>'Opp RE'!R93</f>
        <v>0.35454326270159364</v>
      </c>
      <c r="BJ83" s="162">
        <f>'US Core+ RE'!R93</f>
        <v>3.7247055483600189E-2</v>
      </c>
      <c r="BK83" s="162">
        <f>REITs!R93</f>
        <v>0.17869756965052397</v>
      </c>
      <c r="BL83" s="162">
        <f>Timberland!R93</f>
        <v>0.10091404325775954</v>
      </c>
      <c r="BM83" s="162">
        <f>'Row Crops'!R93</f>
        <v>0.18132512806119339</v>
      </c>
      <c r="BN83" s="162">
        <f>'Perm Crops'!R93</f>
        <v>0.27294898813617197</v>
      </c>
      <c r="BO83" s="162">
        <f>Infra!R93</f>
        <v>0.25838430372187493</v>
      </c>
      <c r="BP83" s="162">
        <f>'US Public Eq'!R93</f>
        <v>9.230306994491011E-2</v>
      </c>
      <c r="BQ83" s="162">
        <f>'Fixed Income'!R93</f>
        <v>9.5482697817719231E-3</v>
      </c>
      <c r="BR83" s="162">
        <f>NCPREC!R93</f>
        <v>6.0511189987609404E-2</v>
      </c>
      <c r="BS83" s="162">
        <f>'Euro Core RE'!R93</f>
        <v>3.2168093896300265E-2</v>
      </c>
      <c r="BT83" s="162">
        <f>'Asia Core RE'!R93</f>
        <v>0</v>
      </c>
      <c r="BU83" s="162" t="e">
        <f>'Add-On 1'!R93</f>
        <v>#DIV/0!</v>
      </c>
      <c r="BV83" s="162" t="e">
        <f>'Add-On 2'!R93</f>
        <v>#DIV/0!</v>
      </c>
    </row>
    <row r="84" spans="1:74" x14ac:dyDescent="0.2">
      <c r="A84" s="157">
        <f t="shared" si="25"/>
        <v>81</v>
      </c>
      <c r="B84" s="12">
        <f t="shared" ca="1" si="17"/>
        <v>2.9656603117173799E-2</v>
      </c>
      <c r="C84" s="12">
        <f t="shared" ca="1" si="29"/>
        <v>2.7348087616000001E-2</v>
      </c>
      <c r="D84" s="12">
        <f t="shared" ca="1" si="29"/>
        <v>0</v>
      </c>
      <c r="E84" s="12">
        <f t="shared" ca="1" si="29"/>
        <v>4.2409527910143643E-2</v>
      </c>
      <c r="F84" s="12">
        <f t="shared" ca="1" si="29"/>
        <v>2.5080765966703798E-2</v>
      </c>
      <c r="G84" s="12">
        <f t="shared" ca="1" si="29"/>
        <v>4.0634379506600503E-2</v>
      </c>
      <c r="H84" s="12">
        <f t="shared" ca="1" si="29"/>
        <v>-1.7739999999999999E-2</v>
      </c>
      <c r="I84" s="12">
        <f t="shared" ca="1" si="29"/>
        <v>1.717751831149994E-2</v>
      </c>
      <c r="J84" s="12">
        <f t="shared" ca="1" si="29"/>
        <v>8.6963288254999771E-3</v>
      </c>
      <c r="K84" s="12">
        <f t="shared" ca="1" si="29"/>
        <v>1.1566663227500218E-3</v>
      </c>
      <c r="L84" s="12">
        <f t="shared" ca="1" si="29"/>
        <v>7.5741767764829993E-2</v>
      </c>
      <c r="M84" s="12">
        <f t="shared" ca="1" si="29"/>
        <v>-1.86709719606254E-2</v>
      </c>
      <c r="N84" s="12">
        <f t="shared" ca="1" si="29"/>
        <v>3.1969214869026041E-2</v>
      </c>
      <c r="O84" s="12">
        <f t="shared" ca="1" si="29"/>
        <v>3.2423138272590801E-2</v>
      </c>
      <c r="P84" s="12">
        <f t="shared" ca="1" si="29"/>
        <v>0</v>
      </c>
      <c r="Q84" s="12">
        <f t="shared" ca="1" si="29"/>
        <v>0</v>
      </c>
      <c r="V84" s="157">
        <f t="shared" si="26"/>
        <v>81</v>
      </c>
      <c r="W84" s="12">
        <f t="shared" ca="1" si="27"/>
        <v>3.3311107424897957E-2</v>
      </c>
      <c r="X84" s="12">
        <f t="shared" ca="1" si="27"/>
        <v>5.3960815740745627E-3</v>
      </c>
      <c r="Y84" s="12">
        <f t="shared" ca="1" si="27"/>
        <v>0</v>
      </c>
      <c r="Z84" s="12">
        <f t="shared" ca="1" si="27"/>
        <v>3.4691247928794633E-2</v>
      </c>
      <c r="AA84" s="12">
        <f t="shared" ca="1" si="27"/>
        <v>1.0534834154592332E-2</v>
      </c>
      <c r="AB84" s="12">
        <f t="shared" ca="1" si="27"/>
        <v>4.0532994025356706E-2</v>
      </c>
      <c r="AC84" s="12">
        <f t="shared" ca="1" si="27"/>
        <v>-6.0135217034375188E-2</v>
      </c>
      <c r="AD84" s="12">
        <f t="shared" ca="1" si="27"/>
        <v>2.5355724925033574E-2</v>
      </c>
      <c r="AE84" s="12">
        <f t="shared" ca="1" si="27"/>
        <v>-2.181700908368267E-2</v>
      </c>
      <c r="AF84" s="12">
        <f t="shared" ca="1" si="27"/>
        <v>-2.9488963842463356E-3</v>
      </c>
      <c r="AG84" s="12">
        <f t="shared" ca="1" si="27"/>
        <v>7.5741767764829993E-2</v>
      </c>
      <c r="AH84" s="12">
        <f t="shared" ca="1" si="27"/>
        <v>-1.8670971960625393E-2</v>
      </c>
      <c r="AI84" s="12">
        <f t="shared" ca="1" si="27"/>
        <v>3.1969214869026041E-2</v>
      </c>
      <c r="AJ84" s="12">
        <f t="shared" ca="1" si="27"/>
        <v>5.6726681050935035E-2</v>
      </c>
      <c r="AK84" s="12" t="e">
        <f t="shared" ca="1" si="27"/>
        <v>#DIV/0!</v>
      </c>
      <c r="AL84" s="12" t="e">
        <f t="shared" ca="1" si="16"/>
        <v>#DIV/0!</v>
      </c>
      <c r="AN84" s="157">
        <f t="shared" si="24"/>
        <v>81</v>
      </c>
      <c r="AO84" s="12">
        <f>'US Core RE'!Q94</f>
        <v>2.9656603117173799E-2</v>
      </c>
      <c r="AP84" s="12">
        <f>'VA RE'!Q94</f>
        <v>2.5080765966703798E-2</v>
      </c>
      <c r="AQ84" s="162">
        <f>'Opp RE'!Q94</f>
        <v>4.0634379506600503E-2</v>
      </c>
      <c r="AR84" s="162">
        <f>'US Core+ RE'!Q94</f>
        <v>4.2409527910143643E-2</v>
      </c>
      <c r="AS84" s="162">
        <f>REITs!Q94</f>
        <v>7.5741767764829993E-2</v>
      </c>
      <c r="AT84" s="162">
        <f>Timberland!Q94</f>
        <v>1.717751831149994E-2</v>
      </c>
      <c r="AU84" s="162">
        <f>'Row Crops'!Q94</f>
        <v>8.6963288254999771E-3</v>
      </c>
      <c r="AV84" s="162">
        <f>'Perm Crops'!Q94</f>
        <v>1.1566663227500218E-3</v>
      </c>
      <c r="AW84" s="162">
        <f>Infra!Q94</f>
        <v>-1.7739999999999999E-2</v>
      </c>
      <c r="AX84" s="162">
        <f>'US Public Eq'!Q94</f>
        <v>-1.86709719606254E-2</v>
      </c>
      <c r="AY84" s="162">
        <f>'Fixed Income'!Q94</f>
        <v>3.1969214869026041E-2</v>
      </c>
      <c r="AZ84" s="162">
        <f>NCPREC!Q94</f>
        <v>3.2423138272590801E-2</v>
      </c>
      <c r="BA84" s="162">
        <f>'Euro Core RE'!Q94</f>
        <v>2.7348087616000001E-2</v>
      </c>
      <c r="BB84" s="162">
        <f>'Asia Core RE'!Q94</f>
        <v>0</v>
      </c>
      <c r="BC84" s="162">
        <f>'Add-On 1'!Q94</f>
        <v>0</v>
      </c>
      <c r="BD84" s="162">
        <f>'Add-On 2'!Q94</f>
        <v>0</v>
      </c>
      <c r="BE84" s="162"/>
      <c r="BF84">
        <f t="shared" si="28"/>
        <v>81</v>
      </c>
      <c r="BG84" s="12">
        <f>'US Core RE'!R94</f>
        <v>3.3311107424897957E-2</v>
      </c>
      <c r="BH84" s="12">
        <f>'VA RE'!R94</f>
        <v>1.0534834154592332E-2</v>
      </c>
      <c r="BI84" s="162">
        <f>'Opp RE'!R94</f>
        <v>4.0532994025356706E-2</v>
      </c>
      <c r="BJ84" s="162">
        <f>'US Core+ RE'!R94</f>
        <v>3.4691247928794633E-2</v>
      </c>
      <c r="BK84" s="162">
        <f>REITs!R94</f>
        <v>7.5741767764829993E-2</v>
      </c>
      <c r="BL84" s="162">
        <f>Timberland!R94</f>
        <v>2.5355724925033574E-2</v>
      </c>
      <c r="BM84" s="162">
        <f>'Row Crops'!R94</f>
        <v>-2.181700908368267E-2</v>
      </c>
      <c r="BN84" s="162">
        <f>'Perm Crops'!R94</f>
        <v>-2.9488963842463356E-3</v>
      </c>
      <c r="BO84" s="162">
        <f>Infra!R94</f>
        <v>-6.0135217034375188E-2</v>
      </c>
      <c r="BP84" s="162">
        <f>'US Public Eq'!R94</f>
        <v>-1.8670971960625393E-2</v>
      </c>
      <c r="BQ84" s="162">
        <f>'Fixed Income'!R94</f>
        <v>3.1969214869026041E-2</v>
      </c>
      <c r="BR84" s="162">
        <f>NCPREC!R94</f>
        <v>5.6726681050935035E-2</v>
      </c>
      <c r="BS84" s="162">
        <f>'Euro Core RE'!R94</f>
        <v>5.3960815740745627E-3</v>
      </c>
      <c r="BT84" s="162">
        <f>'Asia Core RE'!R94</f>
        <v>0</v>
      </c>
      <c r="BU84" s="162" t="e">
        <f>'Add-On 1'!R94</f>
        <v>#DIV/0!</v>
      </c>
      <c r="BV84" s="162" t="e">
        <f>'Add-On 2'!R94</f>
        <v>#DIV/0!</v>
      </c>
    </row>
    <row r="85" spans="1:74" x14ac:dyDescent="0.2">
      <c r="A85" s="157">
        <f t="shared" si="25"/>
        <v>82</v>
      </c>
      <c r="B85" s="12">
        <f t="shared" ca="1" si="17"/>
        <v>3.0415774053808801E-2</v>
      </c>
      <c r="C85" s="12">
        <f t="shared" ca="1" si="29"/>
        <v>3.4501505596000001E-2</v>
      </c>
      <c r="D85" s="12">
        <f t="shared" ca="1" si="29"/>
        <v>0</v>
      </c>
      <c r="E85" s="12">
        <f t="shared" ca="1" si="29"/>
        <v>4.6192227981078846E-2</v>
      </c>
      <c r="F85" s="12">
        <f t="shared" ca="1" si="29"/>
        <v>3.8748041688945502E-2</v>
      </c>
      <c r="G85" s="12">
        <f t="shared" ca="1" si="29"/>
        <v>3.70989117317072E-2</v>
      </c>
      <c r="H85" s="12">
        <f t="shared" ca="1" si="29"/>
        <v>2.4642000000000001E-2</v>
      </c>
      <c r="I85" s="12">
        <f t="shared" ca="1" si="29"/>
        <v>6.0318736580000643E-3</v>
      </c>
      <c r="J85" s="12">
        <f t="shared" ca="1" si="29"/>
        <v>3.9475415956250037E-2</v>
      </c>
      <c r="K85" s="12">
        <f t="shared" ca="1" si="29"/>
        <v>8.1126809022500357E-3</v>
      </c>
      <c r="L85" s="12">
        <f t="shared" ca="1" si="29"/>
        <v>-4.1268274729559962E-2</v>
      </c>
      <c r="M85" s="12">
        <f t="shared" ca="1" si="29"/>
        <v>1.7211281712098202E-2</v>
      </c>
      <c r="N85" s="12">
        <f t="shared" ca="1" si="29"/>
        <v>-2.443988664572716E-2</v>
      </c>
      <c r="O85" s="12">
        <f t="shared" ca="1" si="29"/>
        <v>3.9855555537493099E-2</v>
      </c>
      <c r="P85" s="12">
        <f t="shared" ca="1" si="29"/>
        <v>0</v>
      </c>
      <c r="Q85" s="12">
        <f t="shared" ca="1" si="29"/>
        <v>0</v>
      </c>
      <c r="V85" s="157">
        <f t="shared" si="26"/>
        <v>82</v>
      </c>
      <c r="W85" s="12">
        <f t="shared" ref="W85:AL100" ca="1" si="30">VLOOKUP($V85,$BF$3:$BV$186,W$1,FALSE)</f>
        <v>4.2323032624785428E-2</v>
      </c>
      <c r="X85" s="12">
        <f t="shared" ca="1" si="30"/>
        <v>5.3472385479308659E-2</v>
      </c>
      <c r="Y85" s="12">
        <f t="shared" ca="1" si="30"/>
        <v>0</v>
      </c>
      <c r="Z85" s="12">
        <f t="shared" ca="1" si="30"/>
        <v>7.1586936168785975E-2</v>
      </c>
      <c r="AA85" s="12">
        <f t="shared" ca="1" si="30"/>
        <v>4.4234644850059901E-2</v>
      </c>
      <c r="AB85" s="12">
        <f t="shared" ca="1" si="30"/>
        <v>4.6546498499040023E-2</v>
      </c>
      <c r="AC85" s="12">
        <f t="shared" ca="1" si="30"/>
        <v>-2.0906768692187438E-2</v>
      </c>
      <c r="AD85" s="12">
        <f t="shared" ca="1" si="30"/>
        <v>-7.8878333199730033E-3</v>
      </c>
      <c r="AE85" s="12">
        <f t="shared" ca="1" si="30"/>
        <v>6.6610863892485161E-2</v>
      </c>
      <c r="AF85" s="12">
        <f t="shared" ca="1" si="30"/>
        <v>3.0952128119876576E-5</v>
      </c>
      <c r="AG85" s="12">
        <f t="shared" ca="1" si="30"/>
        <v>-4.1268274729559962E-2</v>
      </c>
      <c r="AH85" s="12">
        <f t="shared" ca="1" si="30"/>
        <v>1.7211281712098181E-2</v>
      </c>
      <c r="AI85" s="12">
        <f t="shared" ca="1" si="30"/>
        <v>-2.443988664572716E-2</v>
      </c>
      <c r="AJ85" s="12">
        <f t="shared" ca="1" si="30"/>
        <v>-4.3053513193208826E-2</v>
      </c>
      <c r="AK85" s="12" t="e">
        <f t="shared" ca="1" si="30"/>
        <v>#DIV/0!</v>
      </c>
      <c r="AL85" s="12" t="e">
        <f t="shared" ca="1" si="16"/>
        <v>#DIV/0!</v>
      </c>
      <c r="AN85" s="157">
        <f t="shared" si="24"/>
        <v>82</v>
      </c>
      <c r="AO85" s="12">
        <f>'US Core RE'!Q95</f>
        <v>3.0415774053808801E-2</v>
      </c>
      <c r="AP85" s="12">
        <f>'VA RE'!Q95</f>
        <v>3.8748041688945502E-2</v>
      </c>
      <c r="AQ85" s="162">
        <f>'Opp RE'!Q95</f>
        <v>3.70989117317072E-2</v>
      </c>
      <c r="AR85" s="162">
        <f>'US Core+ RE'!Q95</f>
        <v>4.6192227981078846E-2</v>
      </c>
      <c r="AS85" s="162">
        <f>REITs!Q95</f>
        <v>-4.1268274729559962E-2</v>
      </c>
      <c r="AT85" s="162">
        <f>Timberland!Q95</f>
        <v>6.0318736580000643E-3</v>
      </c>
      <c r="AU85" s="162">
        <f>'Row Crops'!Q95</f>
        <v>3.9475415956250037E-2</v>
      </c>
      <c r="AV85" s="162">
        <f>'Perm Crops'!Q95</f>
        <v>8.1126809022500357E-3</v>
      </c>
      <c r="AW85" s="162">
        <f>Infra!Q95</f>
        <v>2.4642000000000001E-2</v>
      </c>
      <c r="AX85" s="162">
        <f>'US Public Eq'!Q95</f>
        <v>1.7211281712098202E-2</v>
      </c>
      <c r="AY85" s="162">
        <f>'Fixed Income'!Q95</f>
        <v>-2.443988664572716E-2</v>
      </c>
      <c r="AZ85" s="162">
        <f>NCPREC!Q95</f>
        <v>3.9855555537493099E-2</v>
      </c>
      <c r="BA85" s="162">
        <f>'Euro Core RE'!Q95</f>
        <v>3.4501505596000001E-2</v>
      </c>
      <c r="BB85" s="162">
        <f>'Asia Core RE'!Q95</f>
        <v>0</v>
      </c>
      <c r="BC85" s="162">
        <f>'Add-On 1'!Q95</f>
        <v>0</v>
      </c>
      <c r="BD85" s="162">
        <f>'Add-On 2'!Q95</f>
        <v>0</v>
      </c>
      <c r="BE85" s="162"/>
      <c r="BF85">
        <f t="shared" si="28"/>
        <v>82</v>
      </c>
      <c r="BG85" s="12">
        <f>'US Core RE'!R95</f>
        <v>4.2323032624785428E-2</v>
      </c>
      <c r="BH85" s="12">
        <f>'VA RE'!R95</f>
        <v>4.4234644850059901E-2</v>
      </c>
      <c r="BI85" s="162">
        <f>'Opp RE'!R95</f>
        <v>4.6546498499040023E-2</v>
      </c>
      <c r="BJ85" s="162">
        <f>'US Core+ RE'!R95</f>
        <v>7.1586936168785975E-2</v>
      </c>
      <c r="BK85" s="162">
        <f>REITs!R95</f>
        <v>-4.1268274729559962E-2</v>
      </c>
      <c r="BL85" s="162">
        <f>Timberland!R95</f>
        <v>-7.8878333199730033E-3</v>
      </c>
      <c r="BM85" s="162">
        <f>'Row Crops'!R95</f>
        <v>6.6610863892485161E-2</v>
      </c>
      <c r="BN85" s="162">
        <f>'Perm Crops'!R95</f>
        <v>3.0952128119876576E-5</v>
      </c>
      <c r="BO85" s="162">
        <f>Infra!R95</f>
        <v>-2.0906768692187438E-2</v>
      </c>
      <c r="BP85" s="162">
        <f>'US Public Eq'!R95</f>
        <v>1.7211281712098181E-2</v>
      </c>
      <c r="BQ85" s="162">
        <f>'Fixed Income'!R95</f>
        <v>-2.443988664572716E-2</v>
      </c>
      <c r="BR85" s="162">
        <f>NCPREC!R95</f>
        <v>-4.3053513193208826E-2</v>
      </c>
      <c r="BS85" s="162">
        <f>'Euro Core RE'!R95</f>
        <v>5.3472385479308659E-2</v>
      </c>
      <c r="BT85" s="162">
        <f>'Asia Core RE'!R95</f>
        <v>0</v>
      </c>
      <c r="BU85" s="162" t="e">
        <f>'Add-On 1'!R95</f>
        <v>#DIV/0!</v>
      </c>
      <c r="BV85" s="162" t="e">
        <f>'Add-On 2'!R95</f>
        <v>#DIV/0!</v>
      </c>
    </row>
    <row r="86" spans="1:74" x14ac:dyDescent="0.2">
      <c r="A86" s="157">
        <f t="shared" si="25"/>
        <v>83</v>
      </c>
      <c r="B86" s="12">
        <f t="shared" ca="1" si="17"/>
        <v>2.09220196107574E-2</v>
      </c>
      <c r="C86" s="12">
        <f t="shared" ca="1" si="29"/>
        <v>2.7199205059999999E-2</v>
      </c>
      <c r="D86" s="12">
        <f t="shared" ca="1" si="29"/>
        <v>0</v>
      </c>
      <c r="E86" s="12">
        <f t="shared" ca="1" si="29"/>
        <v>2.7958060734576937E-2</v>
      </c>
      <c r="F86" s="12">
        <f t="shared" ca="1" si="29"/>
        <v>3.3233366879111097E-2</v>
      </c>
      <c r="G86" s="12">
        <f t="shared" ca="1" si="29"/>
        <v>3.1562193958748597E-2</v>
      </c>
      <c r="H86" s="12">
        <f t="shared" ca="1" si="29"/>
        <v>7.0177000000000003E-2</v>
      </c>
      <c r="I86" s="12">
        <f t="shared" ca="1" si="29"/>
        <v>1.7858031963499998E-2</v>
      </c>
      <c r="J86" s="12">
        <f t="shared" ca="1" si="29"/>
        <v>1.2396218219750121E-2</v>
      </c>
      <c r="K86" s="12">
        <f t="shared" ca="1" si="29"/>
        <v>1.6346602407500077E-2</v>
      </c>
      <c r="L86" s="12">
        <f t="shared" ca="1" si="29"/>
        <v>0.13491262965186412</v>
      </c>
      <c r="M86" s="12">
        <f t="shared" ca="1" si="29"/>
        <v>1.69327721110346E-2</v>
      </c>
      <c r="N86" s="12">
        <f t="shared" ca="1" si="29"/>
        <v>2.6592148237775781E-2</v>
      </c>
      <c r="O86" s="12">
        <f t="shared" ca="1" si="29"/>
        <v>6.5939151391756795E-2</v>
      </c>
      <c r="P86" s="12">
        <f t="shared" ca="1" si="29"/>
        <v>0</v>
      </c>
      <c r="Q86" s="12">
        <f t="shared" ca="1" si="29"/>
        <v>0</v>
      </c>
      <c r="V86" s="157">
        <f t="shared" si="26"/>
        <v>83</v>
      </c>
      <c r="W86" s="12">
        <f t="shared" ca="1" si="30"/>
        <v>1.9387955586596561E-2</v>
      </c>
      <c r="X86" s="12">
        <f t="shared" ca="1" si="30"/>
        <v>0.10074208061423229</v>
      </c>
      <c r="Y86" s="12">
        <f t="shared" ca="1" si="30"/>
        <v>0</v>
      </c>
      <c r="Z86" s="12">
        <f t="shared" ca="1" si="30"/>
        <v>3.3171561618000167E-2</v>
      </c>
      <c r="AA86" s="12">
        <f t="shared" ca="1" si="30"/>
        <v>1.1218904461608004E-2</v>
      </c>
      <c r="AB86" s="12">
        <f t="shared" ca="1" si="30"/>
        <v>-2.5789963596079768E-2</v>
      </c>
      <c r="AC86" s="12">
        <f t="shared" ca="1" si="30"/>
        <v>0.11592030714999968</v>
      </c>
      <c r="AD86" s="12">
        <f t="shared" ca="1" si="30"/>
        <v>9.9755760034181407E-4</v>
      </c>
      <c r="AE86" s="12">
        <f t="shared" ca="1" si="30"/>
        <v>-3.7257491739417503E-3</v>
      </c>
      <c r="AF86" s="12">
        <f t="shared" ca="1" si="30"/>
        <v>2.0782979433914717E-2</v>
      </c>
      <c r="AG86" s="12">
        <f t="shared" ca="1" si="30"/>
        <v>0.13491262965186412</v>
      </c>
      <c r="AH86" s="12">
        <f t="shared" ca="1" si="30"/>
        <v>1.6932772111034611E-2</v>
      </c>
      <c r="AI86" s="12">
        <f t="shared" ca="1" si="30"/>
        <v>2.6592148237775781E-2</v>
      </c>
      <c r="AJ86" s="12">
        <f t="shared" ca="1" si="30"/>
        <v>0.14360755178715667</v>
      </c>
      <c r="AK86" s="12" t="e">
        <f t="shared" ca="1" si="30"/>
        <v>#DIV/0!</v>
      </c>
      <c r="AL86" s="12" t="e">
        <f t="shared" ca="1" si="16"/>
        <v>#DIV/0!</v>
      </c>
      <c r="AN86" s="157">
        <f t="shared" si="24"/>
        <v>83</v>
      </c>
      <c r="AO86" s="12">
        <f>'US Core RE'!Q96</f>
        <v>2.09220196107574E-2</v>
      </c>
      <c r="AP86" s="12">
        <f>'VA RE'!Q96</f>
        <v>3.3233366879111097E-2</v>
      </c>
      <c r="AQ86" s="162">
        <f>'Opp RE'!Q96</f>
        <v>3.1562193958748597E-2</v>
      </c>
      <c r="AR86" s="162">
        <f>'US Core+ RE'!Q96</f>
        <v>2.7958060734576937E-2</v>
      </c>
      <c r="AS86" s="162">
        <f>REITs!Q96</f>
        <v>0.13491262965186412</v>
      </c>
      <c r="AT86" s="162">
        <f>Timberland!Q96</f>
        <v>1.7858031963499998E-2</v>
      </c>
      <c r="AU86" s="162">
        <f>'Row Crops'!Q96</f>
        <v>1.2396218219750121E-2</v>
      </c>
      <c r="AV86" s="162">
        <f>'Perm Crops'!Q96</f>
        <v>1.6346602407500077E-2</v>
      </c>
      <c r="AW86" s="162">
        <f>Infra!Q96</f>
        <v>7.0177000000000003E-2</v>
      </c>
      <c r="AX86" s="162">
        <f>'US Public Eq'!Q96</f>
        <v>1.69327721110346E-2</v>
      </c>
      <c r="AY86" s="162">
        <f>'Fixed Income'!Q96</f>
        <v>2.6592148237775781E-2</v>
      </c>
      <c r="AZ86" s="162">
        <f>NCPREC!Q96</f>
        <v>6.5939151391756795E-2</v>
      </c>
      <c r="BA86" s="162">
        <f>'Euro Core RE'!Q96</f>
        <v>2.7199205059999999E-2</v>
      </c>
      <c r="BB86" s="162">
        <f>'Asia Core RE'!Q96</f>
        <v>0</v>
      </c>
      <c r="BC86" s="162">
        <f>'Add-On 1'!Q96</f>
        <v>0</v>
      </c>
      <c r="BD86" s="162">
        <f>'Add-On 2'!Q96</f>
        <v>0</v>
      </c>
      <c r="BE86" s="162"/>
      <c r="BF86">
        <f t="shared" si="28"/>
        <v>83</v>
      </c>
      <c r="BG86" s="12">
        <f>'US Core RE'!R96</f>
        <v>1.9387955586596561E-2</v>
      </c>
      <c r="BH86" s="12">
        <f>'VA RE'!R96</f>
        <v>1.1218904461608004E-2</v>
      </c>
      <c r="BI86" s="162">
        <f>'Opp RE'!R96</f>
        <v>-2.5789963596079768E-2</v>
      </c>
      <c r="BJ86" s="162">
        <f>'US Core+ RE'!R96</f>
        <v>3.3171561618000167E-2</v>
      </c>
      <c r="BK86" s="162">
        <f>REITs!R96</f>
        <v>0.13491262965186412</v>
      </c>
      <c r="BL86" s="162">
        <f>Timberland!R96</f>
        <v>9.9755760034181407E-4</v>
      </c>
      <c r="BM86" s="162">
        <f>'Row Crops'!R96</f>
        <v>-3.7257491739417503E-3</v>
      </c>
      <c r="BN86" s="162">
        <f>'Perm Crops'!R96</f>
        <v>2.0782979433914717E-2</v>
      </c>
      <c r="BO86" s="162">
        <f>Infra!R96</f>
        <v>0.11592030714999968</v>
      </c>
      <c r="BP86" s="162">
        <f>'US Public Eq'!R96</f>
        <v>1.6932772111034611E-2</v>
      </c>
      <c r="BQ86" s="162">
        <f>'Fixed Income'!R96</f>
        <v>2.6592148237775781E-2</v>
      </c>
      <c r="BR86" s="162">
        <f>NCPREC!R96</f>
        <v>0.14360755178715667</v>
      </c>
      <c r="BS86" s="162">
        <f>'Euro Core RE'!R96</f>
        <v>0.10074208061423229</v>
      </c>
      <c r="BT86" s="162">
        <f>'Asia Core RE'!R96</f>
        <v>0</v>
      </c>
      <c r="BU86" s="162" t="e">
        <f>'Add-On 1'!R96</f>
        <v>#DIV/0!</v>
      </c>
      <c r="BV86" s="162" t="e">
        <f>'Add-On 2'!R96</f>
        <v>#DIV/0!</v>
      </c>
    </row>
    <row r="87" spans="1:74" x14ac:dyDescent="0.2">
      <c r="A87" s="157">
        <f t="shared" si="25"/>
        <v>84</v>
      </c>
      <c r="B87" s="12">
        <f t="shared" ca="1" si="17"/>
        <v>2.1718459894264099E-2</v>
      </c>
      <c r="C87" s="12">
        <f t="shared" ref="C87:Q96" ca="1" si="31">VLOOKUP($A87,$AN$3:$BD$186,C$1,FALSE)</f>
        <v>1.7230073673000001E-2</v>
      </c>
      <c r="D87" s="12">
        <f t="shared" ca="1" si="31"/>
        <v>0</v>
      </c>
      <c r="E87" s="12">
        <f t="shared" ca="1" si="31"/>
        <v>2.4202504932244247E-2</v>
      </c>
      <c r="F87" s="12">
        <f t="shared" ca="1" si="31"/>
        <v>4.7249652293220298E-2</v>
      </c>
      <c r="G87" s="12">
        <f t="shared" ca="1" si="31"/>
        <v>5.6647757750078201E-2</v>
      </c>
      <c r="H87" s="12">
        <f t="shared" ca="1" si="31"/>
        <v>2.4417999999999999E-2</v>
      </c>
      <c r="I87" s="12">
        <f t="shared" ca="1" si="31"/>
        <v>3.4933154270750055E-2</v>
      </c>
      <c r="J87" s="12">
        <f t="shared" ca="1" si="31"/>
        <v>3.0124027619750082E-2</v>
      </c>
      <c r="K87" s="12">
        <f t="shared" ca="1" si="31"/>
        <v>7.7540836998500007E-2</v>
      </c>
      <c r="L87" s="12">
        <f t="shared" ca="1" si="31"/>
        <v>0.11852567238737599</v>
      </c>
      <c r="M87" s="12">
        <f t="shared" ca="1" si="31"/>
        <v>0.12176471491451001</v>
      </c>
      <c r="N87" s="12">
        <f t="shared" ca="1" si="31"/>
        <v>3.1539796127948438E-3</v>
      </c>
      <c r="O87" s="12">
        <f t="shared" ca="1" si="31"/>
        <v>2.9342036495437301E-2</v>
      </c>
      <c r="P87" s="12">
        <f t="shared" ca="1" si="31"/>
        <v>0</v>
      </c>
      <c r="Q87" s="12">
        <f t="shared" ca="1" si="31"/>
        <v>0</v>
      </c>
      <c r="V87" s="157">
        <f t="shared" si="26"/>
        <v>84</v>
      </c>
      <c r="W87" s="12">
        <f t="shared" ca="1" si="30"/>
        <v>2.4780109375019066E-2</v>
      </c>
      <c r="X87" s="12">
        <f t="shared" ca="1" si="30"/>
        <v>-3.5560471142454197E-2</v>
      </c>
      <c r="Y87" s="12">
        <f t="shared" ca="1" si="30"/>
        <v>0</v>
      </c>
      <c r="Z87" s="12">
        <f t="shared" ca="1" si="30"/>
        <v>2.464340356080541E-2</v>
      </c>
      <c r="AA87" s="12">
        <f t="shared" ca="1" si="30"/>
        <v>8.7037984835907301E-2</v>
      </c>
      <c r="AB87" s="12">
        <f t="shared" ca="1" si="30"/>
        <v>0.12612677565319719</v>
      </c>
      <c r="AC87" s="12">
        <f t="shared" ca="1" si="30"/>
        <v>4.3648323489062335E-2</v>
      </c>
      <c r="AD87" s="12">
        <f t="shared" ca="1" si="30"/>
        <v>5.8169644371766083E-2</v>
      </c>
      <c r="AE87" s="12">
        <f t="shared" ca="1" si="30"/>
        <v>4.5238835633758079E-2</v>
      </c>
      <c r="AF87" s="12">
        <f t="shared" ca="1" si="30"/>
        <v>9.3592217988126114E-2</v>
      </c>
      <c r="AG87" s="12">
        <f t="shared" ca="1" si="30"/>
        <v>0.11852567238737599</v>
      </c>
      <c r="AH87" s="12">
        <f t="shared" ca="1" si="30"/>
        <v>0.12176471491451002</v>
      </c>
      <c r="AI87" s="12">
        <f t="shared" ca="1" si="30"/>
        <v>3.1539796127948438E-3</v>
      </c>
      <c r="AJ87" s="12">
        <f t="shared" ca="1" si="30"/>
        <v>3.4678645060299162E-2</v>
      </c>
      <c r="AK87" s="12" t="e">
        <f t="shared" ca="1" si="30"/>
        <v>#DIV/0!</v>
      </c>
      <c r="AL87" s="12" t="e">
        <f t="shared" ca="1" si="16"/>
        <v>#DIV/0!</v>
      </c>
      <c r="AN87" s="157">
        <f t="shared" si="24"/>
        <v>84</v>
      </c>
      <c r="AO87" s="12">
        <f>'US Core RE'!Q97</f>
        <v>2.1718459894264099E-2</v>
      </c>
      <c r="AP87" s="12">
        <f>'VA RE'!Q97</f>
        <v>4.7249652293220298E-2</v>
      </c>
      <c r="AQ87" s="162">
        <f>'Opp RE'!Q97</f>
        <v>5.6647757750078201E-2</v>
      </c>
      <c r="AR87" s="162">
        <f>'US Core+ RE'!Q97</f>
        <v>2.4202504932244247E-2</v>
      </c>
      <c r="AS87" s="162">
        <f>REITs!Q97</f>
        <v>0.11852567238737599</v>
      </c>
      <c r="AT87" s="162">
        <f>Timberland!Q97</f>
        <v>3.4933154270750055E-2</v>
      </c>
      <c r="AU87" s="162">
        <f>'Row Crops'!Q97</f>
        <v>3.0124027619750082E-2</v>
      </c>
      <c r="AV87" s="162">
        <f>'Perm Crops'!Q97</f>
        <v>7.7540836998500007E-2</v>
      </c>
      <c r="AW87" s="162">
        <f>Infra!Q97</f>
        <v>2.4417999999999999E-2</v>
      </c>
      <c r="AX87" s="162">
        <f>'US Public Eq'!Q97</f>
        <v>0.12176471491451001</v>
      </c>
      <c r="AY87" s="162">
        <f>'Fixed Income'!Q97</f>
        <v>3.1539796127948438E-3</v>
      </c>
      <c r="AZ87" s="162">
        <f>NCPREC!Q97</f>
        <v>2.9342036495437301E-2</v>
      </c>
      <c r="BA87" s="162">
        <f>'Euro Core RE'!Q97</f>
        <v>1.7230073673000001E-2</v>
      </c>
      <c r="BB87" s="162">
        <f>'Asia Core RE'!Q97</f>
        <v>0</v>
      </c>
      <c r="BC87" s="162">
        <f>'Add-On 1'!Q97</f>
        <v>0</v>
      </c>
      <c r="BD87" s="162">
        <f>'Add-On 2'!Q97</f>
        <v>0</v>
      </c>
      <c r="BE87" s="162"/>
      <c r="BF87">
        <f t="shared" si="28"/>
        <v>84</v>
      </c>
      <c r="BG87" s="12">
        <f>'US Core RE'!R97</f>
        <v>2.4780109375019066E-2</v>
      </c>
      <c r="BH87" s="12">
        <f>'VA RE'!R97</f>
        <v>8.7037984835907301E-2</v>
      </c>
      <c r="BI87" s="162">
        <f>'Opp RE'!R97</f>
        <v>0.12612677565319719</v>
      </c>
      <c r="BJ87" s="162">
        <f>'US Core+ RE'!R97</f>
        <v>2.464340356080541E-2</v>
      </c>
      <c r="BK87" s="162">
        <f>REITs!R97</f>
        <v>0.11852567238737599</v>
      </c>
      <c r="BL87" s="162">
        <f>Timberland!R97</f>
        <v>5.8169644371766083E-2</v>
      </c>
      <c r="BM87" s="162">
        <f>'Row Crops'!R97</f>
        <v>4.5238835633758079E-2</v>
      </c>
      <c r="BN87" s="162">
        <f>'Perm Crops'!R97</f>
        <v>9.3592217988126114E-2</v>
      </c>
      <c r="BO87" s="162">
        <f>Infra!R97</f>
        <v>4.3648323489062335E-2</v>
      </c>
      <c r="BP87" s="162">
        <f>'US Public Eq'!R97</f>
        <v>0.12176471491451002</v>
      </c>
      <c r="BQ87" s="162">
        <f>'Fixed Income'!R97</f>
        <v>3.1539796127948438E-3</v>
      </c>
      <c r="BR87" s="162">
        <f>NCPREC!R97</f>
        <v>3.4678645060299162E-2</v>
      </c>
      <c r="BS87" s="162">
        <f>'Euro Core RE'!R97</f>
        <v>-3.5560471142454197E-2</v>
      </c>
      <c r="BT87" s="162">
        <f>'Asia Core RE'!R97</f>
        <v>0</v>
      </c>
      <c r="BU87" s="162" t="e">
        <f>'Add-On 1'!R97</f>
        <v>#DIV/0!</v>
      </c>
      <c r="BV87" s="162" t="e">
        <f>'Add-On 2'!R97</f>
        <v>#DIV/0!</v>
      </c>
    </row>
    <row r="88" spans="1:74" x14ac:dyDescent="0.2">
      <c r="A88" s="157">
        <f t="shared" si="25"/>
        <v>85</v>
      </c>
      <c r="B88" s="12">
        <f t="shared" ca="1" si="17"/>
        <v>2.0330171083807299E-2</v>
      </c>
      <c r="C88" s="12">
        <f t="shared" ca="1" si="31"/>
        <v>2.1296341225000001E-2</v>
      </c>
      <c r="D88" s="12">
        <f t="shared" ca="1" si="31"/>
        <v>0</v>
      </c>
      <c r="E88" s="12">
        <f t="shared" ca="1" si="31"/>
        <v>2.5164883536784258E-2</v>
      </c>
      <c r="F88" s="12">
        <f t="shared" ca="1" si="31"/>
        <v>2.4131679811328299E-2</v>
      </c>
      <c r="G88" s="12">
        <f t="shared" ca="1" si="31"/>
        <v>2.7976623597889501E-2</v>
      </c>
      <c r="H88" s="12">
        <f t="shared" ca="1" si="31"/>
        <v>5.1729999999999996E-3</v>
      </c>
      <c r="I88" s="12">
        <f t="shared" ca="1" si="31"/>
        <v>1.1951217210500076E-2</v>
      </c>
      <c r="J88" s="12">
        <f t="shared" ca="1" si="31"/>
        <v>1.3859168477750039E-2</v>
      </c>
      <c r="K88" s="12">
        <f t="shared" ca="1" si="31"/>
        <v>-1.426327707999997E-3</v>
      </c>
      <c r="L88" s="12">
        <f t="shared" ca="1" si="31"/>
        <v>0.11853851747990007</v>
      </c>
      <c r="M88" s="12">
        <f t="shared" ca="1" si="31"/>
        <v>2.6459959667386502E-2</v>
      </c>
      <c r="N88" s="12">
        <f t="shared" ca="1" si="31"/>
        <v>-1.4572551521957466E-3</v>
      </c>
      <c r="O88" s="12">
        <f t="shared" ca="1" si="31"/>
        <v>2.3645235379235199E-2</v>
      </c>
      <c r="P88" s="12">
        <f t="shared" ca="1" si="31"/>
        <v>0</v>
      </c>
      <c r="Q88" s="12">
        <f t="shared" ca="1" si="31"/>
        <v>0</v>
      </c>
      <c r="V88" s="157">
        <f t="shared" si="26"/>
        <v>85</v>
      </c>
      <c r="W88" s="12">
        <f t="shared" ca="1" si="30"/>
        <v>1.8350985605141812E-2</v>
      </c>
      <c r="X88" s="12">
        <f t="shared" ca="1" si="30"/>
        <v>1.3377685122088367E-2</v>
      </c>
      <c r="Y88" s="12">
        <f t="shared" ca="1" si="30"/>
        <v>0</v>
      </c>
      <c r="Z88" s="12">
        <f t="shared" ca="1" si="30"/>
        <v>3.7288916474335299E-2</v>
      </c>
      <c r="AA88" s="12">
        <f t="shared" ca="1" si="30"/>
        <v>2.6884398508616902E-2</v>
      </c>
      <c r="AB88" s="12">
        <f t="shared" ca="1" si="30"/>
        <v>5.7527693539360936E-2</v>
      </c>
      <c r="AC88" s="12">
        <f t="shared" ca="1" si="30"/>
        <v>2.5549578006249796E-2</v>
      </c>
      <c r="AD88" s="12">
        <f t="shared" ca="1" si="30"/>
        <v>8.9256896546301423E-3</v>
      </c>
      <c r="AE88" s="12">
        <f t="shared" ca="1" si="30"/>
        <v>7.294351042981706E-3</v>
      </c>
      <c r="AF88" s="12">
        <f t="shared" ca="1" si="30"/>
        <v>-9.2875643385569306E-3</v>
      </c>
      <c r="AG88" s="12">
        <f t="shared" ca="1" si="30"/>
        <v>0.11853851747990007</v>
      </c>
      <c r="AH88" s="12">
        <f t="shared" ca="1" si="30"/>
        <v>2.6459959667386457E-2</v>
      </c>
      <c r="AI88" s="12">
        <f t="shared" ca="1" si="30"/>
        <v>-1.4572551521957466E-3</v>
      </c>
      <c r="AJ88" s="12">
        <f t="shared" ca="1" si="30"/>
        <v>-2.4219659843464081E-3</v>
      </c>
      <c r="AK88" s="12" t="e">
        <f t="shared" ca="1" si="30"/>
        <v>#DIV/0!</v>
      </c>
      <c r="AL88" s="12" t="e">
        <f t="shared" ca="1" si="16"/>
        <v>#DIV/0!</v>
      </c>
      <c r="AN88" s="157">
        <f t="shared" si="24"/>
        <v>85</v>
      </c>
      <c r="AO88" s="12">
        <f>'US Core RE'!Q98</f>
        <v>2.0330171083807299E-2</v>
      </c>
      <c r="AP88" s="12">
        <f>'VA RE'!Q98</f>
        <v>2.4131679811328299E-2</v>
      </c>
      <c r="AQ88" s="162">
        <f>'Opp RE'!Q98</f>
        <v>2.7976623597889501E-2</v>
      </c>
      <c r="AR88" s="162">
        <f>'US Core+ RE'!Q98</f>
        <v>2.5164883536784258E-2</v>
      </c>
      <c r="AS88" s="162">
        <f>REITs!Q98</f>
        <v>0.11853851747990007</v>
      </c>
      <c r="AT88" s="162">
        <f>Timberland!Q98</f>
        <v>1.1951217210500076E-2</v>
      </c>
      <c r="AU88" s="162">
        <f>'Row Crops'!Q98</f>
        <v>1.3859168477750039E-2</v>
      </c>
      <c r="AV88" s="162">
        <f>'Perm Crops'!Q98</f>
        <v>-1.426327707999997E-3</v>
      </c>
      <c r="AW88" s="162">
        <f>Infra!Q98</f>
        <v>5.1729999999999996E-3</v>
      </c>
      <c r="AX88" s="162">
        <f>'US Public Eq'!Q98</f>
        <v>2.6459959667386502E-2</v>
      </c>
      <c r="AY88" s="162">
        <f>'Fixed Income'!Q98</f>
        <v>-1.4572551521957466E-3</v>
      </c>
      <c r="AZ88" s="162">
        <f>NCPREC!Q98</f>
        <v>2.3645235379235199E-2</v>
      </c>
      <c r="BA88" s="162">
        <f>'Euro Core RE'!Q98</f>
        <v>2.1296341225000001E-2</v>
      </c>
      <c r="BB88" s="162">
        <f>'Asia Core RE'!Q98</f>
        <v>0</v>
      </c>
      <c r="BC88" s="162">
        <f>'Add-On 1'!Q98</f>
        <v>0</v>
      </c>
      <c r="BD88" s="162">
        <f>'Add-On 2'!Q98</f>
        <v>0</v>
      </c>
      <c r="BE88" s="162"/>
      <c r="BF88">
        <f t="shared" si="28"/>
        <v>85</v>
      </c>
      <c r="BG88" s="12">
        <f>'US Core RE'!R98</f>
        <v>1.8350985605141812E-2</v>
      </c>
      <c r="BH88" s="12">
        <f>'VA RE'!R98</f>
        <v>2.6884398508616902E-2</v>
      </c>
      <c r="BI88" s="162">
        <f>'Opp RE'!R98</f>
        <v>5.7527693539360936E-2</v>
      </c>
      <c r="BJ88" s="162">
        <f>'US Core+ RE'!R98</f>
        <v>3.7288916474335299E-2</v>
      </c>
      <c r="BK88" s="162">
        <f>REITs!R98</f>
        <v>0.11853851747990007</v>
      </c>
      <c r="BL88" s="162">
        <f>Timberland!R98</f>
        <v>8.9256896546301423E-3</v>
      </c>
      <c r="BM88" s="162">
        <f>'Row Crops'!R98</f>
        <v>7.294351042981706E-3</v>
      </c>
      <c r="BN88" s="162">
        <f>'Perm Crops'!R98</f>
        <v>-9.2875643385569306E-3</v>
      </c>
      <c r="BO88" s="162">
        <f>Infra!R98</f>
        <v>2.5549578006249796E-2</v>
      </c>
      <c r="BP88" s="162">
        <f>'US Public Eq'!R98</f>
        <v>2.6459959667386457E-2</v>
      </c>
      <c r="BQ88" s="162">
        <f>'Fixed Income'!R98</f>
        <v>-1.4572551521957466E-3</v>
      </c>
      <c r="BR88" s="162">
        <f>NCPREC!R98</f>
        <v>-2.4219659843464081E-3</v>
      </c>
      <c r="BS88" s="162">
        <f>'Euro Core RE'!R98</f>
        <v>1.3377685122088367E-2</v>
      </c>
      <c r="BT88" s="162">
        <f>'Asia Core RE'!R98</f>
        <v>0</v>
      </c>
      <c r="BU88" s="162" t="e">
        <f>'Add-On 1'!R98</f>
        <v>#DIV/0!</v>
      </c>
      <c r="BV88" s="162" t="e">
        <f>'Add-On 2'!R98</f>
        <v>#DIV/0!</v>
      </c>
    </row>
    <row r="89" spans="1:74" x14ac:dyDescent="0.2">
      <c r="A89" s="157">
        <f t="shared" si="25"/>
        <v>86</v>
      </c>
      <c r="B89" s="12">
        <f t="shared" ca="1" si="17"/>
        <v>2.2214355250891198E-2</v>
      </c>
      <c r="C89" s="12">
        <f t="shared" ca="1" si="31"/>
        <v>2.3868928009999998E-2</v>
      </c>
      <c r="D89" s="12">
        <f t="shared" ca="1" si="31"/>
        <v>0</v>
      </c>
      <c r="E89" s="12">
        <f t="shared" ca="1" si="31"/>
        <v>1.8532808589646552E-2</v>
      </c>
      <c r="F89" s="12">
        <f t="shared" ca="1" si="31"/>
        <v>2.1959671636876701E-2</v>
      </c>
      <c r="G89" s="12">
        <f t="shared" ca="1" si="31"/>
        <v>2.5057988323200799E-2</v>
      </c>
      <c r="H89" s="12">
        <f t="shared" ca="1" si="31"/>
        <v>-1.5218000000000001E-2</v>
      </c>
      <c r="I89" s="12">
        <f t="shared" ca="1" si="31"/>
        <v>1.419441825275003E-2</v>
      </c>
      <c r="J89" s="12">
        <f t="shared" ca="1" si="31"/>
        <v>2.1029325958250134E-2</v>
      </c>
      <c r="K89" s="12">
        <f t="shared" ca="1" si="31"/>
        <v>7.5842550777500684E-3</v>
      </c>
      <c r="L89" s="12">
        <f t="shared" ca="1" si="31"/>
        <v>0.14436422840376006</v>
      </c>
      <c r="M89" s="12">
        <f t="shared" ca="1" si="31"/>
        <v>0.15393218988497501</v>
      </c>
      <c r="N89" s="12">
        <f t="shared" ca="1" si="31"/>
        <v>2.5013168778881489E-2</v>
      </c>
      <c r="O89" s="12">
        <f t="shared" ca="1" si="31"/>
        <v>3.05203169359099E-2</v>
      </c>
      <c r="P89" s="12">
        <f t="shared" ca="1" si="31"/>
        <v>0</v>
      </c>
      <c r="Q89" s="12">
        <f t="shared" ca="1" si="31"/>
        <v>0</v>
      </c>
      <c r="V89" s="157">
        <f t="shared" si="26"/>
        <v>86</v>
      </c>
      <c r="W89" s="12">
        <f t="shared" ca="1" si="30"/>
        <v>3.1707894324228603E-2</v>
      </c>
      <c r="X89" s="12">
        <f t="shared" ca="1" si="30"/>
        <v>4.6196626654422035E-2</v>
      </c>
      <c r="Y89" s="12">
        <f t="shared" ca="1" si="30"/>
        <v>0</v>
      </c>
      <c r="Z89" s="12">
        <f t="shared" ca="1" si="30"/>
        <v>1.1020483612141252E-2</v>
      </c>
      <c r="AA89" s="12">
        <f t="shared" ca="1" si="30"/>
        <v>3.4724806451004842E-2</v>
      </c>
      <c r="AB89" s="12">
        <f t="shared" ca="1" si="30"/>
        <v>1.1853248860403731E-2</v>
      </c>
      <c r="AC89" s="12">
        <f t="shared" ca="1" si="30"/>
        <v>-3.5053569750000291E-2</v>
      </c>
      <c r="AD89" s="12">
        <f t="shared" ca="1" si="30"/>
        <v>2.2254725325356217E-2</v>
      </c>
      <c r="AE89" s="12">
        <f t="shared" ca="1" si="30"/>
        <v>3.2618439492747786E-2</v>
      </c>
      <c r="AF89" s="12">
        <f t="shared" ca="1" si="30"/>
        <v>2.0495889513643561E-2</v>
      </c>
      <c r="AG89" s="12">
        <f t="shared" ca="1" si="30"/>
        <v>0.14436422840376006</v>
      </c>
      <c r="AH89" s="12">
        <f t="shared" ca="1" si="30"/>
        <v>0.15393218988497503</v>
      </c>
      <c r="AI89" s="12">
        <f t="shared" ca="1" si="30"/>
        <v>2.5013168778881489E-2</v>
      </c>
      <c r="AJ89" s="12">
        <f t="shared" ca="1" si="30"/>
        <v>2.7673852932980303E-2</v>
      </c>
      <c r="AK89" s="12" t="e">
        <f t="shared" ca="1" si="30"/>
        <v>#DIV/0!</v>
      </c>
      <c r="AL89" s="12" t="e">
        <f t="shared" ca="1" si="16"/>
        <v>#DIV/0!</v>
      </c>
      <c r="AN89" s="157">
        <f t="shared" si="24"/>
        <v>86</v>
      </c>
      <c r="AO89" s="12">
        <f>'US Core RE'!Q99</f>
        <v>2.2214355250891198E-2</v>
      </c>
      <c r="AP89" s="12">
        <f>'VA RE'!Q99</f>
        <v>2.1959671636876701E-2</v>
      </c>
      <c r="AQ89" s="162">
        <f>'Opp RE'!Q99</f>
        <v>2.5057988323200799E-2</v>
      </c>
      <c r="AR89" s="162">
        <f>'US Core+ RE'!Q99</f>
        <v>1.8532808589646552E-2</v>
      </c>
      <c r="AS89" s="162">
        <f>REITs!Q99</f>
        <v>0.14436422840376006</v>
      </c>
      <c r="AT89" s="162">
        <f>Timberland!Q99</f>
        <v>1.419441825275003E-2</v>
      </c>
      <c r="AU89" s="162">
        <f>'Row Crops'!Q99</f>
        <v>2.1029325958250134E-2</v>
      </c>
      <c r="AV89" s="162">
        <f>'Perm Crops'!Q99</f>
        <v>7.5842550777500684E-3</v>
      </c>
      <c r="AW89" s="162">
        <f>Infra!Q99</f>
        <v>-1.5218000000000001E-2</v>
      </c>
      <c r="AX89" s="162">
        <f>'US Public Eq'!Q99</f>
        <v>0.15393218988497501</v>
      </c>
      <c r="AY89" s="162">
        <f>'Fixed Income'!Q99</f>
        <v>2.5013168778881489E-2</v>
      </c>
      <c r="AZ89" s="162">
        <f>NCPREC!Q99</f>
        <v>3.05203169359099E-2</v>
      </c>
      <c r="BA89" s="162">
        <f>'Euro Core RE'!Q99</f>
        <v>2.3868928009999998E-2</v>
      </c>
      <c r="BB89" s="162">
        <f>'Asia Core RE'!Q99</f>
        <v>0</v>
      </c>
      <c r="BC89" s="162">
        <f>'Add-On 1'!Q99</f>
        <v>0</v>
      </c>
      <c r="BD89" s="162">
        <f>'Add-On 2'!Q99</f>
        <v>0</v>
      </c>
      <c r="BE89" s="162"/>
      <c r="BF89">
        <f t="shared" si="28"/>
        <v>86</v>
      </c>
      <c r="BG89" s="12">
        <f>'US Core RE'!R99</f>
        <v>3.1707894324228603E-2</v>
      </c>
      <c r="BH89" s="12">
        <f>'VA RE'!R99</f>
        <v>3.4724806451004842E-2</v>
      </c>
      <c r="BI89" s="162">
        <f>'Opp RE'!R99</f>
        <v>1.1853248860403731E-2</v>
      </c>
      <c r="BJ89" s="162">
        <f>'US Core+ RE'!R99</f>
        <v>1.1020483612141252E-2</v>
      </c>
      <c r="BK89" s="162">
        <f>REITs!R99</f>
        <v>0.14436422840376006</v>
      </c>
      <c r="BL89" s="162">
        <f>Timberland!R99</f>
        <v>2.2254725325356217E-2</v>
      </c>
      <c r="BM89" s="162">
        <f>'Row Crops'!R99</f>
        <v>3.2618439492747786E-2</v>
      </c>
      <c r="BN89" s="162">
        <f>'Perm Crops'!R99</f>
        <v>2.0495889513643561E-2</v>
      </c>
      <c r="BO89" s="162">
        <f>Infra!R99</f>
        <v>-3.5053569750000291E-2</v>
      </c>
      <c r="BP89" s="162">
        <f>'US Public Eq'!R99</f>
        <v>0.15393218988497503</v>
      </c>
      <c r="BQ89" s="162">
        <f>'Fixed Income'!R99</f>
        <v>2.5013168778881489E-2</v>
      </c>
      <c r="BR89" s="162">
        <f>NCPREC!R99</f>
        <v>2.7673852932980303E-2</v>
      </c>
      <c r="BS89" s="162">
        <f>'Euro Core RE'!R99</f>
        <v>4.6196626654422035E-2</v>
      </c>
      <c r="BT89" s="162">
        <f>'Asia Core RE'!R99</f>
        <v>0</v>
      </c>
      <c r="BU89" s="162" t="e">
        <f>'Add-On 1'!R99</f>
        <v>#DIV/0!</v>
      </c>
      <c r="BV89" s="162" t="e">
        <f>'Add-On 2'!R99</f>
        <v>#DIV/0!</v>
      </c>
    </row>
    <row r="90" spans="1:74" x14ac:dyDescent="0.2">
      <c r="A90" s="157">
        <f t="shared" si="25"/>
        <v>87</v>
      </c>
      <c r="B90" s="12">
        <f t="shared" ca="1" si="17"/>
        <v>1.6134155187010901E-2</v>
      </c>
      <c r="C90" s="12">
        <f t="shared" ca="1" si="31"/>
        <v>1.6361962680000001E-2</v>
      </c>
      <c r="D90" s="12">
        <f t="shared" ca="1" si="31"/>
        <v>0</v>
      </c>
      <c r="E90" s="12">
        <f t="shared" ca="1" si="31"/>
        <v>2.2293262374403166E-2</v>
      </c>
      <c r="F90" s="12">
        <f t="shared" ca="1" si="31"/>
        <v>1.6907728139976302E-2</v>
      </c>
      <c r="G90" s="12">
        <f t="shared" ca="1" si="31"/>
        <v>1.87789827962822E-2</v>
      </c>
      <c r="H90" s="12">
        <f t="shared" ca="1" si="31"/>
        <v>4.6039999999999996E-3</v>
      </c>
      <c r="I90" s="12">
        <f t="shared" ca="1" si="31"/>
        <v>3.5416300699999681E-3</v>
      </c>
      <c r="J90" s="12">
        <f t="shared" ca="1" si="31"/>
        <v>9.2650131515001899E-3</v>
      </c>
      <c r="K90" s="12">
        <f t="shared" ca="1" si="31"/>
        <v>1.0020361348250129E-2</v>
      </c>
      <c r="L90" s="12">
        <f t="shared" ca="1" si="31"/>
        <v>-1.7311085617978006E-2</v>
      </c>
      <c r="M90" s="12">
        <f t="shared" ca="1" si="31"/>
        <v>-3.1494165220979503E-2</v>
      </c>
      <c r="N90" s="12">
        <f t="shared" ca="1" si="31"/>
        <v>1.3925465061953801E-2</v>
      </c>
      <c r="O90" s="12">
        <f t="shared" ca="1" si="31"/>
        <v>3.3105185018259597E-2</v>
      </c>
      <c r="P90" s="12">
        <f t="shared" ca="1" si="31"/>
        <v>0</v>
      </c>
      <c r="Q90" s="12">
        <f t="shared" ca="1" si="31"/>
        <v>0</v>
      </c>
      <c r="V90" s="157">
        <f t="shared" si="26"/>
        <v>87</v>
      </c>
      <c r="W90" s="12">
        <f t="shared" ca="1" si="30"/>
        <v>1.513836952014036E-2</v>
      </c>
      <c r="X90" s="12">
        <f t="shared" ca="1" si="30"/>
        <v>1.4201729344939906E-2</v>
      </c>
      <c r="Y90" s="12">
        <f t="shared" ca="1" si="30"/>
        <v>0</v>
      </c>
      <c r="Z90" s="12">
        <f t="shared" ca="1" si="30"/>
        <v>4.0677928502486749E-2</v>
      </c>
      <c r="AA90" s="12">
        <f t="shared" ca="1" si="30"/>
        <v>2.8670629071103404E-2</v>
      </c>
      <c r="AB90" s="12">
        <f t="shared" ca="1" si="30"/>
        <v>5.7449144063092428E-2</v>
      </c>
      <c r="AC90" s="12">
        <f t="shared" ca="1" si="30"/>
        <v>-4.6529972640622086E-3</v>
      </c>
      <c r="AD90" s="12">
        <f t="shared" ca="1" si="30"/>
        <v>6.2896236624574442E-3</v>
      </c>
      <c r="AE90" s="12">
        <f t="shared" ca="1" si="30"/>
        <v>-7.3225714667415343E-3</v>
      </c>
      <c r="AF90" s="12">
        <f t="shared" ca="1" si="30"/>
        <v>2.0152323963508634E-2</v>
      </c>
      <c r="AG90" s="12">
        <f t="shared" ca="1" si="30"/>
        <v>-1.7311085617978006E-2</v>
      </c>
      <c r="AH90" s="12">
        <f t="shared" ca="1" si="30"/>
        <v>-3.1494165220979475E-2</v>
      </c>
      <c r="AI90" s="12">
        <f t="shared" ca="1" si="30"/>
        <v>1.3925465061953801E-2</v>
      </c>
      <c r="AJ90" s="12">
        <f t="shared" ca="1" si="30"/>
        <v>1.9446986961949575E-2</v>
      </c>
      <c r="AK90" s="12" t="e">
        <f t="shared" ca="1" si="30"/>
        <v>#DIV/0!</v>
      </c>
      <c r="AL90" s="12" t="e">
        <f t="shared" ca="1" si="16"/>
        <v>#DIV/0!</v>
      </c>
      <c r="AN90" s="157">
        <f t="shared" si="24"/>
        <v>87</v>
      </c>
      <c r="AO90" s="12">
        <f>'US Core RE'!Q100</f>
        <v>1.6134155187010901E-2</v>
      </c>
      <c r="AP90" s="12">
        <f>'VA RE'!Q100</f>
        <v>1.6907728139976302E-2</v>
      </c>
      <c r="AQ90" s="162">
        <f>'Opp RE'!Q100</f>
        <v>1.87789827962822E-2</v>
      </c>
      <c r="AR90" s="162">
        <f>'US Core+ RE'!Q100</f>
        <v>2.2293262374403166E-2</v>
      </c>
      <c r="AS90" s="162">
        <f>REITs!Q100</f>
        <v>-1.7311085617978006E-2</v>
      </c>
      <c r="AT90" s="162">
        <f>Timberland!Q100</f>
        <v>3.5416300699999681E-3</v>
      </c>
      <c r="AU90" s="162">
        <f>'Row Crops'!Q100</f>
        <v>9.2650131515001899E-3</v>
      </c>
      <c r="AV90" s="162">
        <f>'Perm Crops'!Q100</f>
        <v>1.0020361348250129E-2</v>
      </c>
      <c r="AW90" s="162">
        <f>Infra!Q100</f>
        <v>4.6039999999999996E-3</v>
      </c>
      <c r="AX90" s="162">
        <f>'US Public Eq'!Q100</f>
        <v>-3.1494165220979503E-2</v>
      </c>
      <c r="AY90" s="162">
        <f>'Fixed Income'!Q100</f>
        <v>1.3925465061953801E-2</v>
      </c>
      <c r="AZ90" s="162">
        <f>NCPREC!Q100</f>
        <v>3.3105185018259597E-2</v>
      </c>
      <c r="BA90" s="162">
        <f>'Euro Core RE'!Q100</f>
        <v>1.6361962680000001E-2</v>
      </c>
      <c r="BB90" s="162">
        <f>'Asia Core RE'!Q100</f>
        <v>0</v>
      </c>
      <c r="BC90" s="162">
        <f>'Add-On 1'!Q100</f>
        <v>0</v>
      </c>
      <c r="BD90" s="162">
        <f>'Add-On 2'!Q100</f>
        <v>0</v>
      </c>
      <c r="BE90" s="162"/>
      <c r="BF90">
        <f t="shared" si="28"/>
        <v>87</v>
      </c>
      <c r="BG90" s="12">
        <f>'US Core RE'!R100</f>
        <v>1.513836952014036E-2</v>
      </c>
      <c r="BH90" s="12">
        <f>'VA RE'!R100</f>
        <v>2.8670629071103404E-2</v>
      </c>
      <c r="BI90" s="162">
        <f>'Opp RE'!R100</f>
        <v>5.7449144063092428E-2</v>
      </c>
      <c r="BJ90" s="162">
        <f>'US Core+ RE'!R100</f>
        <v>4.0677928502486749E-2</v>
      </c>
      <c r="BK90" s="162">
        <f>REITs!R100</f>
        <v>-1.7311085617978006E-2</v>
      </c>
      <c r="BL90" s="162">
        <f>Timberland!R100</f>
        <v>6.2896236624574442E-3</v>
      </c>
      <c r="BM90" s="162">
        <f>'Row Crops'!R100</f>
        <v>-7.3225714667415343E-3</v>
      </c>
      <c r="BN90" s="162">
        <f>'Perm Crops'!R100</f>
        <v>2.0152323963508634E-2</v>
      </c>
      <c r="BO90" s="162">
        <f>Infra!R100</f>
        <v>-4.6529972640622086E-3</v>
      </c>
      <c r="BP90" s="162">
        <f>'US Public Eq'!R100</f>
        <v>-3.1494165220979475E-2</v>
      </c>
      <c r="BQ90" s="162">
        <f>'Fixed Income'!R100</f>
        <v>1.3925465061953801E-2</v>
      </c>
      <c r="BR90" s="162">
        <f>NCPREC!R100</f>
        <v>1.9446986961949575E-2</v>
      </c>
      <c r="BS90" s="162">
        <f>'Euro Core RE'!R100</f>
        <v>1.4201729344939906E-2</v>
      </c>
      <c r="BT90" s="162">
        <f>'Asia Core RE'!R100</f>
        <v>0</v>
      </c>
      <c r="BU90" s="162" t="e">
        <f>'Add-On 1'!R100</f>
        <v>#DIV/0!</v>
      </c>
      <c r="BV90" s="162" t="e">
        <f>'Add-On 2'!R100</f>
        <v>#DIV/0!</v>
      </c>
    </row>
    <row r="91" spans="1:74" x14ac:dyDescent="0.2">
      <c r="A91" s="157">
        <f t="shared" si="25"/>
        <v>88</v>
      </c>
      <c r="B91" s="12">
        <f t="shared" ca="1" si="17"/>
        <v>1.7393822087028998E-2</v>
      </c>
      <c r="C91" s="12">
        <f t="shared" ca="1" si="31"/>
        <v>3.0133845874E-2</v>
      </c>
      <c r="D91" s="12">
        <f t="shared" ca="1" si="31"/>
        <v>0</v>
      </c>
      <c r="E91" s="12">
        <f t="shared" ca="1" si="31"/>
        <v>1.0019000890197718E-2</v>
      </c>
      <c r="F91" s="12">
        <f t="shared" ca="1" si="31"/>
        <v>8.2420599748446195E-3</v>
      </c>
      <c r="G91" s="12">
        <f t="shared" ca="1" si="31"/>
        <v>-4.9144563646864297E-3</v>
      </c>
      <c r="H91" s="12">
        <f t="shared" ca="1" si="31"/>
        <v>1.3847E-2</v>
      </c>
      <c r="I91" s="12">
        <f t="shared" ca="1" si="31"/>
        <v>4.4498269872501606E-3</v>
      </c>
      <c r="J91" s="12">
        <f t="shared" ca="1" si="31"/>
        <v>2.7376866934250232E-2</v>
      </c>
      <c r="K91" s="12">
        <f t="shared" ca="1" si="31"/>
        <v>3.9655112089999944E-2</v>
      </c>
      <c r="L91" s="12">
        <f t="shared" ca="1" si="31"/>
        <v>2.9041884791311867E-2</v>
      </c>
      <c r="M91" s="12">
        <f t="shared" ca="1" si="31"/>
        <v>8.4374951944638413E-2</v>
      </c>
      <c r="N91" s="12">
        <f t="shared" ca="1" si="31"/>
        <v>1.5732614192658589E-2</v>
      </c>
      <c r="O91" s="12">
        <f t="shared" ca="1" si="31"/>
        <v>4.4370073036821903E-2</v>
      </c>
      <c r="P91" s="12">
        <f t="shared" ca="1" si="31"/>
        <v>0</v>
      </c>
      <c r="Q91" s="12">
        <f t="shared" ca="1" si="31"/>
        <v>0</v>
      </c>
      <c r="V91" s="157">
        <f t="shared" si="26"/>
        <v>88</v>
      </c>
      <c r="W91" s="12">
        <f t="shared" ca="1" si="30"/>
        <v>2.2372758750469179E-2</v>
      </c>
      <c r="X91" s="12">
        <f t="shared" ca="1" si="30"/>
        <v>-1.701481898951096E-2</v>
      </c>
      <c r="Y91" s="12">
        <f t="shared" ca="1" si="30"/>
        <v>0</v>
      </c>
      <c r="Z91" s="12">
        <f t="shared" ca="1" si="30"/>
        <v>7.4662401466270012E-3</v>
      </c>
      <c r="AA91" s="12">
        <f t="shared" ca="1" si="30"/>
        <v>-3.3306445775620475E-3</v>
      </c>
      <c r="AB91" s="12">
        <f t="shared" ca="1" si="30"/>
        <v>-9.415843253290257E-3</v>
      </c>
      <c r="AC91" s="12">
        <f t="shared" ca="1" si="30"/>
        <v>8.74697072421875E-2</v>
      </c>
      <c r="AD91" s="12">
        <f t="shared" ca="1" si="30"/>
        <v>7.7589116647209799E-3</v>
      </c>
      <c r="AE91" s="12">
        <f t="shared" ca="1" si="30"/>
        <v>4.2958646188868244E-2</v>
      </c>
      <c r="AF91" s="12">
        <f t="shared" ca="1" si="30"/>
        <v>2.013539619939575E-2</v>
      </c>
      <c r="AG91" s="12">
        <f t="shared" ca="1" si="30"/>
        <v>2.9041884791311867E-2</v>
      </c>
      <c r="AH91" s="12">
        <f t="shared" ca="1" si="30"/>
        <v>8.4374951944638399E-2</v>
      </c>
      <c r="AI91" s="12">
        <f t="shared" ca="1" si="30"/>
        <v>1.5732614192658589E-2</v>
      </c>
      <c r="AJ91" s="12">
        <f t="shared" ca="1" si="30"/>
        <v>2.4245019359107056E-2</v>
      </c>
      <c r="AK91" s="12" t="e">
        <f t="shared" ca="1" si="30"/>
        <v>#DIV/0!</v>
      </c>
      <c r="AL91" s="12" t="e">
        <f t="shared" ca="1" si="16"/>
        <v>#DIV/0!</v>
      </c>
      <c r="AN91" s="157">
        <f t="shared" si="24"/>
        <v>88</v>
      </c>
      <c r="AO91" s="12">
        <f>'US Core RE'!Q101</f>
        <v>1.7393822087028998E-2</v>
      </c>
      <c r="AP91" s="12">
        <f>'VA RE'!Q101</f>
        <v>8.2420599748446195E-3</v>
      </c>
      <c r="AQ91" s="162">
        <f>'Opp RE'!Q101</f>
        <v>-4.9144563646864297E-3</v>
      </c>
      <c r="AR91" s="162">
        <f>'US Core+ RE'!Q101</f>
        <v>1.0019000890197718E-2</v>
      </c>
      <c r="AS91" s="162">
        <f>REITs!Q101</f>
        <v>2.9041884791311867E-2</v>
      </c>
      <c r="AT91" s="162">
        <f>Timberland!Q101</f>
        <v>4.4498269872501606E-3</v>
      </c>
      <c r="AU91" s="162">
        <f>'Row Crops'!Q101</f>
        <v>2.7376866934250232E-2</v>
      </c>
      <c r="AV91" s="162">
        <f>'Perm Crops'!Q101</f>
        <v>3.9655112089999944E-2</v>
      </c>
      <c r="AW91" s="162">
        <f>Infra!Q101</f>
        <v>1.3847E-2</v>
      </c>
      <c r="AX91" s="162">
        <f>'US Public Eq'!Q101</f>
        <v>8.4374951944638413E-2</v>
      </c>
      <c r="AY91" s="162">
        <f>'Fixed Income'!Q101</f>
        <v>1.5732614192658589E-2</v>
      </c>
      <c r="AZ91" s="162">
        <f>NCPREC!Q101</f>
        <v>4.4370073036821903E-2</v>
      </c>
      <c r="BA91" s="162">
        <f>'Euro Core RE'!Q101</f>
        <v>3.0133845874E-2</v>
      </c>
      <c r="BB91" s="162">
        <f>'Asia Core RE'!Q101</f>
        <v>0</v>
      </c>
      <c r="BC91" s="162">
        <f>'Add-On 1'!Q101</f>
        <v>0</v>
      </c>
      <c r="BD91" s="162">
        <f>'Add-On 2'!Q101</f>
        <v>0</v>
      </c>
      <c r="BE91" s="162"/>
      <c r="BF91">
        <f t="shared" si="28"/>
        <v>88</v>
      </c>
      <c r="BG91" s="12">
        <f>'US Core RE'!R101</f>
        <v>2.2372758750469179E-2</v>
      </c>
      <c r="BH91" s="12">
        <f>'VA RE'!R101</f>
        <v>-3.3306445775620475E-3</v>
      </c>
      <c r="BI91" s="162">
        <f>'Opp RE'!R101</f>
        <v>-9.415843253290257E-3</v>
      </c>
      <c r="BJ91" s="162">
        <f>'US Core+ RE'!R101</f>
        <v>7.4662401466270012E-3</v>
      </c>
      <c r="BK91" s="162">
        <f>REITs!R101</f>
        <v>2.9041884791311867E-2</v>
      </c>
      <c r="BL91" s="162">
        <f>Timberland!R101</f>
        <v>7.7589116647209799E-3</v>
      </c>
      <c r="BM91" s="162">
        <f>'Row Crops'!R101</f>
        <v>4.2958646188868244E-2</v>
      </c>
      <c r="BN91" s="162">
        <f>'Perm Crops'!R101</f>
        <v>2.013539619939575E-2</v>
      </c>
      <c r="BO91" s="162">
        <f>Infra!R101</f>
        <v>8.74697072421875E-2</v>
      </c>
      <c r="BP91" s="162">
        <f>'US Public Eq'!R101</f>
        <v>8.4374951944638399E-2</v>
      </c>
      <c r="BQ91" s="162">
        <f>'Fixed Income'!R101</f>
        <v>1.5732614192658589E-2</v>
      </c>
      <c r="BR91" s="162">
        <f>NCPREC!R101</f>
        <v>2.4245019359107056E-2</v>
      </c>
      <c r="BS91" s="162">
        <f>'Euro Core RE'!R101</f>
        <v>-1.701481898951096E-2</v>
      </c>
      <c r="BT91" s="162">
        <f>'Asia Core RE'!R101</f>
        <v>0</v>
      </c>
      <c r="BU91" s="162" t="e">
        <f>'Add-On 1'!R101</f>
        <v>#DIV/0!</v>
      </c>
      <c r="BV91" s="162" t="e">
        <f>'Add-On 2'!R101</f>
        <v>#DIV/0!</v>
      </c>
    </row>
    <row r="92" spans="1:74" x14ac:dyDescent="0.2">
      <c r="A92" s="157">
        <f t="shared" si="25"/>
        <v>89</v>
      </c>
      <c r="B92" s="12">
        <f t="shared" ca="1" si="17"/>
        <v>1.44004197593832E-2</v>
      </c>
      <c r="C92" s="12">
        <f t="shared" ca="1" si="31"/>
        <v>3.2598344825999999E-2</v>
      </c>
      <c r="D92" s="12">
        <f t="shared" ca="1" si="31"/>
        <v>0</v>
      </c>
      <c r="E92" s="12">
        <f t="shared" ca="1" si="31"/>
        <v>1.2663668939080478E-2</v>
      </c>
      <c r="F92" s="12">
        <f t="shared" ca="1" si="31"/>
        <v>1.4148976254442501E-2</v>
      </c>
      <c r="G92" s="12">
        <f t="shared" ca="1" si="31"/>
        <v>2.1575209696850198E-3</v>
      </c>
      <c r="H92" s="12">
        <f t="shared" ca="1" si="31"/>
        <v>-5.9790999999999997E-2</v>
      </c>
      <c r="I92" s="12">
        <f t="shared" ca="1" si="31"/>
        <v>2.4694521327501828E-3</v>
      </c>
      <c r="J92" s="12">
        <f t="shared" ca="1" si="31"/>
        <v>1.1083183433750143E-2</v>
      </c>
      <c r="K92" s="12">
        <f t="shared" ca="1" si="31"/>
        <v>-1.0021945982499059E-3</v>
      </c>
      <c r="L92" s="12">
        <f t="shared" ca="1" si="31"/>
        <v>-0.10074065342240801</v>
      </c>
      <c r="M92" s="12">
        <f t="shared" ca="1" si="31"/>
        <v>-0.17276581482446701</v>
      </c>
      <c r="N92" s="12">
        <f t="shared" ca="1" si="31"/>
        <v>4.5818793153450166E-2</v>
      </c>
      <c r="O92" s="12">
        <f t="shared" ca="1" si="31"/>
        <v>3.3905552563011997E-2</v>
      </c>
      <c r="P92" s="12">
        <f t="shared" ca="1" si="31"/>
        <v>0</v>
      </c>
      <c r="Q92" s="12">
        <f t="shared" ca="1" si="31"/>
        <v>0</v>
      </c>
      <c r="V92" s="157">
        <f t="shared" si="26"/>
        <v>89</v>
      </c>
      <c r="W92" s="12">
        <f t="shared" ca="1" si="30"/>
        <v>2.2163804428457778E-2</v>
      </c>
      <c r="X92" s="12">
        <f t="shared" ca="1" si="30"/>
        <v>5.5113283212939734E-2</v>
      </c>
      <c r="Y92" s="12">
        <f t="shared" ca="1" si="30"/>
        <v>0</v>
      </c>
      <c r="Z92" s="12">
        <f t="shared" ca="1" si="30"/>
        <v>2.6305617671089632E-3</v>
      </c>
      <c r="AA92" s="12">
        <f t="shared" ca="1" si="30"/>
        <v>3.8700622467200407E-2</v>
      </c>
      <c r="AB92" s="12">
        <f t="shared" ca="1" si="30"/>
        <v>2.6057790583278173E-3</v>
      </c>
      <c r="AC92" s="12">
        <f t="shared" ca="1" si="30"/>
        <v>-9.6687703007812709E-2</v>
      </c>
      <c r="AD92" s="12">
        <f t="shared" ca="1" si="30"/>
        <v>4.737786005325928E-3</v>
      </c>
      <c r="AE92" s="12">
        <f t="shared" ca="1" si="30"/>
        <v>9.6148605960746369E-3</v>
      </c>
      <c r="AF92" s="12">
        <f t="shared" ca="1" si="30"/>
        <v>-7.6019724168391312E-3</v>
      </c>
      <c r="AG92" s="12">
        <f t="shared" ca="1" si="30"/>
        <v>-0.10074065342240801</v>
      </c>
      <c r="AH92" s="12">
        <f t="shared" ca="1" si="30"/>
        <v>-0.17276581482446707</v>
      </c>
      <c r="AI92" s="12">
        <f t="shared" ca="1" si="30"/>
        <v>4.5818793153450166E-2</v>
      </c>
      <c r="AJ92" s="12">
        <f t="shared" ca="1" si="30"/>
        <v>5.3155968955079569E-2</v>
      </c>
      <c r="AK92" s="12" t="e">
        <f t="shared" ca="1" si="30"/>
        <v>#DIV/0!</v>
      </c>
      <c r="AL92" s="12" t="e">
        <f t="shared" ca="1" si="16"/>
        <v>#DIV/0!</v>
      </c>
      <c r="AN92" s="157">
        <f t="shared" si="24"/>
        <v>89</v>
      </c>
      <c r="AO92" s="12">
        <f>'US Core RE'!Q102</f>
        <v>1.44004197593832E-2</v>
      </c>
      <c r="AP92" s="12">
        <f>'VA RE'!Q102</f>
        <v>1.4148976254442501E-2</v>
      </c>
      <c r="AQ92" s="162">
        <f>'Opp RE'!Q102</f>
        <v>2.1575209696850198E-3</v>
      </c>
      <c r="AR92" s="162">
        <f>'US Core+ RE'!Q102</f>
        <v>1.2663668939080478E-2</v>
      </c>
      <c r="AS92" s="162">
        <f>REITs!Q102</f>
        <v>-0.10074065342240801</v>
      </c>
      <c r="AT92" s="162">
        <f>Timberland!Q102</f>
        <v>2.4694521327501828E-3</v>
      </c>
      <c r="AU92" s="162">
        <f>'Row Crops'!Q102</f>
        <v>1.1083183433750143E-2</v>
      </c>
      <c r="AV92" s="162">
        <f>'Perm Crops'!Q102</f>
        <v>-1.0021945982499059E-3</v>
      </c>
      <c r="AW92" s="162">
        <f>Infra!Q102</f>
        <v>-5.9790999999999997E-2</v>
      </c>
      <c r="AX92" s="162">
        <f>'US Public Eq'!Q102</f>
        <v>-0.17276581482446701</v>
      </c>
      <c r="AY92" s="162">
        <f>'Fixed Income'!Q102</f>
        <v>4.5818793153450166E-2</v>
      </c>
      <c r="AZ92" s="162">
        <f>NCPREC!Q102</f>
        <v>3.3905552563011997E-2</v>
      </c>
      <c r="BA92" s="162">
        <f>'Euro Core RE'!Q102</f>
        <v>3.2598344825999999E-2</v>
      </c>
      <c r="BB92" s="162">
        <f>'Asia Core RE'!Q102</f>
        <v>0</v>
      </c>
      <c r="BC92" s="162">
        <f>'Add-On 1'!Q102</f>
        <v>0</v>
      </c>
      <c r="BD92" s="162">
        <f>'Add-On 2'!Q102</f>
        <v>0</v>
      </c>
      <c r="BE92" s="162"/>
      <c r="BF92">
        <f t="shared" si="28"/>
        <v>89</v>
      </c>
      <c r="BG92" s="12">
        <f>'US Core RE'!R102</f>
        <v>2.2163804428457778E-2</v>
      </c>
      <c r="BH92" s="12">
        <f>'VA RE'!R102</f>
        <v>3.8700622467200407E-2</v>
      </c>
      <c r="BI92" s="162">
        <f>'Opp RE'!R102</f>
        <v>2.6057790583278173E-3</v>
      </c>
      <c r="BJ92" s="162">
        <f>'US Core+ RE'!R102</f>
        <v>2.6305617671089632E-3</v>
      </c>
      <c r="BK92" s="162">
        <f>REITs!R102</f>
        <v>-0.10074065342240801</v>
      </c>
      <c r="BL92" s="162">
        <f>Timberland!R102</f>
        <v>4.737786005325928E-3</v>
      </c>
      <c r="BM92" s="162">
        <f>'Row Crops'!R102</f>
        <v>9.6148605960746369E-3</v>
      </c>
      <c r="BN92" s="162">
        <f>'Perm Crops'!R102</f>
        <v>-7.6019724168391312E-3</v>
      </c>
      <c r="BO92" s="162">
        <f>Infra!R102</f>
        <v>-9.6687703007812709E-2</v>
      </c>
      <c r="BP92" s="162">
        <f>'US Public Eq'!R102</f>
        <v>-0.17276581482446707</v>
      </c>
      <c r="BQ92" s="162">
        <f>'Fixed Income'!R102</f>
        <v>4.5818793153450166E-2</v>
      </c>
      <c r="BR92" s="162">
        <f>NCPREC!R102</f>
        <v>5.3155968955079569E-2</v>
      </c>
      <c r="BS92" s="162">
        <f>'Euro Core RE'!R102</f>
        <v>5.5113283212939734E-2</v>
      </c>
      <c r="BT92" s="162">
        <f>'Asia Core RE'!R102</f>
        <v>0</v>
      </c>
      <c r="BU92" s="162" t="e">
        <f>'Add-On 1'!R102</f>
        <v>#DIV/0!</v>
      </c>
      <c r="BV92" s="162" t="e">
        <f>'Add-On 2'!R102</f>
        <v>#DIV/0!</v>
      </c>
    </row>
    <row r="93" spans="1:74" x14ac:dyDescent="0.2">
      <c r="A93" s="157">
        <f t="shared" si="25"/>
        <v>90</v>
      </c>
      <c r="B93" s="12">
        <f t="shared" ca="1" si="17"/>
        <v>1.0370585000028999E-2</v>
      </c>
      <c r="C93" s="12">
        <f t="shared" ca="1" si="31"/>
        <v>2.5171085853E-2</v>
      </c>
      <c r="D93" s="12">
        <f t="shared" ca="1" si="31"/>
        <v>0</v>
      </c>
      <c r="E93" s="12">
        <f t="shared" ca="1" si="31"/>
        <v>2.0770396018537966E-2</v>
      </c>
      <c r="F93" s="12">
        <f t="shared" ca="1" si="31"/>
        <v>3.72113448149306E-4</v>
      </c>
      <c r="G93" s="12">
        <f t="shared" ca="1" si="31"/>
        <v>1.41949762096864E-2</v>
      </c>
      <c r="H93" s="12">
        <f t="shared" ca="1" si="31"/>
        <v>-2.2907E-2</v>
      </c>
      <c r="I93" s="12">
        <f t="shared" ca="1" si="31"/>
        <v>-1.1615380412498544E-3</v>
      </c>
      <c r="J93" s="12">
        <f t="shared" ca="1" si="31"/>
        <v>1.2652618313000019E-2</v>
      </c>
      <c r="K93" s="12">
        <f t="shared" ca="1" si="31"/>
        <v>1.6431022827500197E-2</v>
      </c>
      <c r="L93" s="12">
        <f t="shared" ca="1" si="31"/>
        <v>5.4389592021103939E-2</v>
      </c>
      <c r="M93" s="12">
        <f t="shared" ca="1" si="31"/>
        <v>-0.133966877251014</v>
      </c>
      <c r="N93" s="12">
        <f t="shared" ca="1" si="31"/>
        <v>3.6946427819321226E-2</v>
      </c>
      <c r="O93" s="12">
        <f t="shared" ca="1" si="31"/>
        <v>3.2545896432201502E-2</v>
      </c>
      <c r="P93" s="12">
        <f t="shared" ca="1" si="31"/>
        <v>0</v>
      </c>
      <c r="Q93" s="12">
        <f t="shared" ca="1" si="31"/>
        <v>0</v>
      </c>
      <c r="V93" s="157">
        <f t="shared" si="26"/>
        <v>90</v>
      </c>
      <c r="W93" s="12">
        <f t="shared" ca="1" si="30"/>
        <v>2.1422480083179929E-2</v>
      </c>
      <c r="X93" s="12">
        <f t="shared" ca="1" si="30"/>
        <v>5.1307300148445201E-2</v>
      </c>
      <c r="Y93" s="12">
        <f t="shared" ca="1" si="30"/>
        <v>0</v>
      </c>
      <c r="Z93" s="12">
        <f t="shared" ca="1" si="30"/>
        <v>2.7529828279187152E-2</v>
      </c>
      <c r="AA93" s="12">
        <f t="shared" ca="1" si="30"/>
        <v>-2.9817637953566178E-2</v>
      </c>
      <c r="AB93" s="12">
        <f t="shared" ca="1" si="30"/>
        <v>1.6624516758259045E-3</v>
      </c>
      <c r="AC93" s="12">
        <f t="shared" ca="1" si="30"/>
        <v>-1.7651814465625026E-2</v>
      </c>
      <c r="AD93" s="12">
        <f t="shared" ca="1" si="30"/>
        <v>-8.0847543908568742E-3</v>
      </c>
      <c r="AE93" s="12">
        <f t="shared" ca="1" si="30"/>
        <v>1.5736933420134491E-2</v>
      </c>
      <c r="AF93" s="12">
        <f t="shared" ca="1" si="30"/>
        <v>3.1514420421657308E-2</v>
      </c>
      <c r="AG93" s="12">
        <f t="shared" ca="1" si="30"/>
        <v>5.4389592021103939E-2</v>
      </c>
      <c r="AH93" s="12">
        <f t="shared" ca="1" si="30"/>
        <v>-0.13396687725101397</v>
      </c>
      <c r="AI93" s="12">
        <f t="shared" ca="1" si="30"/>
        <v>3.6946427819321226E-2</v>
      </c>
      <c r="AJ93" s="12">
        <f t="shared" ca="1" si="30"/>
        <v>3.5351177803262246E-2</v>
      </c>
      <c r="AK93" s="12" t="e">
        <f t="shared" ca="1" si="30"/>
        <v>#DIV/0!</v>
      </c>
      <c r="AL93" s="12" t="e">
        <f t="shared" ca="1" si="16"/>
        <v>#DIV/0!</v>
      </c>
      <c r="AN93" s="157">
        <f t="shared" si="24"/>
        <v>90</v>
      </c>
      <c r="AO93" s="12">
        <f>'US Core RE'!Q103</f>
        <v>1.0370585000028999E-2</v>
      </c>
      <c r="AP93" s="12">
        <f>'VA RE'!Q103</f>
        <v>3.72113448149306E-4</v>
      </c>
      <c r="AQ93" s="162">
        <f>'Opp RE'!Q103</f>
        <v>1.41949762096864E-2</v>
      </c>
      <c r="AR93" s="162">
        <f>'US Core+ RE'!Q103</f>
        <v>2.0770396018537966E-2</v>
      </c>
      <c r="AS93" s="162">
        <f>REITs!Q103</f>
        <v>5.4389592021103939E-2</v>
      </c>
      <c r="AT93" s="162">
        <f>Timberland!Q103</f>
        <v>-1.1615380412498544E-3</v>
      </c>
      <c r="AU93" s="162">
        <f>'Row Crops'!Q103</f>
        <v>1.2652618313000019E-2</v>
      </c>
      <c r="AV93" s="162">
        <f>'Perm Crops'!Q103</f>
        <v>1.6431022827500197E-2</v>
      </c>
      <c r="AW93" s="162">
        <f>Infra!Q103</f>
        <v>-2.2907E-2</v>
      </c>
      <c r="AX93" s="162">
        <f>'US Public Eq'!Q103</f>
        <v>-0.133966877251014</v>
      </c>
      <c r="AY93" s="162">
        <f>'Fixed Income'!Q103</f>
        <v>3.6946427819321226E-2</v>
      </c>
      <c r="AZ93" s="162">
        <f>NCPREC!Q103</f>
        <v>3.2545896432201502E-2</v>
      </c>
      <c r="BA93" s="162">
        <f>'Euro Core RE'!Q103</f>
        <v>2.5171085853E-2</v>
      </c>
      <c r="BB93" s="162">
        <f>'Asia Core RE'!Q103</f>
        <v>0</v>
      </c>
      <c r="BC93" s="162">
        <f>'Add-On 1'!Q103</f>
        <v>0</v>
      </c>
      <c r="BD93" s="162">
        <f>'Add-On 2'!Q103</f>
        <v>0</v>
      </c>
      <c r="BE93" s="162"/>
      <c r="BF93">
        <f t="shared" si="28"/>
        <v>90</v>
      </c>
      <c r="BG93" s="12">
        <f>'US Core RE'!R103</f>
        <v>2.1422480083179929E-2</v>
      </c>
      <c r="BH93" s="12">
        <f>'VA RE'!R103</f>
        <v>-2.9817637953566178E-2</v>
      </c>
      <c r="BI93" s="162">
        <f>'Opp RE'!R103</f>
        <v>1.6624516758259045E-3</v>
      </c>
      <c r="BJ93" s="162">
        <f>'US Core+ RE'!R103</f>
        <v>2.7529828279187152E-2</v>
      </c>
      <c r="BK93" s="162">
        <f>REITs!R103</f>
        <v>5.4389592021103939E-2</v>
      </c>
      <c r="BL93" s="162">
        <f>Timberland!R103</f>
        <v>-8.0847543908568742E-3</v>
      </c>
      <c r="BM93" s="162">
        <f>'Row Crops'!R103</f>
        <v>1.5736933420134491E-2</v>
      </c>
      <c r="BN93" s="162">
        <f>'Perm Crops'!R103</f>
        <v>3.1514420421657308E-2</v>
      </c>
      <c r="BO93" s="162">
        <f>Infra!R103</f>
        <v>-1.7651814465625026E-2</v>
      </c>
      <c r="BP93" s="162">
        <f>'US Public Eq'!R103</f>
        <v>-0.13396687725101397</v>
      </c>
      <c r="BQ93" s="162">
        <f>'Fixed Income'!R103</f>
        <v>3.6946427819321226E-2</v>
      </c>
      <c r="BR93" s="162">
        <f>NCPREC!R103</f>
        <v>3.5351177803262246E-2</v>
      </c>
      <c r="BS93" s="162">
        <f>'Euro Core RE'!R103</f>
        <v>5.1307300148445201E-2</v>
      </c>
      <c r="BT93" s="162">
        <f>'Asia Core RE'!R103</f>
        <v>0</v>
      </c>
      <c r="BU93" s="162" t="e">
        <f>'Add-On 1'!R103</f>
        <v>#DIV/0!</v>
      </c>
      <c r="BV93" s="162" t="e">
        <f>'Add-On 2'!R103</f>
        <v>#DIV/0!</v>
      </c>
    </row>
    <row r="94" spans="1:74" x14ac:dyDescent="0.2">
      <c r="A94" s="157">
        <f t="shared" si="25"/>
        <v>91</v>
      </c>
      <c r="B94" s="12">
        <f t="shared" ca="1" si="17"/>
        <v>2.8706821920652299E-3</v>
      </c>
      <c r="C94" s="12">
        <f t="shared" ca="1" si="31"/>
        <v>1.6655657450999999E-2</v>
      </c>
      <c r="D94" s="12">
        <f t="shared" ca="1" si="31"/>
        <v>0</v>
      </c>
      <c r="E94" s="12">
        <f t="shared" ca="1" si="31"/>
        <v>1.6202390298832577E-2</v>
      </c>
      <c r="F94" s="12">
        <f t="shared" ca="1" si="31"/>
        <v>2.09728435815657E-2</v>
      </c>
      <c r="G94" s="12">
        <f t="shared" ca="1" si="31"/>
        <v>2.0674288589103001E-2</v>
      </c>
      <c r="H94" s="12">
        <f t="shared" ca="1" si="31"/>
        <v>-2.8176E-2</v>
      </c>
      <c r="I94" s="12">
        <f t="shared" ca="1" si="31"/>
        <v>2.9001406130000351E-3</v>
      </c>
      <c r="J94" s="12">
        <f t="shared" ca="1" si="31"/>
        <v>9.4262605227499741E-3</v>
      </c>
      <c r="K94" s="12">
        <f t="shared" ca="1" si="31"/>
        <v>-3.4237269947500204E-3</v>
      </c>
      <c r="L94" s="12">
        <f t="shared" ca="1" si="31"/>
        <v>5.3767745597995908E-2</v>
      </c>
      <c r="M94" s="12">
        <f t="shared" ca="1" si="31"/>
        <v>2.74887660812273E-3</v>
      </c>
      <c r="N94" s="12">
        <f t="shared" ca="1" si="31"/>
        <v>9.3532870360846232E-4</v>
      </c>
      <c r="O94" s="12">
        <f t="shared" ca="1" si="31"/>
        <v>1.68894827891207E-2</v>
      </c>
      <c r="P94" s="12">
        <f t="shared" ca="1" si="31"/>
        <v>0</v>
      </c>
      <c r="Q94" s="12">
        <f t="shared" ca="1" si="31"/>
        <v>0</v>
      </c>
      <c r="V94" s="157">
        <f t="shared" si="26"/>
        <v>91</v>
      </c>
      <c r="W94" s="12">
        <f t="shared" ca="1" si="30"/>
        <v>4.4856979863794333E-3</v>
      </c>
      <c r="X94" s="12">
        <f t="shared" ca="1" si="30"/>
        <v>4.0809990680378494E-2</v>
      </c>
      <c r="Y94" s="12">
        <f t="shared" ca="1" si="30"/>
        <v>0</v>
      </c>
      <c r="Z94" s="12">
        <f t="shared" ca="1" si="30"/>
        <v>2.8632241427808625E-2</v>
      </c>
      <c r="AA94" s="12">
        <f t="shared" ca="1" si="30"/>
        <v>2.608974332156766E-2</v>
      </c>
      <c r="AB94" s="12">
        <f t="shared" ca="1" si="30"/>
        <v>5.300174146299641E-2</v>
      </c>
      <c r="AC94" s="12">
        <f t="shared" ca="1" si="30"/>
        <v>-2.6881684668750294E-2</v>
      </c>
      <c r="AD94" s="12">
        <f t="shared" ca="1" si="30"/>
        <v>7.5218503034240269E-2</v>
      </c>
      <c r="AE94" s="12">
        <f t="shared" ca="1" si="30"/>
        <v>8.2972274427133286E-3</v>
      </c>
      <c r="AF94" s="12">
        <f t="shared" ca="1" si="30"/>
        <v>3.3264797456333817E-2</v>
      </c>
      <c r="AG94" s="12">
        <f t="shared" ca="1" si="30"/>
        <v>5.3767745597995908E-2</v>
      </c>
      <c r="AH94" s="12">
        <f t="shared" ca="1" si="30"/>
        <v>2.74887660812273E-3</v>
      </c>
      <c r="AI94" s="12">
        <f t="shared" ca="1" si="30"/>
        <v>9.3532870360846232E-4</v>
      </c>
      <c r="AJ94" s="12">
        <f t="shared" ca="1" si="30"/>
        <v>6.7425855049603189E-3</v>
      </c>
      <c r="AK94" s="12" t="e">
        <f t="shared" ca="1" si="30"/>
        <v>#DIV/0!</v>
      </c>
      <c r="AL94" s="12" t="e">
        <f t="shared" ca="1" si="16"/>
        <v>#DIV/0!</v>
      </c>
      <c r="AN94" s="157">
        <f t="shared" si="24"/>
        <v>91</v>
      </c>
      <c r="AO94" s="12">
        <f>'US Core RE'!Q104</f>
        <v>2.8706821920652299E-3</v>
      </c>
      <c r="AP94" s="12">
        <f>'VA RE'!Q104</f>
        <v>2.09728435815657E-2</v>
      </c>
      <c r="AQ94" s="162">
        <f>'Opp RE'!Q104</f>
        <v>2.0674288589103001E-2</v>
      </c>
      <c r="AR94" s="162">
        <f>'US Core+ RE'!Q104</f>
        <v>1.6202390298832577E-2</v>
      </c>
      <c r="AS94" s="162">
        <f>REITs!Q104</f>
        <v>5.3767745597995908E-2</v>
      </c>
      <c r="AT94" s="162">
        <f>Timberland!Q104</f>
        <v>2.9001406130000351E-3</v>
      </c>
      <c r="AU94" s="162">
        <f>'Row Crops'!Q104</f>
        <v>9.4262605227499741E-3</v>
      </c>
      <c r="AV94" s="162">
        <f>'Perm Crops'!Q104</f>
        <v>-3.4237269947500204E-3</v>
      </c>
      <c r="AW94" s="162">
        <f>Infra!Q104</f>
        <v>-2.8176E-2</v>
      </c>
      <c r="AX94" s="162">
        <f>'US Public Eq'!Q104</f>
        <v>2.74887660812273E-3</v>
      </c>
      <c r="AY94" s="162">
        <f>'Fixed Income'!Q104</f>
        <v>9.3532870360846232E-4</v>
      </c>
      <c r="AZ94" s="162">
        <f>NCPREC!Q104</f>
        <v>1.68894827891207E-2</v>
      </c>
      <c r="BA94" s="162">
        <f>'Euro Core RE'!Q104</f>
        <v>1.6655657450999999E-2</v>
      </c>
      <c r="BB94" s="162">
        <f>'Asia Core RE'!Q104</f>
        <v>0</v>
      </c>
      <c r="BC94" s="162">
        <f>'Add-On 1'!Q104</f>
        <v>0</v>
      </c>
      <c r="BD94" s="162">
        <f>'Add-On 2'!Q104</f>
        <v>0</v>
      </c>
      <c r="BE94" s="162"/>
      <c r="BF94">
        <f t="shared" si="28"/>
        <v>91</v>
      </c>
      <c r="BG94" s="12">
        <f>'US Core RE'!R104</f>
        <v>4.4856979863794333E-3</v>
      </c>
      <c r="BH94" s="12">
        <f>'VA RE'!R104</f>
        <v>2.608974332156766E-2</v>
      </c>
      <c r="BI94" s="162">
        <f>'Opp RE'!R104</f>
        <v>5.300174146299641E-2</v>
      </c>
      <c r="BJ94" s="162">
        <f>'US Core+ RE'!R104</f>
        <v>2.8632241427808625E-2</v>
      </c>
      <c r="BK94" s="162">
        <f>REITs!R104</f>
        <v>5.3767745597995908E-2</v>
      </c>
      <c r="BL94" s="162">
        <f>Timberland!R104</f>
        <v>7.5218503034240269E-2</v>
      </c>
      <c r="BM94" s="162">
        <f>'Row Crops'!R104</f>
        <v>8.2972274427133286E-3</v>
      </c>
      <c r="BN94" s="162">
        <f>'Perm Crops'!R104</f>
        <v>3.3264797456333817E-2</v>
      </c>
      <c r="BO94" s="162">
        <f>Infra!R104</f>
        <v>-2.6881684668750294E-2</v>
      </c>
      <c r="BP94" s="162">
        <f>'US Public Eq'!R104</f>
        <v>2.74887660812273E-3</v>
      </c>
      <c r="BQ94" s="162">
        <f>'Fixed Income'!R104</f>
        <v>9.3532870360846232E-4</v>
      </c>
      <c r="BR94" s="162">
        <f>NCPREC!R104</f>
        <v>6.7425855049603189E-3</v>
      </c>
      <c r="BS94" s="162">
        <f>'Euro Core RE'!R104</f>
        <v>4.0809990680378494E-2</v>
      </c>
      <c r="BT94" s="162">
        <f>'Asia Core RE'!R104</f>
        <v>0</v>
      </c>
      <c r="BU94" s="162" t="e">
        <f>'Add-On 1'!R104</f>
        <v>#DIV/0!</v>
      </c>
      <c r="BV94" s="162" t="e">
        <f>'Add-On 2'!R104</f>
        <v>#DIV/0!</v>
      </c>
    </row>
    <row r="95" spans="1:74" x14ac:dyDescent="0.2">
      <c r="A95" s="157">
        <f t="shared" si="25"/>
        <v>92</v>
      </c>
      <c r="B95" s="12">
        <f t="shared" ca="1" si="17"/>
        <v>1.5110003827189301E-3</v>
      </c>
      <c r="C95" s="12">
        <f t="shared" ca="1" si="31"/>
        <v>2.0216705604000001E-2</v>
      </c>
      <c r="D95" s="12">
        <f t="shared" ca="1" si="31"/>
        <v>0</v>
      </c>
      <c r="E95" s="12">
        <f t="shared" ca="1" si="31"/>
        <v>6.359748800461109E-3</v>
      </c>
      <c r="F95" s="12">
        <f t="shared" ca="1" si="31"/>
        <v>1.8795268376746301E-2</v>
      </c>
      <c r="G95" s="12">
        <f t="shared" ca="1" si="31"/>
        <v>-1.7357820196093499E-3</v>
      </c>
      <c r="H95" s="12">
        <f t="shared" ca="1" si="31"/>
        <v>-2.9484E-2</v>
      </c>
      <c r="I95" s="12">
        <f t="shared" ca="1" si="31"/>
        <v>-6.7696333268499886E-2</v>
      </c>
      <c r="J95" s="12">
        <f t="shared" ca="1" si="31"/>
        <v>1.2823726570249994E-2</v>
      </c>
      <c r="K95" s="12">
        <f t="shared" ca="1" si="31"/>
        <v>-2.4482864700999918E-2</v>
      </c>
      <c r="L95" s="12">
        <f t="shared" ca="1" si="31"/>
        <v>5.9736910174978952E-2</v>
      </c>
      <c r="M95" s="12">
        <f t="shared" ca="1" si="31"/>
        <v>0.10684993518155</v>
      </c>
      <c r="N95" s="12">
        <f t="shared" ca="1" si="31"/>
        <v>4.518355471658797E-4</v>
      </c>
      <c r="O95" s="12">
        <f t="shared" ca="1" si="31"/>
        <v>-2.3556875753973E-2</v>
      </c>
      <c r="P95" s="12">
        <f t="shared" ca="1" si="31"/>
        <v>0</v>
      </c>
      <c r="Q95" s="12">
        <f t="shared" ca="1" si="31"/>
        <v>0</v>
      </c>
      <c r="V95" s="157">
        <f t="shared" si="26"/>
        <v>92</v>
      </c>
      <c r="W95" s="12">
        <f t="shared" ca="1" si="30"/>
        <v>-5.6970421643833813E-3</v>
      </c>
      <c r="X95" s="12">
        <f t="shared" ca="1" si="30"/>
        <v>-1.2681925605692923E-2</v>
      </c>
      <c r="Y95" s="12">
        <f t="shared" ca="1" si="30"/>
        <v>0</v>
      </c>
      <c r="Z95" s="12">
        <f t="shared" ca="1" si="30"/>
        <v>-3.9236228349912583E-3</v>
      </c>
      <c r="AA95" s="12">
        <f t="shared" ca="1" si="30"/>
        <v>1.0058359218313218E-2</v>
      </c>
      <c r="AB95" s="12">
        <f t="shared" ca="1" si="30"/>
        <v>-1.4233321247736574E-2</v>
      </c>
      <c r="AC95" s="12">
        <f t="shared" ca="1" si="30"/>
        <v>-2.0100780026562459E-2</v>
      </c>
      <c r="AD95" s="12">
        <f t="shared" ca="1" si="30"/>
        <v>-0.1432478712567089</v>
      </c>
      <c r="AE95" s="12">
        <f t="shared" ca="1" si="30"/>
        <v>1.384025270202982E-2</v>
      </c>
      <c r="AF95" s="12">
        <f t="shared" ca="1" si="30"/>
        <v>-5.2078468638369513E-2</v>
      </c>
      <c r="AG95" s="12">
        <f t="shared" ca="1" si="30"/>
        <v>5.9736910174978952E-2</v>
      </c>
      <c r="AH95" s="12">
        <f t="shared" ca="1" si="30"/>
        <v>0.10684993518154995</v>
      </c>
      <c r="AI95" s="12">
        <f t="shared" ca="1" si="30"/>
        <v>4.518355471658797E-4</v>
      </c>
      <c r="AJ95" s="12">
        <f t="shared" ca="1" si="30"/>
        <v>-1.3053771705853423E-2</v>
      </c>
      <c r="AK95" s="12" t="e">
        <f t="shared" ca="1" si="30"/>
        <v>#DIV/0!</v>
      </c>
      <c r="AL95" s="12" t="e">
        <f t="shared" ca="1" si="16"/>
        <v>#DIV/0!</v>
      </c>
      <c r="AN95" s="157">
        <f t="shared" si="24"/>
        <v>92</v>
      </c>
      <c r="AO95" s="12">
        <f>'US Core RE'!Q105</f>
        <v>1.5110003827189301E-3</v>
      </c>
      <c r="AP95" s="12">
        <f>'VA RE'!Q105</f>
        <v>1.8795268376746301E-2</v>
      </c>
      <c r="AQ95" s="162">
        <f>'Opp RE'!Q105</f>
        <v>-1.7357820196093499E-3</v>
      </c>
      <c r="AR95" s="162">
        <f>'US Core+ RE'!Q105</f>
        <v>6.359748800461109E-3</v>
      </c>
      <c r="AS95" s="162">
        <f>REITs!Q105</f>
        <v>5.9736910174978952E-2</v>
      </c>
      <c r="AT95" s="162">
        <f>Timberland!Q105</f>
        <v>-6.7696333268499886E-2</v>
      </c>
      <c r="AU95" s="162">
        <f>'Row Crops'!Q105</f>
        <v>1.2823726570249994E-2</v>
      </c>
      <c r="AV95" s="162">
        <f>'Perm Crops'!Q105</f>
        <v>-2.4482864700999918E-2</v>
      </c>
      <c r="AW95" s="162">
        <f>Infra!Q105</f>
        <v>-2.9484E-2</v>
      </c>
      <c r="AX95" s="162">
        <f>'US Public Eq'!Q105</f>
        <v>0.10684993518155</v>
      </c>
      <c r="AY95" s="162">
        <f>'Fixed Income'!Q105</f>
        <v>4.518355471658797E-4</v>
      </c>
      <c r="AZ95" s="162">
        <f>NCPREC!Q105</f>
        <v>-2.3556875753973E-2</v>
      </c>
      <c r="BA95" s="162">
        <f>'Euro Core RE'!Q105</f>
        <v>2.0216705604000001E-2</v>
      </c>
      <c r="BB95" s="162">
        <f>'Asia Core RE'!Q105</f>
        <v>0</v>
      </c>
      <c r="BC95" s="162">
        <f>'Add-On 1'!Q105</f>
        <v>0</v>
      </c>
      <c r="BD95" s="162">
        <f>'Add-On 2'!Q105</f>
        <v>0</v>
      </c>
      <c r="BE95" s="162"/>
      <c r="BF95">
        <f t="shared" si="28"/>
        <v>92</v>
      </c>
      <c r="BG95" s="12">
        <f>'US Core RE'!R105</f>
        <v>-5.6970421643833813E-3</v>
      </c>
      <c r="BH95" s="12">
        <f>'VA RE'!R105</f>
        <v>1.0058359218313218E-2</v>
      </c>
      <c r="BI95" s="162">
        <f>'Opp RE'!R105</f>
        <v>-1.4233321247736574E-2</v>
      </c>
      <c r="BJ95" s="162">
        <f>'US Core+ RE'!R105</f>
        <v>-3.9236228349912583E-3</v>
      </c>
      <c r="BK95" s="162">
        <f>REITs!R105</f>
        <v>5.9736910174978952E-2</v>
      </c>
      <c r="BL95" s="162">
        <f>Timberland!R105</f>
        <v>-0.1432478712567089</v>
      </c>
      <c r="BM95" s="162">
        <f>'Row Crops'!R105</f>
        <v>1.384025270202982E-2</v>
      </c>
      <c r="BN95" s="162">
        <f>'Perm Crops'!R105</f>
        <v>-5.2078468638369513E-2</v>
      </c>
      <c r="BO95" s="162">
        <f>Infra!R105</f>
        <v>-2.0100780026562459E-2</v>
      </c>
      <c r="BP95" s="162">
        <f>'US Public Eq'!R105</f>
        <v>0.10684993518154995</v>
      </c>
      <c r="BQ95" s="162">
        <f>'Fixed Income'!R105</f>
        <v>4.518355471658797E-4</v>
      </c>
      <c r="BR95" s="162">
        <f>NCPREC!R105</f>
        <v>-1.3053771705853423E-2</v>
      </c>
      <c r="BS95" s="162">
        <f>'Euro Core RE'!R105</f>
        <v>-1.2681925605692923E-2</v>
      </c>
      <c r="BT95" s="162">
        <f>'Asia Core RE'!R105</f>
        <v>0</v>
      </c>
      <c r="BU95" s="162" t="e">
        <f>'Add-On 1'!R105</f>
        <v>#DIV/0!</v>
      </c>
      <c r="BV95" s="162" t="e">
        <f>'Add-On 2'!R105</f>
        <v>#DIV/0!</v>
      </c>
    </row>
    <row r="96" spans="1:74" x14ac:dyDescent="0.2">
      <c r="A96" s="157">
        <f t="shared" si="25"/>
        <v>93</v>
      </c>
      <c r="B96" s="12">
        <f t="shared" ca="1" si="17"/>
        <v>6.6047569769125602E-3</v>
      </c>
      <c r="C96" s="12">
        <f t="shared" ca="1" si="31"/>
        <v>2.0093450684000001E-2</v>
      </c>
      <c r="D96" s="12">
        <f t="shared" ca="1" si="31"/>
        <v>0</v>
      </c>
      <c r="E96" s="12">
        <f t="shared" ca="1" si="31"/>
        <v>1.4957858417001544E-2</v>
      </c>
      <c r="F96" s="12">
        <f t="shared" ca="1" si="31"/>
        <v>2.04351342131124E-2</v>
      </c>
      <c r="G96" s="12">
        <f t="shared" ca="1" si="31"/>
        <v>3.7582322550718701E-3</v>
      </c>
      <c r="H96" s="12">
        <f t="shared" ca="1" si="31"/>
        <v>-3.8880999999999999E-2</v>
      </c>
      <c r="I96" s="12">
        <f t="shared" ca="1" si="31"/>
        <v>5.9109480297501182E-3</v>
      </c>
      <c r="J96" s="12">
        <f t="shared" ca="1" si="31"/>
        <v>9.1167091407500234E-3</v>
      </c>
      <c r="K96" s="12">
        <f t="shared" ca="1" si="31"/>
        <v>-1.8227491328499879E-2</v>
      </c>
      <c r="L96" s="12">
        <f t="shared" ca="1" si="31"/>
        <v>-9.8298028838617935E-2</v>
      </c>
      <c r="M96" s="12">
        <f t="shared" ca="1" si="31"/>
        <v>-0.14678152979905101</v>
      </c>
      <c r="N96" s="12">
        <f t="shared" ca="1" si="31"/>
        <v>4.61149933822953E-2</v>
      </c>
      <c r="O96" s="12">
        <f t="shared" ca="1" si="31"/>
        <v>1.57477637369536E-2</v>
      </c>
      <c r="P96" s="12">
        <f t="shared" ca="1" si="31"/>
        <v>0</v>
      </c>
      <c r="Q96" s="12">
        <f t="shared" ca="1" si="31"/>
        <v>0</v>
      </c>
      <c r="V96" s="157">
        <f t="shared" si="26"/>
        <v>93</v>
      </c>
      <c r="W96" s="12">
        <f t="shared" ca="1" si="30"/>
        <v>-8.9433408492977096E-3</v>
      </c>
      <c r="X96" s="12">
        <f t="shared" ca="1" si="30"/>
        <v>2.0229240500914125E-2</v>
      </c>
      <c r="Y96" s="12">
        <f t="shared" ca="1" si="30"/>
        <v>0</v>
      </c>
      <c r="Z96" s="12">
        <f t="shared" ca="1" si="30"/>
        <v>-6.3440372356279306E-3</v>
      </c>
      <c r="AA96" s="12">
        <f t="shared" ca="1" si="30"/>
        <v>1.8693870903205623E-2</v>
      </c>
      <c r="AB96" s="12">
        <f t="shared" ca="1" si="30"/>
        <v>7.8848781228488818E-3</v>
      </c>
      <c r="AC96" s="12">
        <f t="shared" ca="1" si="30"/>
        <v>-7.752397250156251E-2</v>
      </c>
      <c r="AD96" s="12">
        <f t="shared" ca="1" si="30"/>
        <v>1.2663732361884561E-2</v>
      </c>
      <c r="AE96" s="12">
        <f t="shared" ca="1" si="30"/>
        <v>3.3683750134292367E-3</v>
      </c>
      <c r="AF96" s="12">
        <f t="shared" ca="1" si="30"/>
        <v>-3.747629058820745E-2</v>
      </c>
      <c r="AG96" s="12">
        <f t="shared" ca="1" si="30"/>
        <v>-9.8298028838617935E-2</v>
      </c>
      <c r="AH96" s="12">
        <f t="shared" ca="1" si="30"/>
        <v>-0.14678152979905101</v>
      </c>
      <c r="AI96" s="12">
        <f t="shared" ca="1" si="30"/>
        <v>4.61149933822953E-2</v>
      </c>
      <c r="AJ96" s="12">
        <f t="shared" ca="1" si="30"/>
        <v>7.2811910080510245E-3</v>
      </c>
      <c r="AK96" s="12" t="e">
        <f t="shared" ca="1" si="30"/>
        <v>#DIV/0!</v>
      </c>
      <c r="AL96" s="12" t="e">
        <f t="shared" ca="1" si="16"/>
        <v>#DIV/0!</v>
      </c>
      <c r="AN96" s="157">
        <f t="shared" si="24"/>
        <v>93</v>
      </c>
      <c r="AO96" s="12">
        <f>'US Core RE'!Q106</f>
        <v>6.6047569769125602E-3</v>
      </c>
      <c r="AP96" s="12">
        <f>'VA RE'!Q106</f>
        <v>2.04351342131124E-2</v>
      </c>
      <c r="AQ96" s="162">
        <f>'Opp RE'!Q106</f>
        <v>3.7582322550718701E-3</v>
      </c>
      <c r="AR96" s="162">
        <f>'US Core+ RE'!Q106</f>
        <v>1.4957858417001544E-2</v>
      </c>
      <c r="AS96" s="162">
        <f>REITs!Q106</f>
        <v>-9.8298028838617935E-2</v>
      </c>
      <c r="AT96" s="162">
        <f>Timberland!Q106</f>
        <v>5.9109480297501182E-3</v>
      </c>
      <c r="AU96" s="162">
        <f>'Row Crops'!Q106</f>
        <v>9.1167091407500234E-3</v>
      </c>
      <c r="AV96" s="162">
        <f>'Perm Crops'!Q106</f>
        <v>-1.8227491328499879E-2</v>
      </c>
      <c r="AW96" s="162">
        <f>Infra!Q106</f>
        <v>-3.8880999999999999E-2</v>
      </c>
      <c r="AX96" s="162">
        <f>'US Public Eq'!Q106</f>
        <v>-0.14678152979905101</v>
      </c>
      <c r="AY96" s="162">
        <f>'Fixed Income'!Q106</f>
        <v>4.61149933822953E-2</v>
      </c>
      <c r="AZ96" s="162">
        <f>NCPREC!Q106</f>
        <v>1.57477637369536E-2</v>
      </c>
      <c r="BA96" s="162">
        <f>'Euro Core RE'!Q106</f>
        <v>2.0093450684000001E-2</v>
      </c>
      <c r="BB96" s="162">
        <f>'Asia Core RE'!Q106</f>
        <v>0</v>
      </c>
      <c r="BC96" s="162">
        <f>'Add-On 1'!Q106</f>
        <v>0</v>
      </c>
      <c r="BD96" s="162">
        <f>'Add-On 2'!Q106</f>
        <v>0</v>
      </c>
      <c r="BE96" s="162"/>
      <c r="BF96">
        <f t="shared" si="28"/>
        <v>93</v>
      </c>
      <c r="BG96" s="12">
        <f>'US Core RE'!R106</f>
        <v>-8.9433408492977096E-3</v>
      </c>
      <c r="BH96" s="12">
        <f>'VA RE'!R106</f>
        <v>1.8693870903205623E-2</v>
      </c>
      <c r="BI96" s="162">
        <f>'Opp RE'!R106</f>
        <v>7.8848781228488818E-3</v>
      </c>
      <c r="BJ96" s="162">
        <f>'US Core+ RE'!R106</f>
        <v>-6.3440372356279306E-3</v>
      </c>
      <c r="BK96" s="162">
        <f>REITs!R106</f>
        <v>-9.8298028838617935E-2</v>
      </c>
      <c r="BL96" s="162">
        <f>Timberland!R106</f>
        <v>1.2663732361884561E-2</v>
      </c>
      <c r="BM96" s="162">
        <f>'Row Crops'!R106</f>
        <v>3.3683750134292367E-3</v>
      </c>
      <c r="BN96" s="162">
        <f>'Perm Crops'!R106</f>
        <v>-3.747629058820745E-2</v>
      </c>
      <c r="BO96" s="162">
        <f>Infra!R106</f>
        <v>-7.752397250156251E-2</v>
      </c>
      <c r="BP96" s="162">
        <f>'US Public Eq'!R106</f>
        <v>-0.14678152979905101</v>
      </c>
      <c r="BQ96" s="162">
        <f>'Fixed Income'!R106</f>
        <v>4.61149933822953E-2</v>
      </c>
      <c r="BR96" s="162">
        <f>NCPREC!R106</f>
        <v>7.2811910080510245E-3</v>
      </c>
      <c r="BS96" s="162">
        <f>'Euro Core RE'!R106</f>
        <v>2.0229240500914125E-2</v>
      </c>
      <c r="BT96" s="162">
        <f>'Asia Core RE'!R106</f>
        <v>0</v>
      </c>
      <c r="BU96" s="162" t="e">
        <f>'Add-On 1'!R106</f>
        <v>#DIV/0!</v>
      </c>
      <c r="BV96" s="162" t="e">
        <f>'Add-On 2'!R106</f>
        <v>#DIV/0!</v>
      </c>
    </row>
    <row r="97" spans="1:74" x14ac:dyDescent="0.2">
      <c r="A97" s="157">
        <f t="shared" si="25"/>
        <v>94</v>
      </c>
      <c r="B97" s="12">
        <f t="shared" ca="1" si="17"/>
        <v>1.6996098968154599E-2</v>
      </c>
      <c r="C97" s="12">
        <f t="shared" ref="C97:Q106" ca="1" si="32">VLOOKUP($A97,$AN$3:$BD$186,C$1,FALSE)</f>
        <v>2.0279169513999998E-2</v>
      </c>
      <c r="D97" s="12">
        <f t="shared" ca="1" si="32"/>
        <v>0</v>
      </c>
      <c r="E97" s="12">
        <f t="shared" ca="1" si="32"/>
        <v>2.8991420069343299E-2</v>
      </c>
      <c r="F97" s="12">
        <f t="shared" ca="1" si="32"/>
        <v>2.2126275460168699E-2</v>
      </c>
      <c r="G97" s="12">
        <f t="shared" ca="1" si="32"/>
        <v>1.47257347863046E-2</v>
      </c>
      <c r="H97" s="12">
        <f t="shared" ca="1" si="32"/>
        <v>-2.5099999999999998E-4</v>
      </c>
      <c r="I97" s="12">
        <f t="shared" ca="1" si="32"/>
        <v>-1.9708726337500648E-3</v>
      </c>
      <c r="J97" s="12">
        <f t="shared" ca="1" si="32"/>
        <v>1.5090940529749908E-2</v>
      </c>
      <c r="K97" s="12">
        <f t="shared" ca="1" si="32"/>
        <v>4.1045552300000843E-3</v>
      </c>
      <c r="L97" s="12">
        <f t="shared" ca="1" si="32"/>
        <v>6.0143622137599939E-2</v>
      </c>
      <c r="M97" s="12">
        <f t="shared" ca="1" si="32"/>
        <v>5.8524929070437902E-2</v>
      </c>
      <c r="N97" s="12">
        <f t="shared" ca="1" si="32"/>
        <v>5.6439583016076877E-3</v>
      </c>
      <c r="O97" s="12">
        <f t="shared" ca="1" si="32"/>
        <v>2.2969874895728E-2</v>
      </c>
      <c r="P97" s="12">
        <f t="shared" ca="1" si="32"/>
        <v>0</v>
      </c>
      <c r="Q97" s="12">
        <f t="shared" ca="1" si="32"/>
        <v>0</v>
      </c>
      <c r="V97" s="157">
        <f t="shared" si="26"/>
        <v>94</v>
      </c>
      <c r="W97" s="12">
        <f t="shared" ca="1" si="30"/>
        <v>1.0140229666488976E-2</v>
      </c>
      <c r="X97" s="12">
        <f t="shared" ca="1" si="30"/>
        <v>2.1367585118482912E-2</v>
      </c>
      <c r="Y97" s="12">
        <f t="shared" ca="1" si="30"/>
        <v>0</v>
      </c>
      <c r="Z97" s="12">
        <f t="shared" ca="1" si="30"/>
        <v>3.090658951458547E-2</v>
      </c>
      <c r="AA97" s="12">
        <f t="shared" ca="1" si="30"/>
        <v>3.3708797369395471E-2</v>
      </c>
      <c r="AB97" s="12">
        <f t="shared" ca="1" si="30"/>
        <v>-3.4472480190363974E-2</v>
      </c>
      <c r="AC97" s="12">
        <f t="shared" ca="1" si="30"/>
        <v>-1.3549872150000031E-2</v>
      </c>
      <c r="AD97" s="12">
        <f t="shared" ca="1" si="30"/>
        <v>-3.1435972867326356E-3</v>
      </c>
      <c r="AE97" s="12">
        <f t="shared" ca="1" si="30"/>
        <v>1.7726542293189818E-2</v>
      </c>
      <c r="AF97" s="12">
        <f t="shared" ca="1" si="30"/>
        <v>8.3466214247769344E-3</v>
      </c>
      <c r="AG97" s="12">
        <f t="shared" ca="1" si="30"/>
        <v>6.0143622137599939E-2</v>
      </c>
      <c r="AH97" s="12">
        <f t="shared" ca="1" si="30"/>
        <v>5.8524929070437937E-2</v>
      </c>
      <c r="AI97" s="12">
        <f t="shared" ca="1" si="30"/>
        <v>5.6439583016076877E-3</v>
      </c>
      <c r="AJ97" s="12">
        <f t="shared" ca="1" si="30"/>
        <v>4.7679555489890113E-3</v>
      </c>
      <c r="AK97" s="12" t="e">
        <f t="shared" ca="1" si="30"/>
        <v>#DIV/0!</v>
      </c>
      <c r="AL97" s="12" t="e">
        <f t="shared" ca="1" si="16"/>
        <v>#DIV/0!</v>
      </c>
      <c r="AN97" s="157">
        <f t="shared" si="24"/>
        <v>94</v>
      </c>
      <c r="AO97" s="12">
        <f>'US Core RE'!Q107</f>
        <v>1.6996098968154599E-2</v>
      </c>
      <c r="AP97" s="12">
        <f>'VA RE'!Q107</f>
        <v>2.2126275460168699E-2</v>
      </c>
      <c r="AQ97" s="162">
        <f>'Opp RE'!Q107</f>
        <v>1.47257347863046E-2</v>
      </c>
      <c r="AR97" s="162">
        <f>'US Core+ RE'!Q107</f>
        <v>2.8991420069343299E-2</v>
      </c>
      <c r="AS97" s="162">
        <f>REITs!Q107</f>
        <v>6.0143622137599939E-2</v>
      </c>
      <c r="AT97" s="162">
        <f>Timberland!Q107</f>
        <v>-1.9708726337500648E-3</v>
      </c>
      <c r="AU97" s="162">
        <f>'Row Crops'!Q107</f>
        <v>1.5090940529749908E-2</v>
      </c>
      <c r="AV97" s="162">
        <f>'Perm Crops'!Q107</f>
        <v>4.1045552300000843E-3</v>
      </c>
      <c r="AW97" s="162">
        <f>Infra!Q107</f>
        <v>-2.5099999999999998E-4</v>
      </c>
      <c r="AX97" s="162">
        <f>'US Public Eq'!Q107</f>
        <v>5.8524929070437902E-2</v>
      </c>
      <c r="AY97" s="162">
        <f>'Fixed Income'!Q107</f>
        <v>5.6439583016076877E-3</v>
      </c>
      <c r="AZ97" s="162">
        <f>NCPREC!Q107</f>
        <v>2.2969874895728E-2</v>
      </c>
      <c r="BA97" s="162">
        <f>'Euro Core RE'!Q107</f>
        <v>2.0279169513999998E-2</v>
      </c>
      <c r="BB97" s="162">
        <f>'Asia Core RE'!Q107</f>
        <v>0</v>
      </c>
      <c r="BC97" s="162">
        <f>'Add-On 1'!Q107</f>
        <v>0</v>
      </c>
      <c r="BD97" s="162">
        <f>'Add-On 2'!Q107</f>
        <v>0</v>
      </c>
      <c r="BE97" s="162"/>
      <c r="BF97">
        <f t="shared" si="28"/>
        <v>94</v>
      </c>
      <c r="BG97" s="12">
        <f>'US Core RE'!R107</f>
        <v>1.0140229666488976E-2</v>
      </c>
      <c r="BH97" s="12">
        <f>'VA RE'!R107</f>
        <v>3.3708797369395471E-2</v>
      </c>
      <c r="BI97" s="162">
        <f>'Opp RE'!R107</f>
        <v>-3.4472480190363974E-2</v>
      </c>
      <c r="BJ97" s="162">
        <f>'US Core+ RE'!R107</f>
        <v>3.090658951458547E-2</v>
      </c>
      <c r="BK97" s="162">
        <f>REITs!R107</f>
        <v>6.0143622137599939E-2</v>
      </c>
      <c r="BL97" s="162">
        <f>Timberland!R107</f>
        <v>-3.1435972867326356E-3</v>
      </c>
      <c r="BM97" s="162">
        <f>'Row Crops'!R107</f>
        <v>1.7726542293189818E-2</v>
      </c>
      <c r="BN97" s="162">
        <f>'Perm Crops'!R107</f>
        <v>8.3466214247769344E-3</v>
      </c>
      <c r="BO97" s="162">
        <f>Infra!R107</f>
        <v>-1.3549872150000031E-2</v>
      </c>
      <c r="BP97" s="162">
        <f>'US Public Eq'!R107</f>
        <v>5.8524929070437937E-2</v>
      </c>
      <c r="BQ97" s="162">
        <f>'Fixed Income'!R107</f>
        <v>5.6439583016076877E-3</v>
      </c>
      <c r="BR97" s="162">
        <f>NCPREC!R107</f>
        <v>4.7679555489890113E-3</v>
      </c>
      <c r="BS97" s="162">
        <f>'Euro Core RE'!R107</f>
        <v>2.1367585118482912E-2</v>
      </c>
      <c r="BT97" s="162">
        <f>'Asia Core RE'!R107</f>
        <v>0</v>
      </c>
      <c r="BU97" s="162" t="e">
        <f>'Add-On 1'!R107</f>
        <v>#DIV/0!</v>
      </c>
      <c r="BV97" s="162" t="e">
        <f>'Add-On 2'!R107</f>
        <v>#DIV/0!</v>
      </c>
    </row>
    <row r="98" spans="1:74" x14ac:dyDescent="0.2">
      <c r="A98" s="157">
        <f t="shared" si="25"/>
        <v>95</v>
      </c>
      <c r="B98" s="12">
        <f t="shared" ca="1" si="17"/>
        <v>2.0608490688799601E-2</v>
      </c>
      <c r="C98" s="12">
        <f t="shared" ca="1" si="32"/>
        <v>2.1783491187000001E-2</v>
      </c>
      <c r="D98" s="12">
        <f t="shared" ca="1" si="32"/>
        <v>0</v>
      </c>
      <c r="E98" s="12">
        <f t="shared" ca="1" si="32"/>
        <v>2.6513897266351356E-2</v>
      </c>
      <c r="F98" s="12">
        <f t="shared" ca="1" si="32"/>
        <v>1.50680004436958E-2</v>
      </c>
      <c r="G98" s="12">
        <f t="shared" ca="1" si="32"/>
        <v>2.30766512307467E-2</v>
      </c>
      <c r="H98" s="12">
        <f t="shared" ca="1" si="32"/>
        <v>1.3034E-2</v>
      </c>
      <c r="I98" s="12">
        <f t="shared" ca="1" si="32"/>
        <v>2.388560768000092E-3</v>
      </c>
      <c r="J98" s="12">
        <f t="shared" ca="1" si="32"/>
        <v>1.230544153025015E-2</v>
      </c>
      <c r="K98" s="12">
        <f t="shared" ca="1" si="32"/>
        <v>-6.5782932137500305E-3</v>
      </c>
      <c r="L98" s="12">
        <f t="shared" ca="1" si="32"/>
        <v>-5.0452771759749937E-2</v>
      </c>
      <c r="M98" s="12">
        <f t="shared" ca="1" si="32"/>
        <v>-0.11855413307620699</v>
      </c>
      <c r="N98" s="12">
        <f t="shared" ca="1" si="32"/>
        <v>3.0345883437098431E-2</v>
      </c>
      <c r="O98" s="12">
        <f t="shared" ca="1" si="32"/>
        <v>2.3362671406766601E-2</v>
      </c>
      <c r="P98" s="12">
        <f t="shared" ca="1" si="32"/>
        <v>0</v>
      </c>
      <c r="Q98" s="12">
        <f t="shared" ca="1" si="32"/>
        <v>0</v>
      </c>
      <c r="V98" s="157">
        <f t="shared" si="26"/>
        <v>95</v>
      </c>
      <c r="W98" s="12">
        <f t="shared" ca="1" si="30"/>
        <v>6.0211793243991618E-3</v>
      </c>
      <c r="X98" s="12">
        <f t="shared" ca="1" si="30"/>
        <v>3.4565974444601189E-2</v>
      </c>
      <c r="Y98" s="12">
        <f t="shared" ca="1" si="30"/>
        <v>0</v>
      </c>
      <c r="Z98" s="12">
        <f t="shared" ca="1" si="30"/>
        <v>2.2188670649783138E-2</v>
      </c>
      <c r="AA98" s="12">
        <f t="shared" ca="1" si="30"/>
        <v>-5.502353272852667E-2</v>
      </c>
      <c r="AB98" s="12">
        <f t="shared" ca="1" si="30"/>
        <v>-6.7721238578556164E-2</v>
      </c>
      <c r="AC98" s="12">
        <f t="shared" ca="1" si="30"/>
        <v>0.12315220544999983</v>
      </c>
      <c r="AD98" s="12">
        <f t="shared" ca="1" si="30"/>
        <v>1.0813886547080376E-2</v>
      </c>
      <c r="AE98" s="12">
        <f t="shared" ca="1" si="30"/>
        <v>4.1970962884154694E-3</v>
      </c>
      <c r="AF98" s="12">
        <f t="shared" ca="1" si="30"/>
        <v>-2.1107655314267504E-3</v>
      </c>
      <c r="AG98" s="12">
        <f t="shared" ca="1" si="30"/>
        <v>-5.0452771759749937E-2</v>
      </c>
      <c r="AH98" s="12">
        <f t="shared" ca="1" si="30"/>
        <v>-0.11855413307620699</v>
      </c>
      <c r="AI98" s="12">
        <f t="shared" ca="1" si="30"/>
        <v>3.0345883437098431E-2</v>
      </c>
      <c r="AJ98" s="12">
        <f t="shared" ca="1" si="30"/>
        <v>3.5872332989486999E-2</v>
      </c>
      <c r="AK98" s="12" t="e">
        <f t="shared" ca="1" si="30"/>
        <v>#DIV/0!</v>
      </c>
      <c r="AL98" s="12" t="e">
        <f t="shared" ca="1" si="16"/>
        <v>#DIV/0!</v>
      </c>
      <c r="AN98" s="157">
        <f t="shared" si="24"/>
        <v>95</v>
      </c>
      <c r="AO98" s="12">
        <f>'US Core RE'!Q108</f>
        <v>2.0608490688799601E-2</v>
      </c>
      <c r="AP98" s="12">
        <f>'VA RE'!Q108</f>
        <v>1.50680004436958E-2</v>
      </c>
      <c r="AQ98" s="162">
        <f>'Opp RE'!Q108</f>
        <v>2.30766512307467E-2</v>
      </c>
      <c r="AR98" s="162">
        <f>'US Core+ RE'!Q108</f>
        <v>2.6513897266351356E-2</v>
      </c>
      <c r="AS98" s="162">
        <f>REITs!Q108</f>
        <v>-5.0452771759749937E-2</v>
      </c>
      <c r="AT98" s="162">
        <f>Timberland!Q108</f>
        <v>2.388560768000092E-3</v>
      </c>
      <c r="AU98" s="162">
        <f>'Row Crops'!Q108</f>
        <v>1.230544153025015E-2</v>
      </c>
      <c r="AV98" s="162">
        <f>'Perm Crops'!Q108</f>
        <v>-6.5782932137500305E-3</v>
      </c>
      <c r="AW98" s="162">
        <f>Infra!Q108</f>
        <v>1.3034E-2</v>
      </c>
      <c r="AX98" s="162">
        <f>'US Public Eq'!Q108</f>
        <v>-0.11855413307620699</v>
      </c>
      <c r="AY98" s="162">
        <f>'Fixed Income'!Q108</f>
        <v>3.0345883437098431E-2</v>
      </c>
      <c r="AZ98" s="162">
        <f>NCPREC!Q108</f>
        <v>2.3362671406766601E-2</v>
      </c>
      <c r="BA98" s="162">
        <f>'Euro Core RE'!Q108</f>
        <v>2.1783491187000001E-2</v>
      </c>
      <c r="BB98" s="162">
        <f>'Asia Core RE'!Q108</f>
        <v>0</v>
      </c>
      <c r="BC98" s="162">
        <f>'Add-On 1'!Q108</f>
        <v>0</v>
      </c>
      <c r="BD98" s="162">
        <f>'Add-On 2'!Q108</f>
        <v>0</v>
      </c>
      <c r="BE98" s="162"/>
      <c r="BF98">
        <f t="shared" si="28"/>
        <v>95</v>
      </c>
      <c r="BG98" s="12">
        <f>'US Core RE'!R108</f>
        <v>6.0211793243991618E-3</v>
      </c>
      <c r="BH98" s="12">
        <f>'VA RE'!R108</f>
        <v>-5.502353272852667E-2</v>
      </c>
      <c r="BI98" s="162">
        <f>'Opp RE'!R108</f>
        <v>-6.7721238578556164E-2</v>
      </c>
      <c r="BJ98" s="162">
        <f>'US Core+ RE'!R108</f>
        <v>2.2188670649783138E-2</v>
      </c>
      <c r="BK98" s="162">
        <f>REITs!R108</f>
        <v>-5.0452771759749937E-2</v>
      </c>
      <c r="BL98" s="162">
        <f>Timberland!R108</f>
        <v>1.0813886547080376E-2</v>
      </c>
      <c r="BM98" s="162">
        <f>'Row Crops'!R108</f>
        <v>4.1970962884154694E-3</v>
      </c>
      <c r="BN98" s="162">
        <f>'Perm Crops'!R108</f>
        <v>-2.1107655314267504E-3</v>
      </c>
      <c r="BO98" s="162">
        <f>Infra!R108</f>
        <v>0.12315220544999983</v>
      </c>
      <c r="BP98" s="162">
        <f>'US Public Eq'!R108</f>
        <v>-0.11855413307620699</v>
      </c>
      <c r="BQ98" s="162">
        <f>'Fixed Income'!R108</f>
        <v>3.0345883437098431E-2</v>
      </c>
      <c r="BR98" s="162">
        <f>NCPREC!R108</f>
        <v>3.5872332989486999E-2</v>
      </c>
      <c r="BS98" s="162">
        <f>'Euro Core RE'!R108</f>
        <v>3.4565974444601189E-2</v>
      </c>
      <c r="BT98" s="162">
        <f>'Asia Core RE'!R108</f>
        <v>0</v>
      </c>
      <c r="BU98" s="162" t="e">
        <f>'Add-On 1'!R108</f>
        <v>#DIV/0!</v>
      </c>
      <c r="BV98" s="162" t="e">
        <f>'Add-On 2'!R108</f>
        <v>#DIV/0!</v>
      </c>
    </row>
    <row r="99" spans="1:74" x14ac:dyDescent="0.2">
      <c r="A99" s="157">
        <f t="shared" si="25"/>
        <v>96</v>
      </c>
      <c r="B99" s="12">
        <f t="shared" ca="1" si="17"/>
        <v>3.0783792883016099E-2</v>
      </c>
      <c r="C99" s="12">
        <f t="shared" ca="1" si="32"/>
        <v>2.5829100269E-2</v>
      </c>
      <c r="D99" s="12">
        <f t="shared" ca="1" si="32"/>
        <v>0</v>
      </c>
      <c r="E99" s="12">
        <f t="shared" ca="1" si="32"/>
        <v>2.8840211679337546E-2</v>
      </c>
      <c r="F99" s="12">
        <f t="shared" ca="1" si="32"/>
        <v>6.1807066849714799E-2</v>
      </c>
      <c r="G99" s="12">
        <f t="shared" ca="1" si="32"/>
        <v>6.9568355741764204E-2</v>
      </c>
      <c r="H99" s="12">
        <f t="shared" ca="1" si="32"/>
        <v>-9.7100000000000006E-2</v>
      </c>
      <c r="I99" s="12">
        <f t="shared" ca="1" si="32"/>
        <v>-6.9445763109999836E-3</v>
      </c>
      <c r="J99" s="12">
        <f t="shared" ca="1" si="32"/>
        <v>2.2014904037750194E-2</v>
      </c>
      <c r="K99" s="12">
        <f t="shared" ca="1" si="32"/>
        <v>3.1661713271000202E-2</v>
      </c>
      <c r="L99" s="12">
        <f t="shared" ca="1" si="32"/>
        <v>4.8201135276799922E-2</v>
      </c>
      <c r="M99" s="12">
        <f t="shared" ca="1" si="32"/>
        <v>-7.8244783247301705E-2</v>
      </c>
      <c r="N99" s="12">
        <f t="shared" ca="1" si="32"/>
        <v>4.2053134544027149E-2</v>
      </c>
      <c r="O99" s="12">
        <f t="shared" ca="1" si="32"/>
        <v>-2.7570678809451001E-2</v>
      </c>
      <c r="P99" s="12">
        <f t="shared" ca="1" si="32"/>
        <v>0</v>
      </c>
      <c r="Q99" s="12">
        <f t="shared" ca="1" si="32"/>
        <v>0</v>
      </c>
      <c r="V99" s="157">
        <f t="shared" si="26"/>
        <v>96</v>
      </c>
      <c r="W99" s="12">
        <f t="shared" ca="1" si="30"/>
        <v>2.2449308555138936E-2</v>
      </c>
      <c r="X99" s="12">
        <f t="shared" ca="1" si="30"/>
        <v>-9.5540304783593433E-3</v>
      </c>
      <c r="Y99" s="12">
        <f t="shared" ca="1" si="30"/>
        <v>0</v>
      </c>
      <c r="Z99" s="12">
        <f t="shared" ca="1" si="30"/>
        <v>5.0468430099311234E-2</v>
      </c>
      <c r="AA99" s="12">
        <f t="shared" ca="1" si="30"/>
        <v>0.11752052389483869</v>
      </c>
      <c r="AB99" s="12">
        <f t="shared" ca="1" si="30"/>
        <v>0.1674148150255268</v>
      </c>
      <c r="AC99" s="12">
        <f t="shared" ca="1" si="30"/>
        <v>-0.22853084893749975</v>
      </c>
      <c r="AD99" s="12">
        <f t="shared" ca="1" si="30"/>
        <v>-3.3918811157344519E-2</v>
      </c>
      <c r="AE99" s="12">
        <f t="shared" ca="1" si="30"/>
        <v>2.0357929545087083E-2</v>
      </c>
      <c r="AF99" s="12">
        <f t="shared" ca="1" si="30"/>
        <v>2.4127195995064188E-2</v>
      </c>
      <c r="AG99" s="12">
        <f t="shared" ca="1" si="30"/>
        <v>4.8201135276799922E-2</v>
      </c>
      <c r="AH99" s="12">
        <f t="shared" ca="1" si="30"/>
        <v>-7.8244783247301664E-2</v>
      </c>
      <c r="AI99" s="12">
        <f t="shared" ca="1" si="30"/>
        <v>4.2053134544027149E-2</v>
      </c>
      <c r="AJ99" s="12">
        <f t="shared" ca="1" si="30"/>
        <v>-4.5052935374938152E-2</v>
      </c>
      <c r="AK99" s="12" t="e">
        <f t="shared" ca="1" si="30"/>
        <v>#DIV/0!</v>
      </c>
      <c r="AL99" s="12" t="e">
        <f t="shared" ca="1" si="16"/>
        <v>#DIV/0!</v>
      </c>
      <c r="AN99" s="157">
        <f t="shared" si="24"/>
        <v>96</v>
      </c>
      <c r="AO99" s="12">
        <f>'US Core RE'!Q109</f>
        <v>3.0783792883016099E-2</v>
      </c>
      <c r="AP99" s="12">
        <f>'VA RE'!Q109</f>
        <v>6.1807066849714799E-2</v>
      </c>
      <c r="AQ99" s="162">
        <f>'Opp RE'!Q109</f>
        <v>6.9568355741764204E-2</v>
      </c>
      <c r="AR99" s="162">
        <f>'US Core+ RE'!Q109</f>
        <v>2.8840211679337546E-2</v>
      </c>
      <c r="AS99" s="162">
        <f>REITs!Q109</f>
        <v>4.8201135276799922E-2</v>
      </c>
      <c r="AT99" s="162">
        <f>Timberland!Q109</f>
        <v>-6.9445763109999836E-3</v>
      </c>
      <c r="AU99" s="162">
        <f>'Row Crops'!Q109</f>
        <v>2.2014904037750194E-2</v>
      </c>
      <c r="AV99" s="162">
        <f>'Perm Crops'!Q109</f>
        <v>3.1661713271000202E-2</v>
      </c>
      <c r="AW99" s="162">
        <f>Infra!Q109</f>
        <v>-9.7100000000000006E-2</v>
      </c>
      <c r="AX99" s="162">
        <f>'US Public Eq'!Q109</f>
        <v>-7.8244783247301705E-2</v>
      </c>
      <c r="AY99" s="162">
        <f>'Fixed Income'!Q109</f>
        <v>4.2053134544027149E-2</v>
      </c>
      <c r="AZ99" s="162">
        <f>NCPREC!Q109</f>
        <v>-2.7570678809451001E-2</v>
      </c>
      <c r="BA99" s="162">
        <f>'Euro Core RE'!Q109</f>
        <v>2.5829100269E-2</v>
      </c>
      <c r="BB99" s="162">
        <f>'Asia Core RE'!Q109</f>
        <v>0</v>
      </c>
      <c r="BC99" s="162">
        <f>'Add-On 1'!Q109</f>
        <v>0</v>
      </c>
      <c r="BD99" s="162">
        <f>'Add-On 2'!Q109</f>
        <v>0</v>
      </c>
      <c r="BE99" s="162"/>
      <c r="BF99">
        <f t="shared" si="28"/>
        <v>96</v>
      </c>
      <c r="BG99" s="12">
        <f>'US Core RE'!R109</f>
        <v>2.2449308555138936E-2</v>
      </c>
      <c r="BH99" s="12">
        <f>'VA RE'!R109</f>
        <v>0.11752052389483869</v>
      </c>
      <c r="BI99" s="162">
        <f>'Opp RE'!R109</f>
        <v>0.1674148150255268</v>
      </c>
      <c r="BJ99" s="162">
        <f>'US Core+ RE'!R109</f>
        <v>5.0468430099311234E-2</v>
      </c>
      <c r="BK99" s="162">
        <f>REITs!R109</f>
        <v>4.8201135276799922E-2</v>
      </c>
      <c r="BL99" s="162">
        <f>Timberland!R109</f>
        <v>-3.3918811157344519E-2</v>
      </c>
      <c r="BM99" s="162">
        <f>'Row Crops'!R109</f>
        <v>2.0357929545087083E-2</v>
      </c>
      <c r="BN99" s="162">
        <f>'Perm Crops'!R109</f>
        <v>2.4127195995064188E-2</v>
      </c>
      <c r="BO99" s="162">
        <f>Infra!R109</f>
        <v>-0.22853084893749975</v>
      </c>
      <c r="BP99" s="162">
        <f>'US Public Eq'!R109</f>
        <v>-7.8244783247301664E-2</v>
      </c>
      <c r="BQ99" s="162">
        <f>'Fixed Income'!R109</f>
        <v>4.2053134544027149E-2</v>
      </c>
      <c r="BR99" s="162">
        <f>NCPREC!R109</f>
        <v>-4.5052935374938152E-2</v>
      </c>
      <c r="BS99" s="162">
        <f>'Euro Core RE'!R109</f>
        <v>-9.5540304783593433E-3</v>
      </c>
      <c r="BT99" s="162">
        <f>'Asia Core RE'!R109</f>
        <v>0</v>
      </c>
      <c r="BU99" s="162" t="e">
        <f>'Add-On 1'!R109</f>
        <v>#DIV/0!</v>
      </c>
      <c r="BV99" s="162" t="e">
        <f>'Add-On 2'!R109</f>
        <v>#DIV/0!</v>
      </c>
    </row>
    <row r="100" spans="1:74" x14ac:dyDescent="0.2">
      <c r="A100" s="157">
        <f t="shared" si="25"/>
        <v>97</v>
      </c>
      <c r="B100" s="12">
        <f t="shared" ca="1" si="17"/>
        <v>3.62494633574207E-2</v>
      </c>
      <c r="C100" s="12">
        <f t="shared" ca="1" si="32"/>
        <v>2.3926100376999999E-2</v>
      </c>
      <c r="D100" s="12">
        <f t="shared" ca="1" si="32"/>
        <v>0</v>
      </c>
      <c r="E100" s="12">
        <f t="shared" ca="1" si="32"/>
        <v>1.5951098613435848E-2</v>
      </c>
      <c r="F100" s="12">
        <f t="shared" ca="1" si="32"/>
        <v>2.4061108525632299E-2</v>
      </c>
      <c r="G100" s="12">
        <f t="shared" ca="1" si="32"/>
        <v>3.3826086895571997E-2</v>
      </c>
      <c r="H100" s="12">
        <f t="shared" ca="1" si="32"/>
        <v>3.4320000000000003E-2</v>
      </c>
      <c r="I100" s="12">
        <f t="shared" ca="1" si="32"/>
        <v>2.2096751705750206E-2</v>
      </c>
      <c r="J100" s="12">
        <f t="shared" ca="1" si="32"/>
        <v>2.3187646234249959E-2</v>
      </c>
      <c r="K100" s="12">
        <f t="shared" ca="1" si="32"/>
        <v>-1.6305487757498627E-3</v>
      </c>
      <c r="L100" s="12">
        <f t="shared" ca="1" si="32"/>
        <v>7.4878236197936099E-2</v>
      </c>
      <c r="M100" s="12">
        <f t="shared" ca="1" si="32"/>
        <v>-9.6865828405039399E-3</v>
      </c>
      <c r="N100" s="12">
        <f t="shared" ca="1" si="32"/>
        <v>3.0140602603144995E-2</v>
      </c>
      <c r="O100" s="12">
        <f t="shared" ca="1" si="32"/>
        <v>3.4058911360789201E-2</v>
      </c>
      <c r="P100" s="12">
        <f t="shared" ca="1" si="32"/>
        <v>0</v>
      </c>
      <c r="Q100" s="12">
        <f t="shared" ca="1" si="32"/>
        <v>0</v>
      </c>
      <c r="V100" s="157">
        <f t="shared" si="26"/>
        <v>97</v>
      </c>
      <c r="W100" s="12">
        <f t="shared" ca="1" si="30"/>
        <v>3.9834708644818084E-2</v>
      </c>
      <c r="X100" s="12">
        <f t="shared" ca="1" si="30"/>
        <v>1.6269945441150568E-2</v>
      </c>
      <c r="Y100" s="12">
        <f t="shared" ca="1" si="30"/>
        <v>0</v>
      </c>
      <c r="Z100" s="12">
        <f t="shared" ca="1" si="30"/>
        <v>-1.2403081517434744E-2</v>
      </c>
      <c r="AA100" s="12">
        <f t="shared" ca="1" si="30"/>
        <v>4.1748776276281818E-2</v>
      </c>
      <c r="AB100" s="12">
        <f t="shared" ca="1" si="30"/>
        <v>2.8296840477565199E-2</v>
      </c>
      <c r="AC100" s="12">
        <f t="shared" ca="1" si="30"/>
        <v>-2.8702659060937386E-2</v>
      </c>
      <c r="AD100" s="12">
        <f t="shared" ca="1" si="30"/>
        <v>4.1664944598917453E-2</v>
      </c>
      <c r="AE100" s="12">
        <f t="shared" ca="1" si="30"/>
        <v>3.0392908769740989E-2</v>
      </c>
      <c r="AF100" s="12">
        <f t="shared" ca="1" si="30"/>
        <v>-4.0138359849891669E-3</v>
      </c>
      <c r="AG100" s="12">
        <f t="shared" ca="1" si="30"/>
        <v>7.4878236197936099E-2</v>
      </c>
      <c r="AH100" s="12">
        <f t="shared" ca="1" si="30"/>
        <v>-9.6865828405039434E-3</v>
      </c>
      <c r="AI100" s="12">
        <f t="shared" ca="1" si="30"/>
        <v>3.0140602603144995E-2</v>
      </c>
      <c r="AJ100" s="12">
        <f t="shared" ca="1" si="30"/>
        <v>4.5352150713919848E-2</v>
      </c>
      <c r="AK100" s="12" t="e">
        <f t="shared" ca="1" si="30"/>
        <v>#DIV/0!</v>
      </c>
      <c r="AL100" s="12" t="e">
        <f t="shared" ca="1" si="30"/>
        <v>#DIV/0!</v>
      </c>
      <c r="AN100" s="157">
        <f t="shared" si="24"/>
        <v>97</v>
      </c>
      <c r="AO100" s="12">
        <f>'US Core RE'!Q110</f>
        <v>3.62494633574207E-2</v>
      </c>
      <c r="AP100" s="12">
        <f>'VA RE'!Q110</f>
        <v>2.4061108525632299E-2</v>
      </c>
      <c r="AQ100" s="162">
        <f>'Opp RE'!Q110</f>
        <v>3.3826086895571997E-2</v>
      </c>
      <c r="AR100" s="162">
        <f>'US Core+ RE'!Q110</f>
        <v>1.5951098613435848E-2</v>
      </c>
      <c r="AS100" s="162">
        <f>REITs!Q110</f>
        <v>7.4878236197936099E-2</v>
      </c>
      <c r="AT100" s="162">
        <f>Timberland!Q110</f>
        <v>2.2096751705750206E-2</v>
      </c>
      <c r="AU100" s="162">
        <f>'Row Crops'!Q110</f>
        <v>2.3187646234249959E-2</v>
      </c>
      <c r="AV100" s="162">
        <f>'Perm Crops'!Q110</f>
        <v>-1.6305487757498627E-3</v>
      </c>
      <c r="AW100" s="162">
        <f>Infra!Q110</f>
        <v>3.4320000000000003E-2</v>
      </c>
      <c r="AX100" s="162">
        <f>'US Public Eq'!Q110</f>
        <v>-9.6865828405039399E-3</v>
      </c>
      <c r="AY100" s="162">
        <f>'Fixed Income'!Q110</f>
        <v>3.0140602603144995E-2</v>
      </c>
      <c r="AZ100" s="162">
        <f>NCPREC!Q110</f>
        <v>3.4058911360789201E-2</v>
      </c>
      <c r="BA100" s="162">
        <f>'Euro Core RE'!Q110</f>
        <v>2.3926100376999999E-2</v>
      </c>
      <c r="BB100" s="162">
        <f>'Asia Core RE'!Q110</f>
        <v>0</v>
      </c>
      <c r="BC100" s="162">
        <f>'Add-On 1'!Q110</f>
        <v>0</v>
      </c>
      <c r="BD100" s="162">
        <f>'Add-On 2'!Q110</f>
        <v>0</v>
      </c>
      <c r="BE100" s="162"/>
      <c r="BF100">
        <f t="shared" si="28"/>
        <v>97</v>
      </c>
      <c r="BG100" s="12">
        <f>'US Core RE'!R110</f>
        <v>3.9834708644818084E-2</v>
      </c>
      <c r="BH100" s="12">
        <f>'VA RE'!R110</f>
        <v>4.1748776276281818E-2</v>
      </c>
      <c r="BI100" s="162">
        <f>'Opp RE'!R110</f>
        <v>2.8296840477565199E-2</v>
      </c>
      <c r="BJ100" s="162">
        <f>'US Core+ RE'!R110</f>
        <v>-1.2403081517434744E-2</v>
      </c>
      <c r="BK100" s="162">
        <f>REITs!R110</f>
        <v>7.4878236197936099E-2</v>
      </c>
      <c r="BL100" s="162">
        <f>Timberland!R110</f>
        <v>4.1664944598917453E-2</v>
      </c>
      <c r="BM100" s="162">
        <f>'Row Crops'!R110</f>
        <v>3.0392908769740989E-2</v>
      </c>
      <c r="BN100" s="162">
        <f>'Perm Crops'!R110</f>
        <v>-4.0138359849891669E-3</v>
      </c>
      <c r="BO100" s="162">
        <f>Infra!R110</f>
        <v>-2.8702659060937386E-2</v>
      </c>
      <c r="BP100" s="162">
        <f>'US Public Eq'!R110</f>
        <v>-9.6865828405039434E-3</v>
      </c>
      <c r="BQ100" s="162">
        <f>'Fixed Income'!R110</f>
        <v>3.0140602603144995E-2</v>
      </c>
      <c r="BR100" s="162">
        <f>NCPREC!R110</f>
        <v>4.5352150713919848E-2</v>
      </c>
      <c r="BS100" s="162">
        <f>'Euro Core RE'!R110</f>
        <v>1.6269945441150568E-2</v>
      </c>
      <c r="BT100" s="162">
        <f>'Asia Core RE'!R110</f>
        <v>0</v>
      </c>
      <c r="BU100" s="162" t="e">
        <f>'Add-On 1'!R110</f>
        <v>#DIV/0!</v>
      </c>
      <c r="BV100" s="162" t="e">
        <f>'Add-On 2'!R110</f>
        <v>#DIV/0!</v>
      </c>
    </row>
    <row r="101" spans="1:74" x14ac:dyDescent="0.2">
      <c r="A101" s="157">
        <f t="shared" si="25"/>
        <v>98</v>
      </c>
      <c r="B101" s="12">
        <f t="shared" ref="B101:B164" ca="1" si="33">VLOOKUP($A101,$AN$3:$BD$186,B$1,FALSE)</f>
        <v>3.3964952468059799E-2</v>
      </c>
      <c r="C101" s="12">
        <f t="shared" ca="1" si="32"/>
        <v>2.7986635924999999E-2</v>
      </c>
      <c r="D101" s="12">
        <f t="shared" ca="1" si="32"/>
        <v>0</v>
      </c>
      <c r="E101" s="12">
        <f t="shared" ca="1" si="32"/>
        <v>3.4549396088412107E-2</v>
      </c>
      <c r="F101" s="12">
        <f t="shared" ca="1" si="32"/>
        <v>1.76539306672358E-2</v>
      </c>
      <c r="G101" s="12">
        <f t="shared" ca="1" si="32"/>
        <v>2.7450642967442099E-2</v>
      </c>
      <c r="H101" s="12">
        <f t="shared" ca="1" si="32"/>
        <v>9.7328999999999999E-2</v>
      </c>
      <c r="I101" s="12">
        <f t="shared" ca="1" si="32"/>
        <v>4.4837750044999236E-3</v>
      </c>
      <c r="J101" s="12">
        <f t="shared" ca="1" si="32"/>
        <v>1.4413310351000019E-2</v>
      </c>
      <c r="K101" s="12">
        <f t="shared" ca="1" si="32"/>
        <v>5.390844946250084E-3</v>
      </c>
      <c r="L101" s="12">
        <f t="shared" ca="1" si="32"/>
        <v>3.6089513189440092E-2</v>
      </c>
      <c r="M101" s="12">
        <f t="shared" ca="1" si="32"/>
        <v>-2.65648229036494E-2</v>
      </c>
      <c r="N101" s="12">
        <f t="shared" ca="1" si="32"/>
        <v>1.7422416898638549E-2</v>
      </c>
      <c r="O101" s="12">
        <f t="shared" ca="1" si="32"/>
        <v>3.4407598600358198E-2</v>
      </c>
      <c r="P101" s="12">
        <f t="shared" ca="1" si="32"/>
        <v>0</v>
      </c>
      <c r="Q101" s="12">
        <f t="shared" ca="1" si="32"/>
        <v>0</v>
      </c>
      <c r="V101" s="157">
        <f t="shared" si="26"/>
        <v>98</v>
      </c>
      <c r="W101" s="12">
        <f t="shared" ref="W101:AL116" ca="1" si="34">VLOOKUP($V101,$BF$3:$BV$186,W$1,FALSE)</f>
        <v>4.7818501938384772E-2</v>
      </c>
      <c r="X101" s="12">
        <f t="shared" ca="1" si="34"/>
        <v>9.9462799460006135E-2</v>
      </c>
      <c r="Y101" s="12">
        <f t="shared" ca="1" si="34"/>
        <v>0</v>
      </c>
      <c r="Z101" s="12">
        <f t="shared" ca="1" si="34"/>
        <v>4.601941009965449E-2</v>
      </c>
      <c r="AA101" s="12">
        <f t="shared" ca="1" si="34"/>
        <v>6.8867632776627996E-3</v>
      </c>
      <c r="AB101" s="12">
        <f t="shared" ca="1" si="34"/>
        <v>4.8773872434862753E-2</v>
      </c>
      <c r="AC101" s="12">
        <f t="shared" ca="1" si="34"/>
        <v>0.18841463762187449</v>
      </c>
      <c r="AD101" s="12">
        <f t="shared" ca="1" si="34"/>
        <v>-6.7955765890505004E-3</v>
      </c>
      <c r="AE101" s="12">
        <f t="shared" ca="1" si="34"/>
        <v>1.8341978153048277E-2</v>
      </c>
      <c r="AF101" s="12">
        <f t="shared" ca="1" si="34"/>
        <v>8.0956814879291628E-3</v>
      </c>
      <c r="AG101" s="12">
        <f t="shared" ca="1" si="34"/>
        <v>3.6089513189440092E-2</v>
      </c>
      <c r="AH101" s="12">
        <f t="shared" ca="1" si="34"/>
        <v>-2.6564822903649365E-2</v>
      </c>
      <c r="AI101" s="12">
        <f t="shared" ca="1" si="34"/>
        <v>1.7422416898638549E-2</v>
      </c>
      <c r="AJ101" s="12">
        <f t="shared" ca="1" si="34"/>
        <v>4.5150691757547712E-2</v>
      </c>
      <c r="AK101" s="12" t="e">
        <f t="shared" ca="1" si="34"/>
        <v>#DIV/0!</v>
      </c>
      <c r="AL101" s="12" t="e">
        <f t="shared" ca="1" si="34"/>
        <v>#DIV/0!</v>
      </c>
      <c r="AN101" s="157">
        <f t="shared" si="24"/>
        <v>98</v>
      </c>
      <c r="AO101" s="12">
        <f>'US Core RE'!Q111</f>
        <v>3.3964952468059799E-2</v>
      </c>
      <c r="AP101" s="12">
        <f>'VA RE'!Q111</f>
        <v>1.76539306672358E-2</v>
      </c>
      <c r="AQ101" s="162">
        <f>'Opp RE'!Q111</f>
        <v>2.7450642967442099E-2</v>
      </c>
      <c r="AR101" s="162">
        <f>'US Core+ RE'!Q111</f>
        <v>3.4549396088412107E-2</v>
      </c>
      <c r="AS101" s="162">
        <f>REITs!Q111</f>
        <v>3.6089513189440092E-2</v>
      </c>
      <c r="AT101" s="162">
        <f>Timberland!Q111</f>
        <v>4.4837750044999236E-3</v>
      </c>
      <c r="AU101" s="162">
        <f>'Row Crops'!Q111</f>
        <v>1.4413310351000019E-2</v>
      </c>
      <c r="AV101" s="162">
        <f>'Perm Crops'!Q111</f>
        <v>5.390844946250084E-3</v>
      </c>
      <c r="AW101" s="162">
        <f>Infra!Q111</f>
        <v>9.7328999999999999E-2</v>
      </c>
      <c r="AX101" s="162">
        <f>'US Public Eq'!Q111</f>
        <v>-2.65648229036494E-2</v>
      </c>
      <c r="AY101" s="162">
        <f>'Fixed Income'!Q111</f>
        <v>1.7422416898638549E-2</v>
      </c>
      <c r="AZ101" s="162">
        <f>NCPREC!Q111</f>
        <v>3.4407598600358198E-2</v>
      </c>
      <c r="BA101" s="162">
        <f>'Euro Core RE'!Q111</f>
        <v>2.7986635924999999E-2</v>
      </c>
      <c r="BB101" s="162">
        <f>'Asia Core RE'!Q111</f>
        <v>0</v>
      </c>
      <c r="BC101" s="162">
        <f>'Add-On 1'!Q111</f>
        <v>0</v>
      </c>
      <c r="BD101" s="162">
        <f>'Add-On 2'!Q111</f>
        <v>0</v>
      </c>
      <c r="BE101" s="162"/>
      <c r="BF101">
        <f t="shared" si="28"/>
        <v>98</v>
      </c>
      <c r="BG101" s="12">
        <f>'US Core RE'!R111</f>
        <v>4.7818501938384772E-2</v>
      </c>
      <c r="BH101" s="12">
        <f>'VA RE'!R111</f>
        <v>6.8867632776627996E-3</v>
      </c>
      <c r="BI101" s="162">
        <f>'Opp RE'!R111</f>
        <v>4.8773872434862753E-2</v>
      </c>
      <c r="BJ101" s="162">
        <f>'US Core+ RE'!R111</f>
        <v>4.601941009965449E-2</v>
      </c>
      <c r="BK101" s="162">
        <f>REITs!R111</f>
        <v>3.6089513189440092E-2</v>
      </c>
      <c r="BL101" s="162">
        <f>Timberland!R111</f>
        <v>-6.7955765890505004E-3</v>
      </c>
      <c r="BM101" s="162">
        <f>'Row Crops'!R111</f>
        <v>1.8341978153048277E-2</v>
      </c>
      <c r="BN101" s="162">
        <f>'Perm Crops'!R111</f>
        <v>8.0956814879291628E-3</v>
      </c>
      <c r="BO101" s="162">
        <f>Infra!R111</f>
        <v>0.18841463762187449</v>
      </c>
      <c r="BP101" s="162">
        <f>'US Public Eq'!R111</f>
        <v>-2.6564822903649365E-2</v>
      </c>
      <c r="BQ101" s="162">
        <f>'Fixed Income'!R111</f>
        <v>1.7422416898638549E-2</v>
      </c>
      <c r="BR101" s="162">
        <f>NCPREC!R111</f>
        <v>4.5150691757547712E-2</v>
      </c>
      <c r="BS101" s="162">
        <f>'Euro Core RE'!R111</f>
        <v>9.9462799460006135E-2</v>
      </c>
      <c r="BT101" s="162">
        <f>'Asia Core RE'!R111</f>
        <v>0</v>
      </c>
      <c r="BU101" s="162" t="e">
        <f>'Add-On 1'!R111</f>
        <v>#DIV/0!</v>
      </c>
      <c r="BV101" s="162" t="e">
        <f>'Add-On 2'!R111</f>
        <v>#DIV/0!</v>
      </c>
    </row>
    <row r="102" spans="1:74" x14ac:dyDescent="0.2">
      <c r="A102" s="157">
        <f t="shared" si="25"/>
        <v>99</v>
      </c>
      <c r="B102" s="12">
        <f t="shared" ca="1" si="33"/>
        <v>2.48684400745201E-2</v>
      </c>
      <c r="C102" s="12">
        <f t="shared" ca="1" si="32"/>
        <v>0</v>
      </c>
      <c r="D102" s="12">
        <f t="shared" ca="1" si="32"/>
        <v>0</v>
      </c>
      <c r="E102" s="12">
        <f t="shared" ca="1" si="32"/>
        <v>2.6094820442124213E-2</v>
      </c>
      <c r="F102" s="12">
        <f t="shared" ca="1" si="32"/>
        <v>1.7031554595714801E-2</v>
      </c>
      <c r="G102" s="12">
        <f t="shared" ca="1" si="32"/>
        <v>2.3898552351131301E-2</v>
      </c>
      <c r="H102" s="12">
        <f t="shared" ca="1" si="32"/>
        <v>0</v>
      </c>
      <c r="I102" s="12">
        <f t="shared" ca="1" si="32"/>
        <v>1.3900897992500161E-2</v>
      </c>
      <c r="J102" s="12">
        <f t="shared" ca="1" si="32"/>
        <v>1.3116267684500027E-2</v>
      </c>
      <c r="K102" s="12">
        <f t="shared" ca="1" si="32"/>
        <v>7.0860667925010112E-4</v>
      </c>
      <c r="L102" s="12">
        <f t="shared" ca="1" si="32"/>
        <v>-2.4805108091559891E-2</v>
      </c>
      <c r="M102" s="12">
        <f t="shared" ca="1" si="32"/>
        <v>2.2933975326000701E-2</v>
      </c>
      <c r="N102" s="12">
        <f t="shared" ca="1" si="32"/>
        <v>2.2062038182893984E-2</v>
      </c>
      <c r="O102" s="12">
        <f t="shared" ca="1" si="32"/>
        <v>2.0949211369606299E-2</v>
      </c>
      <c r="P102" s="12">
        <f t="shared" ca="1" si="32"/>
        <v>0</v>
      </c>
      <c r="Q102" s="12">
        <f t="shared" ca="1" si="32"/>
        <v>0</v>
      </c>
      <c r="V102" s="157">
        <f t="shared" si="26"/>
        <v>99</v>
      </c>
      <c r="W102" s="12">
        <f t="shared" ca="1" si="34"/>
        <v>1.4976170581802783E-2</v>
      </c>
      <c r="X102" s="12">
        <f t="shared" ca="1" si="34"/>
        <v>0</v>
      </c>
      <c r="Y102" s="12">
        <f t="shared" ca="1" si="34"/>
        <v>0</v>
      </c>
      <c r="Z102" s="12">
        <f t="shared" ca="1" si="34"/>
        <v>2.005782611465845E-2</v>
      </c>
      <c r="AA102" s="12">
        <f t="shared" ca="1" si="34"/>
        <v>-1.7827726798952281E-2</v>
      </c>
      <c r="AB102" s="12">
        <f t="shared" ca="1" si="34"/>
        <v>-2.6983030715613809E-3</v>
      </c>
      <c r="AC102" s="12">
        <f t="shared" ca="1" si="34"/>
        <v>0</v>
      </c>
      <c r="AD102" s="12">
        <f t="shared" ca="1" si="34"/>
        <v>-3.7958703069940314E-2</v>
      </c>
      <c r="AE102" s="12">
        <f t="shared" ca="1" si="34"/>
        <v>3.4822867092616505E-3</v>
      </c>
      <c r="AF102" s="12">
        <f t="shared" ca="1" si="34"/>
        <v>-1.6194797313836107E-2</v>
      </c>
      <c r="AG102" s="12">
        <f t="shared" ca="1" si="34"/>
        <v>-2.4805108091559891E-2</v>
      </c>
      <c r="AH102" s="12">
        <f t="shared" ca="1" si="34"/>
        <v>2.2933975326000722E-2</v>
      </c>
      <c r="AI102" s="12">
        <f t="shared" ca="1" si="34"/>
        <v>2.2062038182893984E-2</v>
      </c>
      <c r="AJ102" s="12">
        <f t="shared" ca="1" si="34"/>
        <v>-3.5005994256317119E-2</v>
      </c>
      <c r="AK102" s="12" t="e">
        <f t="shared" ca="1" si="34"/>
        <v>#DIV/0!</v>
      </c>
      <c r="AL102" s="12" t="e">
        <f t="shared" ca="1" si="34"/>
        <v>#DIV/0!</v>
      </c>
      <c r="AN102" s="157">
        <f t="shared" si="24"/>
        <v>99</v>
      </c>
      <c r="AO102" s="12">
        <f>'US Core RE'!Q112</f>
        <v>2.48684400745201E-2</v>
      </c>
      <c r="AP102" s="12">
        <f>'VA RE'!Q112</f>
        <v>1.7031554595714801E-2</v>
      </c>
      <c r="AQ102" s="162">
        <f>'Opp RE'!Q112</f>
        <v>2.3898552351131301E-2</v>
      </c>
      <c r="AR102" s="162">
        <f>'US Core+ RE'!Q112</f>
        <v>2.6094820442124213E-2</v>
      </c>
      <c r="AS102" s="162">
        <f>REITs!Q112</f>
        <v>-2.4805108091559891E-2</v>
      </c>
      <c r="AT102" s="162">
        <f>Timberland!Q112</f>
        <v>1.3900897992500161E-2</v>
      </c>
      <c r="AU102" s="162">
        <f>'Row Crops'!Q112</f>
        <v>1.3116267684500027E-2</v>
      </c>
      <c r="AV102" s="162">
        <f>'Perm Crops'!Q112</f>
        <v>7.0860667925010112E-4</v>
      </c>
      <c r="AW102" s="162">
        <f>Infra!Q112</f>
        <v>0</v>
      </c>
      <c r="AX102" s="162">
        <f>'US Public Eq'!Q112</f>
        <v>2.2933975326000701E-2</v>
      </c>
      <c r="AY102" s="162">
        <f>'Fixed Income'!Q112</f>
        <v>2.2062038182893984E-2</v>
      </c>
      <c r="AZ102" s="162">
        <f>NCPREC!Q112</f>
        <v>2.0949211369606299E-2</v>
      </c>
      <c r="BA102" s="162">
        <f>'Euro Core RE'!Q112</f>
        <v>0</v>
      </c>
      <c r="BB102" s="162">
        <f>'Asia Core RE'!Q112</f>
        <v>0</v>
      </c>
      <c r="BC102" s="162">
        <f>'Add-On 1'!Q112</f>
        <v>0</v>
      </c>
      <c r="BD102" s="162">
        <f>'Add-On 2'!Q112</f>
        <v>0</v>
      </c>
      <c r="BE102" s="162"/>
      <c r="BF102">
        <f t="shared" si="28"/>
        <v>99</v>
      </c>
      <c r="BG102" s="12">
        <f>'US Core RE'!R112</f>
        <v>1.4976170581802783E-2</v>
      </c>
      <c r="BH102" s="12">
        <f>'VA RE'!R112</f>
        <v>-1.7827726798952281E-2</v>
      </c>
      <c r="BI102" s="162">
        <f>'Opp RE'!R112</f>
        <v>-2.6983030715613809E-3</v>
      </c>
      <c r="BJ102" s="162">
        <f>'US Core+ RE'!R112</f>
        <v>2.005782611465845E-2</v>
      </c>
      <c r="BK102" s="162">
        <f>REITs!R112</f>
        <v>-2.4805108091559891E-2</v>
      </c>
      <c r="BL102" s="162">
        <f>Timberland!R112</f>
        <v>-3.7958703069940314E-2</v>
      </c>
      <c r="BM102" s="162">
        <f>'Row Crops'!R112</f>
        <v>3.4822867092616505E-3</v>
      </c>
      <c r="BN102" s="162">
        <f>'Perm Crops'!R112</f>
        <v>-1.6194797313836107E-2</v>
      </c>
      <c r="BO102" s="162">
        <f>Infra!R112</f>
        <v>0</v>
      </c>
      <c r="BP102" s="162">
        <f>'US Public Eq'!R112</f>
        <v>2.2933975326000722E-2</v>
      </c>
      <c r="BQ102" s="162">
        <f>'Fixed Income'!R112</f>
        <v>2.2062038182893984E-2</v>
      </c>
      <c r="BR102" s="162">
        <f>NCPREC!R112</f>
        <v>-3.5005994256317119E-2</v>
      </c>
      <c r="BS102" s="162">
        <f>'Euro Core RE'!R112</f>
        <v>0</v>
      </c>
      <c r="BT102" s="162">
        <f>'Asia Core RE'!R112</f>
        <v>0</v>
      </c>
      <c r="BU102" s="162" t="e">
        <f>'Add-On 1'!R112</f>
        <v>#DIV/0!</v>
      </c>
      <c r="BV102" s="162" t="e">
        <f>'Add-On 2'!R112</f>
        <v>#DIV/0!</v>
      </c>
    </row>
    <row r="103" spans="1:74" x14ac:dyDescent="0.2">
      <c r="A103" s="157">
        <f t="shared" si="25"/>
        <v>100</v>
      </c>
      <c r="B103" s="12">
        <f t="shared" ca="1" si="33"/>
        <v>3.1619624508787601E-2</v>
      </c>
      <c r="C103" s="12">
        <f t="shared" ca="1" si="32"/>
        <v>0</v>
      </c>
      <c r="D103" s="12">
        <f t="shared" ca="1" si="32"/>
        <v>0</v>
      </c>
      <c r="E103" s="12">
        <f t="shared" ca="1" si="32"/>
        <v>2.9363835852693834E-2</v>
      </c>
      <c r="F103" s="12">
        <f t="shared" ca="1" si="32"/>
        <v>4.3893776782494898E-2</v>
      </c>
      <c r="G103" s="12">
        <f t="shared" ca="1" si="32"/>
        <v>3.2702642504990199E-2</v>
      </c>
      <c r="H103" s="12">
        <f t="shared" ca="1" si="32"/>
        <v>0</v>
      </c>
      <c r="I103" s="12">
        <f t="shared" ca="1" si="32"/>
        <v>6.3967169016500236E-2</v>
      </c>
      <c r="J103" s="12">
        <f t="shared" ca="1" si="32"/>
        <v>2.4065149777250161E-2</v>
      </c>
      <c r="K103" s="12">
        <f t="shared" ca="1" si="32"/>
        <v>4.2261475750249966E-2</v>
      </c>
      <c r="L103" s="12">
        <f t="shared" ca="1" si="32"/>
        <v>6.2227752631759836E-2</v>
      </c>
      <c r="M103" s="12">
        <f t="shared" ca="1" si="32"/>
        <v>0.14879115860592601</v>
      </c>
      <c r="N103" s="12">
        <f t="shared" ca="1" si="32"/>
        <v>-1.2207078028149132E-3</v>
      </c>
      <c r="O103" s="12">
        <f t="shared" ca="1" si="32"/>
        <v>5.4930045286922503E-2</v>
      </c>
      <c r="P103" s="12">
        <f t="shared" ca="1" si="32"/>
        <v>0</v>
      </c>
      <c r="Q103" s="12">
        <f t="shared" ca="1" si="32"/>
        <v>0</v>
      </c>
      <c r="V103" s="157">
        <f t="shared" si="26"/>
        <v>100</v>
      </c>
      <c r="W103" s="12">
        <f t="shared" ca="1" si="34"/>
        <v>3.9179737300001793E-2</v>
      </c>
      <c r="X103" s="12">
        <f t="shared" ca="1" si="34"/>
        <v>0</v>
      </c>
      <c r="Y103" s="12">
        <f t="shared" ca="1" si="34"/>
        <v>0</v>
      </c>
      <c r="Z103" s="12">
        <f t="shared" ca="1" si="34"/>
        <v>3.4971031258358876E-2</v>
      </c>
      <c r="AA103" s="12">
        <f t="shared" ca="1" si="34"/>
        <v>7.5581767544177225E-2</v>
      </c>
      <c r="AB103" s="12">
        <f t="shared" ca="1" si="34"/>
        <v>6.3205743694547012E-2</v>
      </c>
      <c r="AC103" s="12">
        <f t="shared" ca="1" si="34"/>
        <v>0</v>
      </c>
      <c r="AD103" s="12">
        <f t="shared" ca="1" si="34"/>
        <v>0.10676198090956546</v>
      </c>
      <c r="AE103" s="12">
        <f t="shared" ca="1" si="34"/>
        <v>4.0668909539091302E-2</v>
      </c>
      <c r="AF103" s="12">
        <f t="shared" ca="1" si="34"/>
        <v>5.5308076577949894E-2</v>
      </c>
      <c r="AG103" s="12">
        <f t="shared" ca="1" si="34"/>
        <v>6.2227752631759836E-2</v>
      </c>
      <c r="AH103" s="12">
        <f t="shared" ca="1" si="34"/>
        <v>0.14879115860592607</v>
      </c>
      <c r="AI103" s="12">
        <f t="shared" ca="1" si="34"/>
        <v>-1.2207078028149132E-3</v>
      </c>
      <c r="AJ103" s="12">
        <f t="shared" ca="1" si="34"/>
        <v>6.6065595040336822E-2</v>
      </c>
      <c r="AK103" s="12" t="e">
        <f t="shared" ca="1" si="34"/>
        <v>#DIV/0!</v>
      </c>
      <c r="AL103" s="12" t="e">
        <f t="shared" ca="1" si="34"/>
        <v>#DIV/0!</v>
      </c>
      <c r="AN103" s="157">
        <f t="shared" si="24"/>
        <v>100</v>
      </c>
      <c r="AO103" s="12">
        <f>'US Core RE'!Q113</f>
        <v>3.1619624508787601E-2</v>
      </c>
      <c r="AP103" s="12">
        <f>'VA RE'!Q113</f>
        <v>4.3893776782494898E-2</v>
      </c>
      <c r="AQ103" s="162">
        <f>'Opp RE'!Q113</f>
        <v>3.2702642504990199E-2</v>
      </c>
      <c r="AR103" s="162">
        <f>'US Core+ RE'!Q113</f>
        <v>2.9363835852693834E-2</v>
      </c>
      <c r="AS103" s="162">
        <f>REITs!Q113</f>
        <v>6.2227752631759836E-2</v>
      </c>
      <c r="AT103" s="162">
        <f>Timberland!Q113</f>
        <v>6.3967169016500236E-2</v>
      </c>
      <c r="AU103" s="162">
        <f>'Row Crops'!Q113</f>
        <v>2.4065149777250161E-2</v>
      </c>
      <c r="AV103" s="162">
        <f>'Perm Crops'!Q113</f>
        <v>4.2261475750249966E-2</v>
      </c>
      <c r="AW103" s="162">
        <f>Infra!Q113</f>
        <v>0</v>
      </c>
      <c r="AX103" s="162">
        <f>'US Public Eq'!Q113</f>
        <v>0.14879115860592601</v>
      </c>
      <c r="AY103" s="162">
        <f>'Fixed Income'!Q113</f>
        <v>-1.2207078028149132E-3</v>
      </c>
      <c r="AZ103" s="162">
        <f>NCPREC!Q113</f>
        <v>5.4930045286922503E-2</v>
      </c>
      <c r="BA103" s="162">
        <f>'Euro Core RE'!Q113</f>
        <v>0</v>
      </c>
      <c r="BB103" s="162">
        <f>'Asia Core RE'!Q113</f>
        <v>0</v>
      </c>
      <c r="BC103" s="162">
        <f>'Add-On 1'!Q113</f>
        <v>0</v>
      </c>
      <c r="BD103" s="162">
        <f>'Add-On 2'!Q113</f>
        <v>0</v>
      </c>
      <c r="BE103" s="162"/>
      <c r="BF103">
        <f t="shared" si="28"/>
        <v>100</v>
      </c>
      <c r="BG103" s="12">
        <f>'US Core RE'!R113</f>
        <v>3.9179737300001793E-2</v>
      </c>
      <c r="BH103" s="12">
        <f>'VA RE'!R113</f>
        <v>7.5581767544177225E-2</v>
      </c>
      <c r="BI103" s="162">
        <f>'Opp RE'!R113</f>
        <v>6.3205743694547012E-2</v>
      </c>
      <c r="BJ103" s="162">
        <f>'US Core+ RE'!R113</f>
        <v>3.4971031258358876E-2</v>
      </c>
      <c r="BK103" s="162">
        <f>REITs!R113</f>
        <v>6.2227752631759836E-2</v>
      </c>
      <c r="BL103" s="162">
        <f>Timberland!R113</f>
        <v>0.10676198090956546</v>
      </c>
      <c r="BM103" s="162">
        <f>'Row Crops'!R113</f>
        <v>4.0668909539091302E-2</v>
      </c>
      <c r="BN103" s="162">
        <f>'Perm Crops'!R113</f>
        <v>5.5308076577949894E-2</v>
      </c>
      <c r="BO103" s="162">
        <f>Infra!R113</f>
        <v>0</v>
      </c>
      <c r="BP103" s="162">
        <f>'US Public Eq'!R113</f>
        <v>0.14879115860592607</v>
      </c>
      <c r="BQ103" s="162">
        <f>'Fixed Income'!R113</f>
        <v>-1.2207078028149132E-3</v>
      </c>
      <c r="BR103" s="162">
        <f>NCPREC!R113</f>
        <v>6.6065595040336822E-2</v>
      </c>
      <c r="BS103" s="162">
        <f>'Euro Core RE'!R113</f>
        <v>0</v>
      </c>
      <c r="BT103" s="162">
        <f>'Asia Core RE'!R113</f>
        <v>0</v>
      </c>
      <c r="BU103" s="162" t="e">
        <f>'Add-On 1'!R113</f>
        <v>#DIV/0!</v>
      </c>
      <c r="BV103" s="162" t="e">
        <f>'Add-On 2'!R113</f>
        <v>#DIV/0!</v>
      </c>
    </row>
    <row r="104" spans="1:74" x14ac:dyDescent="0.2">
      <c r="A104" s="157">
        <f t="shared" si="25"/>
        <v>101</v>
      </c>
      <c r="B104" s="12">
        <f t="shared" ca="1" si="33"/>
        <v>2.6932115738035601E-2</v>
      </c>
      <c r="C104" s="12">
        <f t="shared" ca="1" si="32"/>
        <v>0</v>
      </c>
      <c r="D104" s="12">
        <f t="shared" ca="1" si="32"/>
        <v>0</v>
      </c>
      <c r="E104" s="12">
        <f t="shared" ca="1" si="32"/>
        <v>2.5312341861853202E-2</v>
      </c>
      <c r="F104" s="12">
        <f t="shared" ca="1" si="32"/>
        <v>1.8207243131626201E-2</v>
      </c>
      <c r="G104" s="12">
        <f t="shared" ca="1" si="32"/>
        <v>1.72681059476891E-2</v>
      </c>
      <c r="H104" s="12">
        <f t="shared" ca="1" si="32"/>
        <v>0</v>
      </c>
      <c r="I104" s="12">
        <f t="shared" ca="1" si="32"/>
        <v>2.2070279552000249E-2</v>
      </c>
      <c r="J104" s="12">
        <f t="shared" ca="1" si="32"/>
        <v>5.2266314089999266E-3</v>
      </c>
      <c r="K104" s="12">
        <f t="shared" ca="1" si="32"/>
        <v>5.7062539475001284E-3</v>
      </c>
      <c r="L104" s="12">
        <f t="shared" ca="1" si="32"/>
        <v>-6.3891902592860039E-2</v>
      </c>
      <c r="M104" s="12">
        <f t="shared" ca="1" si="32"/>
        <v>-6.2444232293363294E-2</v>
      </c>
      <c r="N104" s="12">
        <f t="shared" ca="1" si="32"/>
        <v>6.7949944012462016E-3</v>
      </c>
      <c r="O104" s="12">
        <f t="shared" ca="1" si="32"/>
        <v>5.0403999379906299E-2</v>
      </c>
      <c r="P104" s="12">
        <f t="shared" ca="1" si="32"/>
        <v>0</v>
      </c>
      <c r="Q104" s="12">
        <f t="shared" ca="1" si="32"/>
        <v>0</v>
      </c>
      <c r="V104" s="157">
        <f t="shared" si="26"/>
        <v>101</v>
      </c>
      <c r="W104" s="12">
        <f t="shared" ca="1" si="34"/>
        <v>2.4208239100622198E-2</v>
      </c>
      <c r="X104" s="12">
        <f t="shared" ca="1" si="34"/>
        <v>0</v>
      </c>
      <c r="Y104" s="12">
        <f t="shared" ca="1" si="34"/>
        <v>0</v>
      </c>
      <c r="Z104" s="12">
        <f t="shared" ca="1" si="34"/>
        <v>-2.7700857230043008E-3</v>
      </c>
      <c r="AA104" s="12">
        <f t="shared" ca="1" si="34"/>
        <v>1.1608776985650548E-2</v>
      </c>
      <c r="AB104" s="12">
        <f t="shared" ca="1" si="34"/>
        <v>-2.5327944461606133E-3</v>
      </c>
      <c r="AC104" s="12">
        <f t="shared" ca="1" si="34"/>
        <v>0</v>
      </c>
      <c r="AD104" s="12">
        <f t="shared" ca="1" si="34"/>
        <v>4.5950148083358844E-2</v>
      </c>
      <c r="AE104" s="12">
        <f t="shared" ca="1" si="34"/>
        <v>-1.4539070586006009E-3</v>
      </c>
      <c r="AF104" s="12">
        <f t="shared" ca="1" si="34"/>
        <v>-8.7479549239699583E-4</v>
      </c>
      <c r="AG104" s="12">
        <f t="shared" ca="1" si="34"/>
        <v>-6.3891902592860039E-2</v>
      </c>
      <c r="AH104" s="12">
        <f t="shared" ca="1" si="34"/>
        <v>-6.2444232293363267E-2</v>
      </c>
      <c r="AI104" s="12">
        <f t="shared" ca="1" si="34"/>
        <v>6.7949944012462016E-3</v>
      </c>
      <c r="AJ104" s="12">
        <f t="shared" ca="1" si="34"/>
        <v>1.6861627013780911E-2</v>
      </c>
      <c r="AK104" s="12" t="e">
        <f t="shared" ca="1" si="34"/>
        <v>#DIV/0!</v>
      </c>
      <c r="AL104" s="12" t="e">
        <f t="shared" ca="1" si="34"/>
        <v>#DIV/0!</v>
      </c>
      <c r="AN104" s="157">
        <f t="shared" si="24"/>
        <v>101</v>
      </c>
      <c r="AO104" s="12">
        <f>'US Core RE'!Q114</f>
        <v>2.6932115738035601E-2</v>
      </c>
      <c r="AP104" s="12">
        <f>'VA RE'!Q114</f>
        <v>1.8207243131626201E-2</v>
      </c>
      <c r="AQ104" s="162">
        <f>'Opp RE'!Q114</f>
        <v>1.72681059476891E-2</v>
      </c>
      <c r="AR104" s="162">
        <f>'US Core+ RE'!Q114</f>
        <v>2.5312341861853202E-2</v>
      </c>
      <c r="AS104" s="162">
        <f>REITs!Q114</f>
        <v>-6.3891902592860039E-2</v>
      </c>
      <c r="AT104" s="162">
        <f>Timberland!Q114</f>
        <v>2.2070279552000249E-2</v>
      </c>
      <c r="AU104" s="162">
        <f>'Row Crops'!Q114</f>
        <v>5.2266314089999266E-3</v>
      </c>
      <c r="AV104" s="162">
        <f>'Perm Crops'!Q114</f>
        <v>5.7062539475001284E-3</v>
      </c>
      <c r="AW104" s="162">
        <f>Infra!Q114</f>
        <v>0</v>
      </c>
      <c r="AX104" s="162">
        <f>'US Public Eq'!Q114</f>
        <v>-6.2444232293363294E-2</v>
      </c>
      <c r="AY104" s="162">
        <f>'Fixed Income'!Q114</f>
        <v>6.7949944012462016E-3</v>
      </c>
      <c r="AZ104" s="162">
        <f>NCPREC!Q114</f>
        <v>5.0403999379906299E-2</v>
      </c>
      <c r="BA104" s="162">
        <f>'Euro Core RE'!Q114</f>
        <v>0</v>
      </c>
      <c r="BB104" s="162">
        <f>'Asia Core RE'!Q114</f>
        <v>0</v>
      </c>
      <c r="BC104" s="162">
        <f>'Add-On 1'!Q114</f>
        <v>0</v>
      </c>
      <c r="BD104" s="162">
        <f>'Add-On 2'!Q114</f>
        <v>0</v>
      </c>
      <c r="BE104" s="162"/>
      <c r="BF104">
        <f t="shared" si="28"/>
        <v>101</v>
      </c>
      <c r="BG104" s="12">
        <f>'US Core RE'!R114</f>
        <v>2.4208239100622198E-2</v>
      </c>
      <c r="BH104" s="12">
        <f>'VA RE'!R114</f>
        <v>1.1608776985650548E-2</v>
      </c>
      <c r="BI104" s="162">
        <f>'Opp RE'!R114</f>
        <v>-2.5327944461606133E-3</v>
      </c>
      <c r="BJ104" s="162">
        <f>'US Core+ RE'!R114</f>
        <v>-2.7700857230043008E-3</v>
      </c>
      <c r="BK104" s="162">
        <f>REITs!R114</f>
        <v>-6.3891902592860039E-2</v>
      </c>
      <c r="BL104" s="162">
        <f>Timberland!R114</f>
        <v>4.5950148083358844E-2</v>
      </c>
      <c r="BM104" s="162">
        <f>'Row Crops'!R114</f>
        <v>-1.4539070586006009E-3</v>
      </c>
      <c r="BN104" s="162">
        <f>'Perm Crops'!R114</f>
        <v>-8.7479549239699583E-4</v>
      </c>
      <c r="BO104" s="162">
        <f>Infra!R114</f>
        <v>0</v>
      </c>
      <c r="BP104" s="162">
        <f>'US Public Eq'!R114</f>
        <v>-6.2444232293363267E-2</v>
      </c>
      <c r="BQ104" s="162">
        <f>'Fixed Income'!R114</f>
        <v>6.7949944012462016E-3</v>
      </c>
      <c r="BR104" s="162">
        <f>NCPREC!R114</f>
        <v>1.6861627013780911E-2</v>
      </c>
      <c r="BS104" s="162">
        <f>'Euro Core RE'!R114</f>
        <v>0</v>
      </c>
      <c r="BT104" s="162">
        <f>'Asia Core RE'!R114</f>
        <v>0</v>
      </c>
      <c r="BU104" s="162" t="e">
        <f>'Add-On 1'!R114</f>
        <v>#DIV/0!</v>
      </c>
      <c r="BV104" s="162" t="e">
        <f>'Add-On 2'!R114</f>
        <v>#DIV/0!</v>
      </c>
    </row>
    <row r="105" spans="1:74" x14ac:dyDescent="0.2">
      <c r="A105" s="157">
        <f t="shared" si="25"/>
        <v>102</v>
      </c>
      <c r="B105" s="12">
        <f t="shared" ca="1" si="33"/>
        <v>2.9215588702052601E-2</v>
      </c>
      <c r="C105" s="12">
        <f t="shared" ca="1" si="32"/>
        <v>0</v>
      </c>
      <c r="D105" s="12">
        <f t="shared" ca="1" si="32"/>
        <v>0</v>
      </c>
      <c r="E105" s="12">
        <f t="shared" ca="1" si="32"/>
        <v>4.4483625844104778E-2</v>
      </c>
      <c r="F105" s="12">
        <f t="shared" ca="1" si="32"/>
        <v>2.3206782766269501E-2</v>
      </c>
      <c r="G105" s="12">
        <f t="shared" ca="1" si="32"/>
        <v>3.00042384718902E-2</v>
      </c>
      <c r="H105" s="12">
        <f t="shared" ca="1" si="32"/>
        <v>0</v>
      </c>
      <c r="I105" s="12">
        <f t="shared" ca="1" si="32"/>
        <v>-1.936008512500087E-3</v>
      </c>
      <c r="J105" s="12">
        <f t="shared" ca="1" si="32"/>
        <v>1.0413472108250055E-2</v>
      </c>
      <c r="K105" s="12">
        <f t="shared" ca="1" si="32"/>
        <v>1.3310590360250174E-2</v>
      </c>
      <c r="L105" s="12">
        <f t="shared" ca="1" si="32"/>
        <v>9.781237954649602E-2</v>
      </c>
      <c r="M105" s="12">
        <f t="shared" ca="1" si="32"/>
        <v>7.0482886121749702E-2</v>
      </c>
      <c r="N105" s="12">
        <f t="shared" ca="1" si="32"/>
        <v>-8.7968259428004014E-3</v>
      </c>
      <c r="O105" s="12">
        <f t="shared" ca="1" si="32"/>
        <v>6.3308854965457101E-2</v>
      </c>
      <c r="P105" s="12">
        <f t="shared" ca="1" si="32"/>
        <v>0</v>
      </c>
      <c r="Q105" s="12">
        <f t="shared" ca="1" si="32"/>
        <v>0</v>
      </c>
      <c r="V105" s="157">
        <f t="shared" si="26"/>
        <v>102</v>
      </c>
      <c r="W105" s="12">
        <f t="shared" ca="1" si="34"/>
        <v>3.0015651480016947E-2</v>
      </c>
      <c r="X105" s="12">
        <f t="shared" ca="1" si="34"/>
        <v>0</v>
      </c>
      <c r="Y105" s="12">
        <f t="shared" ca="1" si="34"/>
        <v>0</v>
      </c>
      <c r="Z105" s="12">
        <f t="shared" ca="1" si="34"/>
        <v>7.1869794997577285E-2</v>
      </c>
      <c r="AA105" s="12">
        <f t="shared" ca="1" si="34"/>
        <v>3.5382753517770649E-2</v>
      </c>
      <c r="AB105" s="12">
        <f t="shared" ca="1" si="34"/>
        <v>3.5667040740034572E-2</v>
      </c>
      <c r="AC105" s="12">
        <f t="shared" ca="1" si="34"/>
        <v>0</v>
      </c>
      <c r="AD105" s="12">
        <f t="shared" ca="1" si="34"/>
        <v>-1.2489411959443864E-2</v>
      </c>
      <c r="AE105" s="12">
        <f t="shared" ca="1" si="34"/>
        <v>9.8796433605725653E-3</v>
      </c>
      <c r="AF105" s="12">
        <f t="shared" ca="1" si="34"/>
        <v>1.9238015403920894E-2</v>
      </c>
      <c r="AG105" s="12">
        <f t="shared" ca="1" si="34"/>
        <v>9.781237954649602E-2</v>
      </c>
      <c r="AH105" s="12">
        <f t="shared" ca="1" si="34"/>
        <v>7.0482886121749688E-2</v>
      </c>
      <c r="AI105" s="12">
        <f t="shared" ca="1" si="34"/>
        <v>-8.7968259428004014E-3</v>
      </c>
      <c r="AJ105" s="12">
        <f t="shared" ca="1" si="34"/>
        <v>-5.9052721413794584E-2</v>
      </c>
      <c r="AK105" s="12" t="e">
        <f t="shared" ca="1" si="34"/>
        <v>#DIV/0!</v>
      </c>
      <c r="AL105" s="12" t="e">
        <f t="shared" ca="1" si="34"/>
        <v>#DIV/0!</v>
      </c>
      <c r="AN105" s="157">
        <f t="shared" si="24"/>
        <v>102</v>
      </c>
      <c r="AO105" s="12">
        <f>'US Core RE'!Q115</f>
        <v>2.9215588702052601E-2</v>
      </c>
      <c r="AP105" s="12">
        <f>'VA RE'!Q115</f>
        <v>2.3206782766269501E-2</v>
      </c>
      <c r="AQ105" s="162">
        <f>'Opp RE'!Q115</f>
        <v>3.00042384718902E-2</v>
      </c>
      <c r="AR105" s="162">
        <f>'US Core+ RE'!Q115</f>
        <v>4.4483625844104778E-2</v>
      </c>
      <c r="AS105" s="162">
        <f>REITs!Q115</f>
        <v>9.781237954649602E-2</v>
      </c>
      <c r="AT105" s="162">
        <f>Timberland!Q115</f>
        <v>-1.936008512500087E-3</v>
      </c>
      <c r="AU105" s="162">
        <f>'Row Crops'!Q115</f>
        <v>1.0413472108250055E-2</v>
      </c>
      <c r="AV105" s="162">
        <f>'Perm Crops'!Q115</f>
        <v>1.3310590360250174E-2</v>
      </c>
      <c r="AW105" s="162">
        <f>Infra!Q115</f>
        <v>0</v>
      </c>
      <c r="AX105" s="162">
        <f>'US Public Eq'!Q115</f>
        <v>7.0482886121749702E-2</v>
      </c>
      <c r="AY105" s="162">
        <f>'Fixed Income'!Q115</f>
        <v>-8.7968259428004014E-3</v>
      </c>
      <c r="AZ105" s="162">
        <f>NCPREC!Q115</f>
        <v>6.3308854965457101E-2</v>
      </c>
      <c r="BA105" s="162">
        <f>'Euro Core RE'!Q115</f>
        <v>0</v>
      </c>
      <c r="BB105" s="162">
        <f>'Asia Core RE'!Q115</f>
        <v>0</v>
      </c>
      <c r="BC105" s="162">
        <f>'Add-On 1'!Q115</f>
        <v>0</v>
      </c>
      <c r="BD105" s="162">
        <f>'Add-On 2'!Q115</f>
        <v>0</v>
      </c>
      <c r="BE105" s="162"/>
      <c r="BF105">
        <f t="shared" si="28"/>
        <v>102</v>
      </c>
      <c r="BG105" s="12">
        <f>'US Core RE'!R115</f>
        <v>3.0015651480016947E-2</v>
      </c>
      <c r="BH105" s="12">
        <f>'VA RE'!R115</f>
        <v>3.5382753517770649E-2</v>
      </c>
      <c r="BI105" s="162">
        <f>'Opp RE'!R115</f>
        <v>3.5667040740034572E-2</v>
      </c>
      <c r="BJ105" s="162">
        <f>'US Core+ RE'!R115</f>
        <v>7.1869794997577285E-2</v>
      </c>
      <c r="BK105" s="162">
        <f>REITs!R115</f>
        <v>9.781237954649602E-2</v>
      </c>
      <c r="BL105" s="162">
        <f>Timberland!R115</f>
        <v>-1.2489411959443864E-2</v>
      </c>
      <c r="BM105" s="162">
        <f>'Row Crops'!R115</f>
        <v>9.8796433605725653E-3</v>
      </c>
      <c r="BN105" s="162">
        <f>'Perm Crops'!R115</f>
        <v>1.9238015403920894E-2</v>
      </c>
      <c r="BO105" s="162">
        <f>Infra!R115</f>
        <v>0</v>
      </c>
      <c r="BP105" s="162">
        <f>'US Public Eq'!R115</f>
        <v>7.0482886121749688E-2</v>
      </c>
      <c r="BQ105" s="162">
        <f>'Fixed Income'!R115</f>
        <v>-8.7968259428004014E-3</v>
      </c>
      <c r="BR105" s="162">
        <f>NCPREC!R115</f>
        <v>-5.9052721413794584E-2</v>
      </c>
      <c r="BS105" s="162">
        <f>'Euro Core RE'!R115</f>
        <v>0</v>
      </c>
      <c r="BT105" s="162">
        <f>'Asia Core RE'!R115</f>
        <v>0</v>
      </c>
      <c r="BU105" s="162" t="e">
        <f>'Add-On 1'!R115</f>
        <v>#DIV/0!</v>
      </c>
      <c r="BV105" s="162" t="e">
        <f>'Add-On 2'!R115</f>
        <v>#DIV/0!</v>
      </c>
    </row>
    <row r="106" spans="1:74" x14ac:dyDescent="0.2">
      <c r="A106" s="157">
        <f t="shared" si="25"/>
        <v>103</v>
      </c>
      <c r="B106" s="12">
        <f t="shared" ca="1" si="33"/>
        <v>2.76682072148241E-2</v>
      </c>
      <c r="C106" s="12">
        <f t="shared" ca="1" si="32"/>
        <v>0</v>
      </c>
      <c r="D106" s="12">
        <f t="shared" ca="1" si="32"/>
        <v>0</v>
      </c>
      <c r="E106" s="12">
        <f t="shared" ca="1" si="32"/>
        <v>2.7880186398465408E-2</v>
      </c>
      <c r="F106" s="12">
        <f t="shared" ca="1" si="32"/>
        <v>1.9265281932759899E-2</v>
      </c>
      <c r="G106" s="12">
        <f t="shared" ca="1" si="32"/>
        <v>1.4017511545054401E-2</v>
      </c>
      <c r="H106" s="12">
        <f t="shared" ca="1" si="32"/>
        <v>0</v>
      </c>
      <c r="I106" s="12">
        <f t="shared" ca="1" si="32"/>
        <v>1.1840685332750178E-2</v>
      </c>
      <c r="J106" s="12">
        <f t="shared" ca="1" si="32"/>
        <v>1.2792905516000097E-2</v>
      </c>
      <c r="K106" s="12">
        <f t="shared" ca="1" si="32"/>
        <v>4.0946342945000769E-3</v>
      </c>
      <c r="L106" s="12">
        <f t="shared" ca="1" si="32"/>
        <v>-2.6744147160819853E-3</v>
      </c>
      <c r="M106" s="12">
        <f t="shared" ca="1" si="32"/>
        <v>4.9823880200078802E-2</v>
      </c>
      <c r="N106" s="12">
        <f t="shared" ca="1" si="32"/>
        <v>-4.9516474246954489E-3</v>
      </c>
      <c r="O106" s="12">
        <f t="shared" ca="1" si="32"/>
        <v>0.108808988448063</v>
      </c>
      <c r="P106" s="12">
        <f t="shared" ca="1" si="32"/>
        <v>0</v>
      </c>
      <c r="Q106" s="12">
        <f t="shared" ca="1" si="32"/>
        <v>0</v>
      </c>
      <c r="V106" s="157">
        <f t="shared" si="26"/>
        <v>103</v>
      </c>
      <c r="W106" s="12">
        <f t="shared" ca="1" si="34"/>
        <v>3.0943113796407795E-2</v>
      </c>
      <c r="X106" s="12">
        <f t="shared" ca="1" si="34"/>
        <v>0</v>
      </c>
      <c r="Y106" s="12">
        <f t="shared" ca="1" si="34"/>
        <v>0</v>
      </c>
      <c r="Z106" s="12">
        <f t="shared" ca="1" si="34"/>
        <v>5.0610723476707031E-2</v>
      </c>
      <c r="AA106" s="12">
        <f t="shared" ca="1" si="34"/>
        <v>-4.3598139152356441E-2</v>
      </c>
      <c r="AB106" s="12">
        <f t="shared" ca="1" si="34"/>
        <v>-7.3496585463084685E-2</v>
      </c>
      <c r="AC106" s="12">
        <f t="shared" ca="1" si="34"/>
        <v>0</v>
      </c>
      <c r="AD106" s="12">
        <f t="shared" ca="1" si="34"/>
        <v>6.6158890479570687E-3</v>
      </c>
      <c r="AE106" s="12">
        <f t="shared" ca="1" si="34"/>
        <v>1.2354543335677537E-2</v>
      </c>
      <c r="AF106" s="12">
        <f t="shared" ca="1" si="34"/>
        <v>1.4432831717769989E-3</v>
      </c>
      <c r="AG106" s="12">
        <f t="shared" ca="1" si="34"/>
        <v>-2.6744147160819853E-3</v>
      </c>
      <c r="AH106" s="12">
        <f t="shared" ca="1" si="34"/>
        <v>4.9823880200078774E-2</v>
      </c>
      <c r="AI106" s="12">
        <f t="shared" ca="1" si="34"/>
        <v>-4.9516474246954489E-3</v>
      </c>
      <c r="AJ106" s="12">
        <f t="shared" ca="1" si="34"/>
        <v>0.29126922853446846</v>
      </c>
      <c r="AK106" s="12" t="e">
        <f t="shared" ca="1" si="34"/>
        <v>#DIV/0!</v>
      </c>
      <c r="AL106" s="12" t="e">
        <f t="shared" ca="1" si="34"/>
        <v>#DIV/0!</v>
      </c>
      <c r="AN106" s="157">
        <f t="shared" si="24"/>
        <v>103</v>
      </c>
      <c r="AO106" s="12">
        <f>'US Core RE'!Q116</f>
        <v>2.76682072148241E-2</v>
      </c>
      <c r="AP106" s="12">
        <f>'VA RE'!Q116</f>
        <v>1.9265281932759899E-2</v>
      </c>
      <c r="AQ106" s="162">
        <f>'Opp RE'!Q116</f>
        <v>1.4017511545054401E-2</v>
      </c>
      <c r="AR106" s="162">
        <f>'US Core+ RE'!Q116</f>
        <v>2.7880186398465408E-2</v>
      </c>
      <c r="AS106" s="162">
        <f>REITs!Q116</f>
        <v>-2.6744147160819853E-3</v>
      </c>
      <c r="AT106" s="162">
        <f>Timberland!Q116</f>
        <v>1.1840685332750178E-2</v>
      </c>
      <c r="AU106" s="162">
        <f>'Row Crops'!Q116</f>
        <v>1.2792905516000097E-2</v>
      </c>
      <c r="AV106" s="162">
        <f>'Perm Crops'!Q116</f>
        <v>4.0946342945000769E-3</v>
      </c>
      <c r="AW106" s="162">
        <f>Infra!Q116</f>
        <v>0</v>
      </c>
      <c r="AX106" s="162">
        <f>'US Public Eq'!Q116</f>
        <v>4.9823880200078802E-2</v>
      </c>
      <c r="AY106" s="162">
        <f>'Fixed Income'!Q116</f>
        <v>-4.9516474246954489E-3</v>
      </c>
      <c r="AZ106" s="162">
        <f>NCPREC!Q116</f>
        <v>0.108808988448063</v>
      </c>
      <c r="BA106" s="162">
        <f>'Euro Core RE'!Q116</f>
        <v>0</v>
      </c>
      <c r="BB106" s="162">
        <f>'Asia Core RE'!Q116</f>
        <v>0</v>
      </c>
      <c r="BC106" s="162">
        <f>'Add-On 1'!Q116</f>
        <v>0</v>
      </c>
      <c r="BD106" s="162">
        <f>'Add-On 2'!Q116</f>
        <v>0</v>
      </c>
      <c r="BE106" s="162"/>
      <c r="BF106">
        <f t="shared" si="28"/>
        <v>103</v>
      </c>
      <c r="BG106" s="12">
        <f>'US Core RE'!R116</f>
        <v>3.0943113796407795E-2</v>
      </c>
      <c r="BH106" s="12">
        <f>'VA RE'!R116</f>
        <v>-4.3598139152356441E-2</v>
      </c>
      <c r="BI106" s="162">
        <f>'Opp RE'!R116</f>
        <v>-7.3496585463084685E-2</v>
      </c>
      <c r="BJ106" s="162">
        <f>'US Core+ RE'!R116</f>
        <v>5.0610723476707031E-2</v>
      </c>
      <c r="BK106" s="162">
        <f>REITs!R116</f>
        <v>-2.6744147160819853E-3</v>
      </c>
      <c r="BL106" s="162">
        <f>Timberland!R116</f>
        <v>6.6158890479570687E-3</v>
      </c>
      <c r="BM106" s="162">
        <f>'Row Crops'!R116</f>
        <v>1.2354543335677537E-2</v>
      </c>
      <c r="BN106" s="162">
        <f>'Perm Crops'!R116</f>
        <v>1.4432831717769989E-3</v>
      </c>
      <c r="BO106" s="162">
        <f>Infra!R116</f>
        <v>0</v>
      </c>
      <c r="BP106" s="162">
        <f>'US Public Eq'!R116</f>
        <v>4.9823880200078774E-2</v>
      </c>
      <c r="BQ106" s="162">
        <f>'Fixed Income'!R116</f>
        <v>-4.9516474246954489E-3</v>
      </c>
      <c r="BR106" s="162">
        <f>NCPREC!R116</f>
        <v>0.29126922853446846</v>
      </c>
      <c r="BS106" s="162">
        <f>'Euro Core RE'!R116</f>
        <v>0</v>
      </c>
      <c r="BT106" s="162">
        <f>'Asia Core RE'!R116</f>
        <v>0</v>
      </c>
      <c r="BU106" s="162" t="e">
        <f>'Add-On 1'!R116</f>
        <v>#DIV/0!</v>
      </c>
      <c r="BV106" s="162" t="e">
        <f>'Add-On 2'!R116</f>
        <v>#DIV/0!</v>
      </c>
    </row>
    <row r="107" spans="1:74" x14ac:dyDescent="0.2">
      <c r="A107" s="157">
        <f t="shared" si="25"/>
        <v>104</v>
      </c>
      <c r="B107" s="12">
        <f t="shared" ca="1" si="33"/>
        <v>2.5928946067011401E-2</v>
      </c>
      <c r="C107" s="12">
        <f t="shared" ref="C107:Q116" ca="1" si="35">VLOOKUP($A107,$AN$3:$BD$186,C$1,FALSE)</f>
        <v>0</v>
      </c>
      <c r="D107" s="12">
        <f t="shared" ca="1" si="35"/>
        <v>0</v>
      </c>
      <c r="E107" s="12">
        <f t="shared" ca="1" si="35"/>
        <v>1.2933776441337256E-2</v>
      </c>
      <c r="F107" s="12">
        <f t="shared" ca="1" si="35"/>
        <v>6.0083929078772497E-2</v>
      </c>
      <c r="G107" s="12">
        <f t="shared" ca="1" si="35"/>
        <v>6.1712557908372198E-2</v>
      </c>
      <c r="H107" s="12">
        <f t="shared" ca="1" si="35"/>
        <v>0</v>
      </c>
      <c r="I107" s="12">
        <f t="shared" ca="1" si="35"/>
        <v>1.624217004274997E-2</v>
      </c>
      <c r="J107" s="12">
        <f t="shared" ca="1" si="35"/>
        <v>1.5424799191250171E-2</v>
      </c>
      <c r="K107" s="12">
        <f t="shared" ca="1" si="35"/>
        <v>2.6682387883250058E-2</v>
      </c>
      <c r="L107" s="12">
        <f t="shared" ca="1" si="35"/>
        <v>0.11183279563093995</v>
      </c>
      <c r="M107" s="12">
        <f t="shared" ca="1" si="35"/>
        <v>0.21296848618165101</v>
      </c>
      <c r="N107" s="12">
        <f t="shared" ca="1" si="35"/>
        <v>3.3661935930251463E-3</v>
      </c>
      <c r="O107" s="12">
        <f t="shared" ca="1" si="35"/>
        <v>2.00250975906364E-2</v>
      </c>
      <c r="P107" s="12">
        <f t="shared" ca="1" si="35"/>
        <v>0</v>
      </c>
      <c r="Q107" s="12">
        <f t="shared" ca="1" si="35"/>
        <v>0</v>
      </c>
      <c r="V107" s="157">
        <f t="shared" si="26"/>
        <v>104</v>
      </c>
      <c r="W107" s="12">
        <f t="shared" ca="1" si="34"/>
        <v>1.0804940900755788E-2</v>
      </c>
      <c r="X107" s="12">
        <f t="shared" ca="1" si="34"/>
        <v>0</v>
      </c>
      <c r="Y107" s="12">
        <f t="shared" ca="1" si="34"/>
        <v>0</v>
      </c>
      <c r="Z107" s="12">
        <f t="shared" ca="1" si="34"/>
        <v>3.6516541239290712E-2</v>
      </c>
      <c r="AA107" s="12">
        <f t="shared" ca="1" si="34"/>
        <v>0.10859139470006007</v>
      </c>
      <c r="AB107" s="12">
        <f t="shared" ca="1" si="34"/>
        <v>0.1676587440057602</v>
      </c>
      <c r="AC107" s="12">
        <f t="shared" ca="1" si="34"/>
        <v>0</v>
      </c>
      <c r="AD107" s="12">
        <f t="shared" ca="1" si="34"/>
        <v>2.6998419380066752E-2</v>
      </c>
      <c r="AE107" s="12">
        <f t="shared" ca="1" si="34"/>
        <v>1.692624363279327E-2</v>
      </c>
      <c r="AF107" s="12">
        <f t="shared" ca="1" si="34"/>
        <v>3.1465469372097044E-2</v>
      </c>
      <c r="AG107" s="12">
        <f t="shared" ca="1" si="34"/>
        <v>0.11183279563093995</v>
      </c>
      <c r="AH107" s="12">
        <f t="shared" ca="1" si="34"/>
        <v>0.21296848618165098</v>
      </c>
      <c r="AI107" s="12">
        <f t="shared" ca="1" si="34"/>
        <v>3.3661935930251463E-3</v>
      </c>
      <c r="AJ107" s="12">
        <f t="shared" ca="1" si="34"/>
        <v>0.14507601902146527</v>
      </c>
      <c r="AK107" s="12" t="e">
        <f t="shared" ca="1" si="34"/>
        <v>#DIV/0!</v>
      </c>
      <c r="AL107" s="12" t="e">
        <f t="shared" ca="1" si="34"/>
        <v>#DIV/0!</v>
      </c>
      <c r="AN107" s="157">
        <f t="shared" si="24"/>
        <v>104</v>
      </c>
      <c r="AO107" s="12">
        <f>'US Core RE'!Q117</f>
        <v>2.5928946067011401E-2</v>
      </c>
      <c r="AP107" s="12">
        <f>'VA RE'!Q117</f>
        <v>6.0083929078772497E-2</v>
      </c>
      <c r="AQ107" s="162">
        <f>'Opp RE'!Q117</f>
        <v>6.1712557908372198E-2</v>
      </c>
      <c r="AR107" s="162">
        <f>'US Core+ RE'!Q117</f>
        <v>1.2933776441337256E-2</v>
      </c>
      <c r="AS107" s="162">
        <f>REITs!Q117</f>
        <v>0.11183279563093995</v>
      </c>
      <c r="AT107" s="162">
        <f>Timberland!Q117</f>
        <v>1.624217004274997E-2</v>
      </c>
      <c r="AU107" s="162">
        <f>'Row Crops'!Q117</f>
        <v>1.5424799191250171E-2</v>
      </c>
      <c r="AV107" s="162">
        <f>'Perm Crops'!Q117</f>
        <v>2.6682387883250058E-2</v>
      </c>
      <c r="AW107" s="162">
        <f>Infra!Q117</f>
        <v>0</v>
      </c>
      <c r="AX107" s="162">
        <f>'US Public Eq'!Q117</f>
        <v>0.21296848618165101</v>
      </c>
      <c r="AY107" s="162">
        <f>'Fixed Income'!Q117</f>
        <v>3.3661935930251463E-3</v>
      </c>
      <c r="AZ107" s="162">
        <f>NCPREC!Q117</f>
        <v>2.00250975906364E-2</v>
      </c>
      <c r="BA107" s="162">
        <f>'Euro Core RE'!Q117</f>
        <v>0</v>
      </c>
      <c r="BB107" s="162">
        <f>'Asia Core RE'!Q117</f>
        <v>0</v>
      </c>
      <c r="BC107" s="162">
        <f>'Add-On 1'!Q117</f>
        <v>0</v>
      </c>
      <c r="BD107" s="162">
        <f>'Add-On 2'!Q117</f>
        <v>0</v>
      </c>
      <c r="BE107" s="162"/>
      <c r="BF107">
        <f t="shared" si="28"/>
        <v>104</v>
      </c>
      <c r="BG107" s="12">
        <f>'US Core RE'!R117</f>
        <v>1.0804940900755788E-2</v>
      </c>
      <c r="BH107" s="12">
        <f>'VA RE'!R117</f>
        <v>0.10859139470006007</v>
      </c>
      <c r="BI107" s="162">
        <f>'Opp RE'!R117</f>
        <v>0.1676587440057602</v>
      </c>
      <c r="BJ107" s="162">
        <f>'US Core+ RE'!R117</f>
        <v>3.6516541239290712E-2</v>
      </c>
      <c r="BK107" s="162">
        <f>REITs!R117</f>
        <v>0.11183279563093995</v>
      </c>
      <c r="BL107" s="162">
        <f>Timberland!R117</f>
        <v>2.6998419380066752E-2</v>
      </c>
      <c r="BM107" s="162">
        <f>'Row Crops'!R117</f>
        <v>1.692624363279327E-2</v>
      </c>
      <c r="BN107" s="162">
        <f>'Perm Crops'!R117</f>
        <v>3.1465469372097044E-2</v>
      </c>
      <c r="BO107" s="162">
        <f>Infra!R117</f>
        <v>0</v>
      </c>
      <c r="BP107" s="162">
        <f>'US Public Eq'!R117</f>
        <v>0.21296848618165098</v>
      </c>
      <c r="BQ107" s="162">
        <f>'Fixed Income'!R117</f>
        <v>3.3661935930251463E-3</v>
      </c>
      <c r="BR107" s="162">
        <f>NCPREC!R117</f>
        <v>0.14507601902146527</v>
      </c>
      <c r="BS107" s="162">
        <f>'Euro Core RE'!R117</f>
        <v>0</v>
      </c>
      <c r="BT107" s="162">
        <f>'Asia Core RE'!R117</f>
        <v>0</v>
      </c>
      <c r="BU107" s="162" t="e">
        <f>'Add-On 1'!R117</f>
        <v>#DIV/0!</v>
      </c>
      <c r="BV107" s="162" t="e">
        <f>'Add-On 2'!R117</f>
        <v>#DIV/0!</v>
      </c>
    </row>
    <row r="108" spans="1:74" x14ac:dyDescent="0.2">
      <c r="A108" s="157">
        <f t="shared" si="25"/>
        <v>105</v>
      </c>
      <c r="B108" s="12">
        <f t="shared" ca="1" si="33"/>
        <v>3.5896037570438598E-2</v>
      </c>
      <c r="C108" s="12">
        <f t="shared" ca="1" si="35"/>
        <v>0</v>
      </c>
      <c r="D108" s="12">
        <f t="shared" ca="1" si="35"/>
        <v>0</v>
      </c>
      <c r="E108" s="12">
        <f t="shared" ca="1" si="35"/>
        <v>-1.4471459018056826E-3</v>
      </c>
      <c r="F108" s="12">
        <f t="shared" ca="1" si="35"/>
        <v>2.7465917075300099E-2</v>
      </c>
      <c r="G108" s="12">
        <f t="shared" ca="1" si="35"/>
        <v>1.5776722517985099E-2</v>
      </c>
      <c r="H108" s="12">
        <f t="shared" ca="1" si="35"/>
        <v>0</v>
      </c>
      <c r="I108" s="12">
        <f t="shared" ca="1" si="35"/>
        <v>4.5042525822500679E-3</v>
      </c>
      <c r="J108" s="12">
        <f t="shared" ca="1" si="35"/>
        <v>1.1132046968750142E-2</v>
      </c>
      <c r="K108" s="12">
        <f t="shared" ca="1" si="35"/>
        <v>6.5867720352499326E-3</v>
      </c>
      <c r="L108" s="12">
        <f t="shared" ca="1" si="35"/>
        <v>-0.10735022082136014</v>
      </c>
      <c r="M108" s="12">
        <f t="shared" ca="1" si="35"/>
        <v>-9.9470845601648497E-2</v>
      </c>
      <c r="N108" s="12">
        <f t="shared" ca="1" si="35"/>
        <v>4.2276080243976777E-2</v>
      </c>
      <c r="O108" s="12">
        <f t="shared" ca="1" si="35"/>
        <v>-3.9396940687150703E-2</v>
      </c>
      <c r="P108" s="12">
        <f t="shared" ca="1" si="35"/>
        <v>0</v>
      </c>
      <c r="Q108" s="12">
        <f t="shared" ca="1" si="35"/>
        <v>0</v>
      </c>
      <c r="V108" s="157">
        <f t="shared" si="26"/>
        <v>105</v>
      </c>
      <c r="W108" s="12">
        <f t="shared" ca="1" si="34"/>
        <v>1.9588993693847145E-2</v>
      </c>
      <c r="X108" s="12">
        <f t="shared" ca="1" si="34"/>
        <v>0</v>
      </c>
      <c r="Y108" s="12">
        <f t="shared" ca="1" si="34"/>
        <v>0</v>
      </c>
      <c r="Z108" s="12">
        <f t="shared" ca="1" si="34"/>
        <v>-5.7945517116780199E-2</v>
      </c>
      <c r="AA108" s="12">
        <f t="shared" ca="1" si="34"/>
        <v>1.7025911966067842E-2</v>
      </c>
      <c r="AB108" s="12">
        <f t="shared" ca="1" si="34"/>
        <v>-2.9422791023576811E-2</v>
      </c>
      <c r="AC108" s="12">
        <f t="shared" ca="1" si="34"/>
        <v>0</v>
      </c>
      <c r="AD108" s="12">
        <f t="shared" ca="1" si="34"/>
        <v>6.6160802628774107E-3</v>
      </c>
      <c r="AE108" s="12">
        <f t="shared" ca="1" si="34"/>
        <v>-7.4930918110959199E-3</v>
      </c>
      <c r="AF108" s="12">
        <f t="shared" ca="1" si="34"/>
        <v>4.4524033129234031E-3</v>
      </c>
      <c r="AG108" s="12">
        <f t="shared" ca="1" si="34"/>
        <v>-0.10735022082136014</v>
      </c>
      <c r="AH108" s="12">
        <f t="shared" ca="1" si="34"/>
        <v>-9.9470845601648539E-2</v>
      </c>
      <c r="AI108" s="12">
        <f t="shared" ca="1" si="34"/>
        <v>4.2276080243976777E-2</v>
      </c>
      <c r="AJ108" s="12">
        <f t="shared" ca="1" si="34"/>
        <v>-0.257667002450643</v>
      </c>
      <c r="AK108" s="12" t="e">
        <f t="shared" ca="1" si="34"/>
        <v>#DIV/0!</v>
      </c>
      <c r="AL108" s="12" t="e">
        <f t="shared" ca="1" si="34"/>
        <v>#DIV/0!</v>
      </c>
      <c r="AN108" s="157">
        <f t="shared" si="24"/>
        <v>105</v>
      </c>
      <c r="AO108" s="12">
        <f>'US Core RE'!Q118</f>
        <v>3.5896037570438598E-2</v>
      </c>
      <c r="AP108" s="12">
        <f>'VA RE'!Q118</f>
        <v>2.7465917075300099E-2</v>
      </c>
      <c r="AQ108" s="162">
        <f>'Opp RE'!Q118</f>
        <v>1.5776722517985099E-2</v>
      </c>
      <c r="AR108" s="162">
        <f>'US Core+ RE'!Q118</f>
        <v>-1.4471459018056826E-3</v>
      </c>
      <c r="AS108" s="162">
        <f>REITs!Q118</f>
        <v>-0.10735022082136014</v>
      </c>
      <c r="AT108" s="162">
        <f>Timberland!Q118</f>
        <v>4.5042525822500679E-3</v>
      </c>
      <c r="AU108" s="162">
        <f>'Row Crops'!Q118</f>
        <v>1.1132046968750142E-2</v>
      </c>
      <c r="AV108" s="162">
        <f>'Perm Crops'!Q118</f>
        <v>6.5867720352499326E-3</v>
      </c>
      <c r="AW108" s="162">
        <f>Infra!Q118</f>
        <v>0</v>
      </c>
      <c r="AX108" s="162">
        <f>'US Public Eq'!Q118</f>
        <v>-9.9470845601648497E-2</v>
      </c>
      <c r="AY108" s="162">
        <f>'Fixed Income'!Q118</f>
        <v>4.2276080243976777E-2</v>
      </c>
      <c r="AZ108" s="162">
        <f>NCPREC!Q118</f>
        <v>-3.9396940687150703E-2</v>
      </c>
      <c r="BA108" s="162">
        <f>'Euro Core RE'!Q118</f>
        <v>0</v>
      </c>
      <c r="BB108" s="162">
        <f>'Asia Core RE'!Q118</f>
        <v>0</v>
      </c>
      <c r="BC108" s="162">
        <f>'Add-On 1'!Q118</f>
        <v>0</v>
      </c>
      <c r="BD108" s="162">
        <f>'Add-On 2'!Q118</f>
        <v>0</v>
      </c>
      <c r="BE108" s="162"/>
      <c r="BF108">
        <f t="shared" si="28"/>
        <v>105</v>
      </c>
      <c r="BG108" s="12">
        <f>'US Core RE'!R118</f>
        <v>1.9588993693847145E-2</v>
      </c>
      <c r="BH108" s="12">
        <f>'VA RE'!R118</f>
        <v>1.7025911966067842E-2</v>
      </c>
      <c r="BI108" s="162">
        <f>'Opp RE'!R118</f>
        <v>-2.9422791023576811E-2</v>
      </c>
      <c r="BJ108" s="162">
        <f>'US Core+ RE'!R118</f>
        <v>-5.7945517116780199E-2</v>
      </c>
      <c r="BK108" s="162">
        <f>REITs!R118</f>
        <v>-0.10735022082136014</v>
      </c>
      <c r="BL108" s="162">
        <f>Timberland!R118</f>
        <v>6.6160802628774107E-3</v>
      </c>
      <c r="BM108" s="162">
        <f>'Row Crops'!R118</f>
        <v>-7.4930918110959199E-3</v>
      </c>
      <c r="BN108" s="162">
        <f>'Perm Crops'!R118</f>
        <v>4.4524033129234031E-3</v>
      </c>
      <c r="BO108" s="162">
        <f>Infra!R118</f>
        <v>0</v>
      </c>
      <c r="BP108" s="162">
        <f>'US Public Eq'!R118</f>
        <v>-9.9470845601648539E-2</v>
      </c>
      <c r="BQ108" s="162">
        <f>'Fixed Income'!R118</f>
        <v>4.2276080243976777E-2</v>
      </c>
      <c r="BR108" s="162">
        <f>NCPREC!R118</f>
        <v>-0.257667002450643</v>
      </c>
      <c r="BS108" s="162">
        <f>'Euro Core RE'!R118</f>
        <v>0</v>
      </c>
      <c r="BT108" s="162">
        <f>'Asia Core RE'!R118</f>
        <v>0</v>
      </c>
      <c r="BU108" s="162" t="e">
        <f>'Add-On 1'!R118</f>
        <v>#DIV/0!</v>
      </c>
      <c r="BV108" s="162" t="e">
        <f>'Add-On 2'!R118</f>
        <v>#DIV/0!</v>
      </c>
    </row>
    <row r="109" spans="1:74" x14ac:dyDescent="0.2">
      <c r="A109" s="157">
        <f t="shared" si="25"/>
        <v>106</v>
      </c>
      <c r="B109" s="12">
        <f t="shared" ca="1" si="33"/>
        <v>4.76340844227333E-2</v>
      </c>
      <c r="C109" s="12">
        <f t="shared" ca="1" si="35"/>
        <v>0</v>
      </c>
      <c r="D109" s="12">
        <f t="shared" ca="1" si="35"/>
        <v>0</v>
      </c>
      <c r="E109" s="12">
        <f t="shared" ca="1" si="35"/>
        <v>3.5197320784388697E-2</v>
      </c>
      <c r="F109" s="12">
        <f t="shared" ca="1" si="35"/>
        <v>3.4535644250271301E-2</v>
      </c>
      <c r="G109" s="12">
        <f t="shared" ca="1" si="35"/>
        <v>3.4143648988524497E-2</v>
      </c>
      <c r="H109" s="12">
        <f t="shared" ca="1" si="35"/>
        <v>0</v>
      </c>
      <c r="I109" s="12">
        <f t="shared" ca="1" si="35"/>
        <v>6.8542595405001183E-3</v>
      </c>
      <c r="J109" s="12">
        <f t="shared" ca="1" si="35"/>
        <v>2.9582786513750126E-2</v>
      </c>
      <c r="K109" s="12">
        <f t="shared" ca="1" si="35"/>
        <v>1.1867376437750154E-2</v>
      </c>
      <c r="L109" s="12">
        <f t="shared" ca="1" si="35"/>
        <v>-0.10338293168819201</v>
      </c>
      <c r="M109" s="12">
        <f t="shared" ca="1" si="35"/>
        <v>3.3022356862072402E-2</v>
      </c>
      <c r="N109" s="12">
        <f t="shared" ca="1" si="35"/>
        <v>2.3361673366908198E-2</v>
      </c>
      <c r="O109" s="12">
        <f t="shared" ca="1" si="35"/>
        <v>6.5659793960915896E-2</v>
      </c>
      <c r="P109" s="12">
        <f t="shared" ca="1" si="35"/>
        <v>0</v>
      </c>
      <c r="Q109" s="12">
        <f t="shared" ca="1" si="35"/>
        <v>0</v>
      </c>
      <c r="V109" s="157">
        <f t="shared" si="26"/>
        <v>106</v>
      </c>
      <c r="W109" s="12">
        <f t="shared" ca="1" si="34"/>
        <v>6.7331042112008799E-2</v>
      </c>
      <c r="X109" s="12">
        <f t="shared" ca="1" si="34"/>
        <v>0</v>
      </c>
      <c r="Y109" s="12">
        <f t="shared" ca="1" si="34"/>
        <v>0</v>
      </c>
      <c r="Z109" s="12">
        <f t="shared" ca="1" si="34"/>
        <v>4.7952782672479044E-2</v>
      </c>
      <c r="AA109" s="12">
        <f t="shared" ca="1" si="34"/>
        <v>5.7005112068241548E-2</v>
      </c>
      <c r="AB109" s="12">
        <f t="shared" ca="1" si="34"/>
        <v>5.8801611778104279E-2</v>
      </c>
      <c r="AC109" s="12">
        <f t="shared" ca="1" si="34"/>
        <v>0</v>
      </c>
      <c r="AD109" s="12">
        <f t="shared" ca="1" si="34"/>
        <v>-9.6488060513975071E-3</v>
      </c>
      <c r="AE109" s="12">
        <f t="shared" ca="1" si="34"/>
        <v>5.0751522481181199E-2</v>
      </c>
      <c r="AF109" s="12">
        <f t="shared" ca="1" si="34"/>
        <v>1.2961328791141202E-2</v>
      </c>
      <c r="AG109" s="12">
        <f t="shared" ca="1" si="34"/>
        <v>-0.10338293168819201</v>
      </c>
      <c r="AH109" s="12">
        <f t="shared" ca="1" si="34"/>
        <v>3.3022356862072444E-2</v>
      </c>
      <c r="AI109" s="12">
        <f t="shared" ca="1" si="34"/>
        <v>2.3361673366908198E-2</v>
      </c>
      <c r="AJ109" s="12">
        <f t="shared" ca="1" si="34"/>
        <v>9.7468798196081119E-2</v>
      </c>
      <c r="AK109" s="12" t="e">
        <f t="shared" ca="1" si="34"/>
        <v>#DIV/0!</v>
      </c>
      <c r="AL109" s="12" t="e">
        <f t="shared" ca="1" si="34"/>
        <v>#DIV/0!</v>
      </c>
      <c r="AN109" s="157">
        <f t="shared" si="24"/>
        <v>106</v>
      </c>
      <c r="AO109" s="12">
        <f>'US Core RE'!Q119</f>
        <v>4.76340844227333E-2</v>
      </c>
      <c r="AP109" s="12">
        <f>'VA RE'!Q119</f>
        <v>3.4535644250271301E-2</v>
      </c>
      <c r="AQ109" s="162">
        <f>'Opp RE'!Q119</f>
        <v>3.4143648988524497E-2</v>
      </c>
      <c r="AR109" s="162">
        <f>'US Core+ RE'!Q119</f>
        <v>3.5197320784388697E-2</v>
      </c>
      <c r="AS109" s="162">
        <f>REITs!Q119</f>
        <v>-0.10338293168819201</v>
      </c>
      <c r="AT109" s="162">
        <f>Timberland!Q119</f>
        <v>6.8542595405001183E-3</v>
      </c>
      <c r="AU109" s="162">
        <f>'Row Crops'!Q119</f>
        <v>2.9582786513750126E-2</v>
      </c>
      <c r="AV109" s="162">
        <f>'Perm Crops'!Q119</f>
        <v>1.1867376437750154E-2</v>
      </c>
      <c r="AW109" s="162">
        <f>Infra!Q119</f>
        <v>0</v>
      </c>
      <c r="AX109" s="162">
        <f>'US Public Eq'!Q119</f>
        <v>3.3022356862072402E-2</v>
      </c>
      <c r="AY109" s="162">
        <f>'Fixed Income'!Q119</f>
        <v>2.3361673366908198E-2</v>
      </c>
      <c r="AZ109" s="162">
        <f>NCPREC!Q119</f>
        <v>6.5659793960915896E-2</v>
      </c>
      <c r="BA109" s="162">
        <f>'Euro Core RE'!Q119</f>
        <v>0</v>
      </c>
      <c r="BB109" s="162">
        <f>'Asia Core RE'!Q119</f>
        <v>0</v>
      </c>
      <c r="BC109" s="162">
        <f>'Add-On 1'!Q119</f>
        <v>0</v>
      </c>
      <c r="BD109" s="162">
        <f>'Add-On 2'!Q119</f>
        <v>0</v>
      </c>
      <c r="BE109" s="162"/>
      <c r="BF109">
        <f t="shared" si="28"/>
        <v>106</v>
      </c>
      <c r="BG109" s="12">
        <f>'US Core RE'!R119</f>
        <v>6.7331042112008799E-2</v>
      </c>
      <c r="BH109" s="12">
        <f>'VA RE'!R119</f>
        <v>5.7005112068241548E-2</v>
      </c>
      <c r="BI109" s="162">
        <f>'Opp RE'!R119</f>
        <v>5.8801611778104279E-2</v>
      </c>
      <c r="BJ109" s="162">
        <f>'US Core+ RE'!R119</f>
        <v>4.7952782672479044E-2</v>
      </c>
      <c r="BK109" s="162">
        <f>REITs!R119</f>
        <v>-0.10338293168819201</v>
      </c>
      <c r="BL109" s="162">
        <f>Timberland!R119</f>
        <v>-9.6488060513975071E-3</v>
      </c>
      <c r="BM109" s="162">
        <f>'Row Crops'!R119</f>
        <v>5.0751522481181199E-2</v>
      </c>
      <c r="BN109" s="162">
        <f>'Perm Crops'!R119</f>
        <v>1.2961328791141202E-2</v>
      </c>
      <c r="BO109" s="162">
        <f>Infra!R119</f>
        <v>0</v>
      </c>
      <c r="BP109" s="162">
        <f>'US Public Eq'!R119</f>
        <v>3.3022356862072444E-2</v>
      </c>
      <c r="BQ109" s="162">
        <f>'Fixed Income'!R119</f>
        <v>2.3361673366908198E-2</v>
      </c>
      <c r="BR109" s="162">
        <f>NCPREC!R119</f>
        <v>9.7468798196081119E-2</v>
      </c>
      <c r="BS109" s="162">
        <f>'Euro Core RE'!R119</f>
        <v>0</v>
      </c>
      <c r="BT109" s="162">
        <f>'Asia Core RE'!R119</f>
        <v>0</v>
      </c>
      <c r="BU109" s="162" t="e">
        <f>'Add-On 1'!R119</f>
        <v>#DIV/0!</v>
      </c>
      <c r="BV109" s="162" t="e">
        <f>'Add-On 2'!R119</f>
        <v>#DIV/0!</v>
      </c>
    </row>
    <row r="110" spans="1:74" x14ac:dyDescent="0.2">
      <c r="A110" s="157">
        <f t="shared" si="25"/>
        <v>107</v>
      </c>
      <c r="B110" s="12">
        <f t="shared" ca="1" si="33"/>
        <v>3.5468080081836301E-2</v>
      </c>
      <c r="C110" s="12">
        <f t="shared" ca="1" si="35"/>
        <v>0</v>
      </c>
      <c r="D110" s="12">
        <f t="shared" ca="1" si="35"/>
        <v>0</v>
      </c>
      <c r="E110" s="12">
        <f t="shared" ca="1" si="35"/>
        <v>2.5840577900685443E-2</v>
      </c>
      <c r="F110" s="12">
        <f t="shared" ca="1" si="35"/>
        <v>1.85663962737228E-2</v>
      </c>
      <c r="G110" s="12">
        <f t="shared" ca="1" si="35"/>
        <v>2.67451669406743E-2</v>
      </c>
      <c r="H110" s="12">
        <f t="shared" ca="1" si="35"/>
        <v>0</v>
      </c>
      <c r="I110" s="12">
        <f t="shared" ca="1" si="35"/>
        <v>1.9881691136000024E-2</v>
      </c>
      <c r="J110" s="12">
        <f t="shared" ca="1" si="35"/>
        <v>8.9520300702501387E-3</v>
      </c>
      <c r="K110" s="12">
        <f t="shared" ca="1" si="35"/>
        <v>5.6310810507500531E-3</v>
      </c>
      <c r="L110" s="12">
        <f t="shared" ca="1" si="35"/>
        <v>3.1803504515568237E-2</v>
      </c>
      <c r="M110" s="12">
        <f t="shared" ca="1" si="35"/>
        <v>0.13949284504519299</v>
      </c>
      <c r="N110" s="12">
        <f t="shared" ca="1" si="35"/>
        <v>1.5556881521396004E-2</v>
      </c>
      <c r="O110" s="12">
        <f t="shared" ca="1" si="35"/>
        <v>5.8846364697380298E-2</v>
      </c>
      <c r="P110" s="12">
        <f t="shared" ca="1" si="35"/>
        <v>0</v>
      </c>
      <c r="Q110" s="12">
        <f t="shared" ca="1" si="35"/>
        <v>0</v>
      </c>
      <c r="V110" s="157">
        <f t="shared" si="26"/>
        <v>107</v>
      </c>
      <c r="W110" s="12">
        <f t="shared" ca="1" si="34"/>
        <v>2.7563739419855793E-2</v>
      </c>
      <c r="X110" s="12">
        <f t="shared" ca="1" si="34"/>
        <v>0</v>
      </c>
      <c r="Y110" s="12">
        <f t="shared" ca="1" si="34"/>
        <v>0</v>
      </c>
      <c r="Z110" s="12">
        <f t="shared" ca="1" si="34"/>
        <v>1.4771027995087227E-2</v>
      </c>
      <c r="AA110" s="12">
        <f t="shared" ca="1" si="34"/>
        <v>-6.9215013800719372E-2</v>
      </c>
      <c r="AB110" s="12">
        <f t="shared" ca="1" si="34"/>
        <v>-0.15190265098173572</v>
      </c>
      <c r="AC110" s="12">
        <f t="shared" ca="1" si="34"/>
        <v>0</v>
      </c>
      <c r="AD110" s="12">
        <f t="shared" ca="1" si="34"/>
        <v>-5.193695289992839E-2</v>
      </c>
      <c r="AE110" s="12">
        <f t="shared" ca="1" si="34"/>
        <v>-8.4742668359520934E-3</v>
      </c>
      <c r="AF110" s="12">
        <f t="shared" ca="1" si="34"/>
        <v>2.4722173454467811E-2</v>
      </c>
      <c r="AG110" s="12">
        <f t="shared" ca="1" si="34"/>
        <v>3.1803504515568237E-2</v>
      </c>
      <c r="AH110" s="12">
        <f t="shared" ca="1" si="34"/>
        <v>0.1394928450451931</v>
      </c>
      <c r="AI110" s="12">
        <f t="shared" ca="1" si="34"/>
        <v>1.5556881521396004E-2</v>
      </c>
      <c r="AJ110" s="12">
        <f t="shared" ca="1" si="34"/>
        <v>7.844329441331821E-2</v>
      </c>
      <c r="AK110" s="12" t="e">
        <f t="shared" ca="1" si="34"/>
        <v>#DIV/0!</v>
      </c>
      <c r="AL110" s="12" t="e">
        <f t="shared" ca="1" si="34"/>
        <v>#DIV/0!</v>
      </c>
      <c r="AN110" s="157">
        <f t="shared" si="24"/>
        <v>107</v>
      </c>
      <c r="AO110" s="12">
        <f>'US Core RE'!Q120</f>
        <v>3.5468080081836301E-2</v>
      </c>
      <c r="AP110" s="12">
        <f>'VA RE'!Q120</f>
        <v>1.85663962737228E-2</v>
      </c>
      <c r="AQ110" s="162">
        <f>'Opp RE'!Q120</f>
        <v>2.67451669406743E-2</v>
      </c>
      <c r="AR110" s="162">
        <f>'US Core+ RE'!Q120</f>
        <v>2.5840577900685443E-2</v>
      </c>
      <c r="AS110" s="162">
        <f>REITs!Q120</f>
        <v>3.1803504515568237E-2</v>
      </c>
      <c r="AT110" s="162">
        <f>Timberland!Q120</f>
        <v>1.9881691136000024E-2</v>
      </c>
      <c r="AU110" s="162">
        <f>'Row Crops'!Q120</f>
        <v>8.9520300702501387E-3</v>
      </c>
      <c r="AV110" s="162">
        <f>'Perm Crops'!Q120</f>
        <v>5.6310810507500531E-3</v>
      </c>
      <c r="AW110" s="162">
        <f>Infra!Q120</f>
        <v>0</v>
      </c>
      <c r="AX110" s="162">
        <f>'US Public Eq'!Q120</f>
        <v>0.13949284504519299</v>
      </c>
      <c r="AY110" s="162">
        <f>'Fixed Income'!Q120</f>
        <v>1.5556881521396004E-2</v>
      </c>
      <c r="AZ110" s="162">
        <f>NCPREC!Q120</f>
        <v>5.8846364697380298E-2</v>
      </c>
      <c r="BA110" s="162">
        <f>'Euro Core RE'!Q120</f>
        <v>0</v>
      </c>
      <c r="BB110" s="162">
        <f>'Asia Core RE'!Q120</f>
        <v>0</v>
      </c>
      <c r="BC110" s="162">
        <f>'Add-On 1'!Q120</f>
        <v>0</v>
      </c>
      <c r="BD110" s="162">
        <f>'Add-On 2'!Q120</f>
        <v>0</v>
      </c>
      <c r="BE110" s="162"/>
      <c r="BF110">
        <f t="shared" si="28"/>
        <v>107</v>
      </c>
      <c r="BG110" s="12">
        <f>'US Core RE'!R120</f>
        <v>2.7563739419855793E-2</v>
      </c>
      <c r="BH110" s="12">
        <f>'VA RE'!R120</f>
        <v>-6.9215013800719372E-2</v>
      </c>
      <c r="BI110" s="162">
        <f>'Opp RE'!R120</f>
        <v>-0.15190265098173572</v>
      </c>
      <c r="BJ110" s="162">
        <f>'US Core+ RE'!R120</f>
        <v>1.4771027995087227E-2</v>
      </c>
      <c r="BK110" s="162">
        <f>REITs!R120</f>
        <v>3.1803504515568237E-2</v>
      </c>
      <c r="BL110" s="162">
        <f>Timberland!R120</f>
        <v>-5.193695289992839E-2</v>
      </c>
      <c r="BM110" s="162">
        <f>'Row Crops'!R120</f>
        <v>-8.4742668359520934E-3</v>
      </c>
      <c r="BN110" s="162">
        <f>'Perm Crops'!R120</f>
        <v>2.4722173454467811E-2</v>
      </c>
      <c r="BO110" s="162">
        <f>Infra!R120</f>
        <v>0</v>
      </c>
      <c r="BP110" s="162">
        <f>'US Public Eq'!R120</f>
        <v>0.1394928450451931</v>
      </c>
      <c r="BQ110" s="162">
        <f>'Fixed Income'!R120</f>
        <v>1.5556881521396004E-2</v>
      </c>
      <c r="BR110" s="162">
        <f>NCPREC!R120</f>
        <v>7.844329441331821E-2</v>
      </c>
      <c r="BS110" s="162">
        <f>'Euro Core RE'!R120</f>
        <v>0</v>
      </c>
      <c r="BT110" s="162">
        <f>'Asia Core RE'!R120</f>
        <v>0</v>
      </c>
      <c r="BU110" s="162" t="e">
        <f>'Add-On 1'!R120</f>
        <v>#DIV/0!</v>
      </c>
      <c r="BV110" s="162" t="e">
        <f>'Add-On 2'!R120</f>
        <v>#DIV/0!</v>
      </c>
    </row>
    <row r="111" spans="1:74" x14ac:dyDescent="0.2">
      <c r="A111" s="157">
        <f t="shared" si="25"/>
        <v>108</v>
      </c>
      <c r="B111" s="12">
        <f t="shared" ca="1" si="33"/>
        <v>3.9809614348086102E-2</v>
      </c>
      <c r="C111" s="12">
        <f t="shared" ca="1" si="35"/>
        <v>0</v>
      </c>
      <c r="D111" s="12">
        <f t="shared" ca="1" si="35"/>
        <v>0</v>
      </c>
      <c r="E111" s="12">
        <f t="shared" ca="1" si="35"/>
        <v>3.6700000000000003E-2</v>
      </c>
      <c r="F111" s="12">
        <f t="shared" ca="1" si="35"/>
        <v>7.7679952797109805E-2</v>
      </c>
      <c r="G111" s="12">
        <f t="shared" ca="1" si="35"/>
        <v>0.12932567624724101</v>
      </c>
      <c r="H111" s="12">
        <f t="shared" ca="1" si="35"/>
        <v>0</v>
      </c>
      <c r="I111" s="12">
        <f t="shared" ca="1" si="35"/>
        <v>9.2241253050499905E-2</v>
      </c>
      <c r="J111" s="12">
        <f t="shared" ca="1" si="35"/>
        <v>3.1323100923499991E-2</v>
      </c>
      <c r="K111" s="12">
        <f t="shared" ca="1" si="35"/>
        <v>2.2379656770500134E-2</v>
      </c>
      <c r="L111" s="12">
        <f t="shared" ca="1" si="35"/>
        <v>-0.17336114732520003</v>
      </c>
      <c r="M111" s="12">
        <f t="shared" ca="1" si="35"/>
        <v>2.8717844589934097E-2</v>
      </c>
      <c r="N111" s="12">
        <f t="shared" ca="1" si="35"/>
        <v>2.9431736902760131E-2</v>
      </c>
      <c r="O111" s="12">
        <f t="shared" ca="1" si="35"/>
        <v>5.5117353778363E-2</v>
      </c>
      <c r="P111" s="12">
        <f t="shared" ca="1" si="35"/>
        <v>0</v>
      </c>
      <c r="Q111" s="12">
        <f t="shared" ca="1" si="35"/>
        <v>0</v>
      </c>
      <c r="V111" s="157">
        <f t="shared" si="26"/>
        <v>108</v>
      </c>
      <c r="W111" s="12">
        <f t="shared" ca="1" si="34"/>
        <v>4.9437971181813367E-2</v>
      </c>
      <c r="X111" s="12">
        <f t="shared" ca="1" si="34"/>
        <v>0</v>
      </c>
      <c r="Y111" s="12">
        <f t="shared" ca="1" si="34"/>
        <v>0</v>
      </c>
      <c r="Z111" s="12">
        <f t="shared" ca="1" si="34"/>
        <v>-3.1056585010999949E-2</v>
      </c>
      <c r="AA111" s="12">
        <f t="shared" ca="1" si="34"/>
        <v>0.16088003971817111</v>
      </c>
      <c r="AB111" s="12">
        <f t="shared" ca="1" si="34"/>
        <v>3.3867815573000781E-2</v>
      </c>
      <c r="AC111" s="12">
        <f t="shared" ca="1" si="34"/>
        <v>0</v>
      </c>
      <c r="AD111" s="12">
        <f t="shared" ca="1" si="34"/>
        <v>0.16686535062584618</v>
      </c>
      <c r="AE111" s="12">
        <f t="shared" ca="1" si="34"/>
        <v>5.1410915463511397E-2</v>
      </c>
      <c r="AF111" s="12">
        <f t="shared" ca="1" si="34"/>
        <v>1.6755741226017751E-2</v>
      </c>
      <c r="AG111" s="12">
        <f t="shared" ca="1" si="34"/>
        <v>-0.17336114732520003</v>
      </c>
      <c r="AH111" s="12">
        <f t="shared" ca="1" si="34"/>
        <v>2.8717844589934094E-2</v>
      </c>
      <c r="AI111" s="12">
        <f t="shared" ca="1" si="34"/>
        <v>2.9431736902760131E-2</v>
      </c>
      <c r="AJ111" s="12">
        <f t="shared" ca="1" si="34"/>
        <v>4.107258151463089E-2</v>
      </c>
      <c r="AK111" s="12" t="e">
        <f t="shared" ca="1" si="34"/>
        <v>#DIV/0!</v>
      </c>
      <c r="AL111" s="12" t="e">
        <f t="shared" ca="1" si="34"/>
        <v>#DIV/0!</v>
      </c>
      <c r="AN111" s="157">
        <f t="shared" si="24"/>
        <v>108</v>
      </c>
      <c r="AO111" s="12">
        <f>'US Core RE'!Q121</f>
        <v>3.9809614348086102E-2</v>
      </c>
      <c r="AP111" s="12">
        <f>'VA RE'!Q121</f>
        <v>7.7679952797109805E-2</v>
      </c>
      <c r="AQ111" s="162">
        <f>'Opp RE'!Q121</f>
        <v>0.12932567624724101</v>
      </c>
      <c r="AR111" s="162">
        <f>'US Core+ RE'!Q121</f>
        <v>3.6700000000000003E-2</v>
      </c>
      <c r="AS111" s="162">
        <f>REITs!Q121</f>
        <v>-0.17336114732520003</v>
      </c>
      <c r="AT111" s="162">
        <f>Timberland!Q121</f>
        <v>9.2241253050499905E-2</v>
      </c>
      <c r="AU111" s="162">
        <f>'Row Crops'!Q121</f>
        <v>3.1323100923499991E-2</v>
      </c>
      <c r="AV111" s="162">
        <f>'Perm Crops'!Q121</f>
        <v>2.2379656770500134E-2</v>
      </c>
      <c r="AW111" s="162">
        <f>Infra!Q121</f>
        <v>0</v>
      </c>
      <c r="AX111" s="162">
        <f>'US Public Eq'!Q121</f>
        <v>2.8717844589934097E-2</v>
      </c>
      <c r="AY111" s="162">
        <f>'Fixed Income'!Q121</f>
        <v>2.9431736902760131E-2</v>
      </c>
      <c r="AZ111" s="162">
        <f>NCPREC!Q121</f>
        <v>5.5117353778363E-2</v>
      </c>
      <c r="BA111" s="162">
        <f>'Euro Core RE'!Q121</f>
        <v>0</v>
      </c>
      <c r="BB111" s="162">
        <f>'Asia Core RE'!Q121</f>
        <v>0</v>
      </c>
      <c r="BC111" s="162">
        <f>'Add-On 1'!Q121</f>
        <v>0</v>
      </c>
      <c r="BD111" s="162">
        <f>'Add-On 2'!Q121</f>
        <v>0</v>
      </c>
      <c r="BE111" s="162"/>
      <c r="BF111">
        <f t="shared" si="28"/>
        <v>108</v>
      </c>
      <c r="BG111" s="12">
        <f>'US Core RE'!R121</f>
        <v>4.9437971181813367E-2</v>
      </c>
      <c r="BH111" s="12">
        <f>'VA RE'!R121</f>
        <v>0.16088003971817111</v>
      </c>
      <c r="BI111" s="162">
        <f>'Opp RE'!R121</f>
        <v>3.3867815573000781E-2</v>
      </c>
      <c r="BJ111" s="162">
        <f>'US Core+ RE'!R121</f>
        <v>-3.1056585010999949E-2</v>
      </c>
      <c r="BK111" s="162">
        <f>REITs!R121</f>
        <v>-0.17336114732520003</v>
      </c>
      <c r="BL111" s="162">
        <f>Timberland!R121</f>
        <v>0.16686535062584618</v>
      </c>
      <c r="BM111" s="162">
        <f>'Row Crops'!R121</f>
        <v>5.1410915463511397E-2</v>
      </c>
      <c r="BN111" s="162">
        <f>'Perm Crops'!R121</f>
        <v>1.6755741226017751E-2</v>
      </c>
      <c r="BO111" s="162">
        <f>Infra!R121</f>
        <v>0</v>
      </c>
      <c r="BP111" s="162">
        <f>'US Public Eq'!R121</f>
        <v>2.8717844589934094E-2</v>
      </c>
      <c r="BQ111" s="162">
        <f>'Fixed Income'!R121</f>
        <v>2.9431736902760131E-2</v>
      </c>
      <c r="BR111" s="162">
        <f>NCPREC!R121</f>
        <v>4.107258151463089E-2</v>
      </c>
      <c r="BS111" s="162">
        <f>'Euro Core RE'!R121</f>
        <v>0</v>
      </c>
      <c r="BT111" s="162">
        <f>'Asia Core RE'!R121</f>
        <v>0</v>
      </c>
      <c r="BU111" s="162" t="e">
        <f>'Add-On 1'!R121</f>
        <v>#DIV/0!</v>
      </c>
      <c r="BV111" s="162" t="e">
        <f>'Add-On 2'!R121</f>
        <v>#DIV/0!</v>
      </c>
    </row>
    <row r="112" spans="1:74" x14ac:dyDescent="0.2">
      <c r="A112" s="157">
        <f t="shared" si="25"/>
        <v>109</v>
      </c>
      <c r="B112" s="12">
        <f t="shared" ca="1" si="33"/>
        <v>3.3535869133768999E-2</v>
      </c>
      <c r="C112" s="12">
        <f t="shared" ca="1" si="35"/>
        <v>0</v>
      </c>
      <c r="D112" s="12">
        <f t="shared" ca="1" si="35"/>
        <v>0</v>
      </c>
      <c r="E112" s="12">
        <f t="shared" ca="1" si="35"/>
        <v>8.5099999999999995E-2</v>
      </c>
      <c r="F112" s="12">
        <f t="shared" ca="1" si="35"/>
        <v>2.31233782171993E-2</v>
      </c>
      <c r="G112" s="12">
        <f t="shared" ca="1" si="35"/>
        <v>0.13654583318135699</v>
      </c>
      <c r="H112" s="12">
        <f t="shared" ca="1" si="35"/>
        <v>0</v>
      </c>
      <c r="I112" s="12">
        <f t="shared" ca="1" si="35"/>
        <v>2.0932482174500056E-2</v>
      </c>
      <c r="J112" s="12">
        <f t="shared" ca="1" si="35"/>
        <v>6.2162023812502021E-3</v>
      </c>
      <c r="K112" s="12">
        <f t="shared" ca="1" si="35"/>
        <v>-2.0002018269998922E-3</v>
      </c>
      <c r="L112" s="12">
        <f t="shared" ca="1" si="35"/>
        <v>6.2733361665394893E-2</v>
      </c>
      <c r="M112" s="12">
        <f t="shared" ca="1" si="35"/>
        <v>7.4900078535770104E-2</v>
      </c>
      <c r="N112" s="12">
        <f t="shared" ca="1" si="35"/>
        <v>3.3223860415898532E-2</v>
      </c>
      <c r="O112" s="12">
        <f t="shared" ca="1" si="35"/>
        <v>5.1679079550627803E-2</v>
      </c>
      <c r="P112" s="12">
        <f t="shared" ca="1" si="35"/>
        <v>0</v>
      </c>
      <c r="Q112" s="12">
        <f t="shared" ca="1" si="35"/>
        <v>0</v>
      </c>
      <c r="V112" s="157">
        <f t="shared" si="26"/>
        <v>109</v>
      </c>
      <c r="W112" s="12">
        <f t="shared" ca="1" si="34"/>
        <v>3.576079120804132E-2</v>
      </c>
      <c r="X112" s="12">
        <f t="shared" ca="1" si="34"/>
        <v>0</v>
      </c>
      <c r="Y112" s="12">
        <f t="shared" ca="1" si="34"/>
        <v>0</v>
      </c>
      <c r="Z112" s="12">
        <f t="shared" ca="1" si="34"/>
        <v>0.13005962107500024</v>
      </c>
      <c r="AA112" s="12">
        <f t="shared" ca="1" si="34"/>
        <v>2.0547758840470998E-2</v>
      </c>
      <c r="AB112" s="12">
        <f t="shared" ca="1" si="34"/>
        <v>0.41084330960288917</v>
      </c>
      <c r="AC112" s="12">
        <f t="shared" ca="1" si="34"/>
        <v>0</v>
      </c>
      <c r="AD112" s="12">
        <f t="shared" ca="1" si="34"/>
        <v>1.4848750366562413E-2</v>
      </c>
      <c r="AE112" s="12">
        <f t="shared" ca="1" si="34"/>
        <v>-2.7122735183500168E-2</v>
      </c>
      <c r="AF112" s="12">
        <f t="shared" ca="1" si="34"/>
        <v>-1.927909220751578E-2</v>
      </c>
      <c r="AG112" s="12">
        <f t="shared" ca="1" si="34"/>
        <v>6.2733361665394893E-2</v>
      </c>
      <c r="AH112" s="12">
        <f t="shared" ca="1" si="34"/>
        <v>7.4900078535770076E-2</v>
      </c>
      <c r="AI112" s="12">
        <f t="shared" ca="1" si="34"/>
        <v>3.3223860415898532E-2</v>
      </c>
      <c r="AJ112" s="12">
        <f t="shared" ca="1" si="34"/>
        <v>4.038963788051686E-2</v>
      </c>
      <c r="AK112" s="12" t="e">
        <f t="shared" ca="1" si="34"/>
        <v>#DIV/0!</v>
      </c>
      <c r="AL112" s="12" t="e">
        <f t="shared" ca="1" si="34"/>
        <v>#DIV/0!</v>
      </c>
      <c r="AN112" s="157">
        <f t="shared" si="24"/>
        <v>109</v>
      </c>
      <c r="AO112" s="12">
        <f>'US Core RE'!Q122</f>
        <v>3.3535869133768999E-2</v>
      </c>
      <c r="AP112" s="12">
        <f>'VA RE'!Q122</f>
        <v>2.31233782171993E-2</v>
      </c>
      <c r="AQ112" s="162">
        <f>'Opp RE'!Q122</f>
        <v>0.13654583318135699</v>
      </c>
      <c r="AR112" s="162">
        <f>'US Core+ RE'!Q122</f>
        <v>8.5099999999999995E-2</v>
      </c>
      <c r="AS112" s="162">
        <f>REITs!Q122</f>
        <v>6.2733361665394893E-2</v>
      </c>
      <c r="AT112" s="162">
        <f>Timberland!Q122</f>
        <v>2.0932482174500056E-2</v>
      </c>
      <c r="AU112" s="162">
        <f>'Row Crops'!Q122</f>
        <v>6.2162023812502021E-3</v>
      </c>
      <c r="AV112" s="162">
        <f>'Perm Crops'!Q122</f>
        <v>-2.0002018269998922E-3</v>
      </c>
      <c r="AW112" s="162">
        <f>Infra!Q122</f>
        <v>0</v>
      </c>
      <c r="AX112" s="162">
        <f>'US Public Eq'!Q122</f>
        <v>7.4900078535770104E-2</v>
      </c>
      <c r="AY112" s="162">
        <f>'Fixed Income'!Q122</f>
        <v>3.3223860415898532E-2</v>
      </c>
      <c r="AZ112" s="162">
        <f>NCPREC!Q122</f>
        <v>5.1679079550627803E-2</v>
      </c>
      <c r="BA112" s="162">
        <f>'Euro Core RE'!Q122</f>
        <v>0</v>
      </c>
      <c r="BB112" s="162">
        <f>'Asia Core RE'!Q122</f>
        <v>0</v>
      </c>
      <c r="BC112" s="162">
        <f>'Add-On 1'!Q122</f>
        <v>0</v>
      </c>
      <c r="BD112" s="162">
        <f>'Add-On 2'!Q122</f>
        <v>0</v>
      </c>
      <c r="BE112" s="162"/>
      <c r="BF112">
        <f t="shared" si="28"/>
        <v>109</v>
      </c>
      <c r="BG112" s="12">
        <f>'US Core RE'!R122</f>
        <v>3.576079120804132E-2</v>
      </c>
      <c r="BH112" s="12">
        <f>'VA RE'!R122</f>
        <v>2.0547758840470998E-2</v>
      </c>
      <c r="BI112" s="162">
        <f>'Opp RE'!R122</f>
        <v>0.41084330960288917</v>
      </c>
      <c r="BJ112" s="162">
        <f>'US Core+ RE'!R122</f>
        <v>0.13005962107500024</v>
      </c>
      <c r="BK112" s="162">
        <f>REITs!R122</f>
        <v>6.2733361665394893E-2</v>
      </c>
      <c r="BL112" s="162">
        <f>Timberland!R122</f>
        <v>1.4848750366562413E-2</v>
      </c>
      <c r="BM112" s="162">
        <f>'Row Crops'!R122</f>
        <v>-2.7122735183500168E-2</v>
      </c>
      <c r="BN112" s="162">
        <f>'Perm Crops'!R122</f>
        <v>-1.927909220751578E-2</v>
      </c>
      <c r="BO112" s="162">
        <f>Infra!R122</f>
        <v>0</v>
      </c>
      <c r="BP112" s="162">
        <f>'US Public Eq'!R122</f>
        <v>7.4900078535770076E-2</v>
      </c>
      <c r="BQ112" s="162">
        <f>'Fixed Income'!R122</f>
        <v>3.3223860415898532E-2</v>
      </c>
      <c r="BR112" s="162">
        <f>NCPREC!R122</f>
        <v>4.038963788051686E-2</v>
      </c>
      <c r="BS112" s="162">
        <f>'Euro Core RE'!R122</f>
        <v>0</v>
      </c>
      <c r="BT112" s="162">
        <f>'Asia Core RE'!R122</f>
        <v>0</v>
      </c>
      <c r="BU112" s="162" t="e">
        <f>'Add-On 1'!R122</f>
        <v>#DIV/0!</v>
      </c>
      <c r="BV112" s="162" t="e">
        <f>'Add-On 2'!R122</f>
        <v>#DIV/0!</v>
      </c>
    </row>
    <row r="113" spans="1:74" x14ac:dyDescent="0.2">
      <c r="A113" s="157">
        <f t="shared" si="25"/>
        <v>110</v>
      </c>
      <c r="B113" s="12">
        <f t="shared" ca="1" si="33"/>
        <v>3.3557964448305597E-2</v>
      </c>
      <c r="C113" s="12">
        <f t="shared" ca="1" si="35"/>
        <v>0</v>
      </c>
      <c r="D113" s="12">
        <f t="shared" ca="1" si="35"/>
        <v>0</v>
      </c>
      <c r="E113" s="12">
        <f t="shared" ca="1" si="35"/>
        <v>5.3800000000000001E-2</v>
      </c>
      <c r="F113" s="12">
        <f t="shared" ca="1" si="35"/>
        <v>2.62331147057163E-2</v>
      </c>
      <c r="G113" s="12">
        <f t="shared" ca="1" si="35"/>
        <v>2.1922799147696102E-2</v>
      </c>
      <c r="H113" s="12">
        <f t="shared" ca="1" si="35"/>
        <v>0</v>
      </c>
      <c r="I113" s="12">
        <f t="shared" ca="1" si="35"/>
        <v>2.8633605114499971E-2</v>
      </c>
      <c r="J113" s="12">
        <f t="shared" ca="1" si="35"/>
        <v>3.9805749552500158E-2</v>
      </c>
      <c r="K113" s="12">
        <f t="shared" ca="1" si="35"/>
        <v>1.7356482878750024E-2</v>
      </c>
      <c r="L113" s="12">
        <f t="shared" ca="1" si="35"/>
        <v>7.5410184755438037E-2</v>
      </c>
      <c r="M113" s="12">
        <f t="shared" ca="1" si="35"/>
        <v>0.17458402762355998</v>
      </c>
      <c r="N113" s="12">
        <f t="shared" ca="1" si="35"/>
        <v>3.6737326174610674E-2</v>
      </c>
      <c r="O113" s="12">
        <f t="shared" ca="1" si="35"/>
        <v>5.4872948016371E-2</v>
      </c>
      <c r="P113" s="12">
        <f t="shared" ca="1" si="35"/>
        <v>0</v>
      </c>
      <c r="Q113" s="12">
        <f t="shared" ca="1" si="35"/>
        <v>0</v>
      </c>
      <c r="V113" s="157">
        <f t="shared" si="26"/>
        <v>110</v>
      </c>
      <c r="W113" s="12">
        <f t="shared" ca="1" si="34"/>
        <v>4.4531333610583923E-2</v>
      </c>
      <c r="X113" s="12">
        <f t="shared" ca="1" si="34"/>
        <v>0</v>
      </c>
      <c r="Y113" s="12">
        <f t="shared" ca="1" si="34"/>
        <v>0</v>
      </c>
      <c r="Z113" s="12">
        <f t="shared" ca="1" si="34"/>
        <v>1.8148967056999865E-2</v>
      </c>
      <c r="AA113" s="12">
        <f t="shared" ca="1" si="34"/>
        <v>3.7270541877272745E-2</v>
      </c>
      <c r="AB113" s="12">
        <f t="shared" ca="1" si="34"/>
        <v>3.724308763961659E-2</v>
      </c>
      <c r="AC113" s="12">
        <f t="shared" ca="1" si="34"/>
        <v>0</v>
      </c>
      <c r="AD113" s="12">
        <f t="shared" ca="1" si="34"/>
        <v>3.6665479432042236E-2</v>
      </c>
      <c r="AE113" s="12">
        <f t="shared" ca="1" si="34"/>
        <v>6.8784734099597067E-2</v>
      </c>
      <c r="AF113" s="12">
        <f t="shared" ca="1" si="34"/>
        <v>2.6815686042003462E-2</v>
      </c>
      <c r="AG113" s="12">
        <f t="shared" ca="1" si="34"/>
        <v>7.5410184755438037E-2</v>
      </c>
      <c r="AH113" s="12">
        <f t="shared" ca="1" si="34"/>
        <v>0.17458402762355996</v>
      </c>
      <c r="AI113" s="12">
        <f t="shared" ca="1" si="34"/>
        <v>3.6737326174610674E-2</v>
      </c>
      <c r="AJ113" s="12">
        <f t="shared" ca="1" si="34"/>
        <v>8.7049582975958106E-2</v>
      </c>
      <c r="AK113" s="12" t="e">
        <f t="shared" ca="1" si="34"/>
        <v>#DIV/0!</v>
      </c>
      <c r="AL113" s="12" t="e">
        <f t="shared" ca="1" si="34"/>
        <v>#DIV/0!</v>
      </c>
      <c r="AN113" s="157">
        <f t="shared" si="24"/>
        <v>110</v>
      </c>
      <c r="AO113" s="12">
        <f>'US Core RE'!Q123</f>
        <v>3.3557964448305597E-2</v>
      </c>
      <c r="AP113" s="12">
        <f>'VA RE'!Q123</f>
        <v>2.62331147057163E-2</v>
      </c>
      <c r="AQ113" s="162">
        <f>'Opp RE'!Q123</f>
        <v>2.1922799147696102E-2</v>
      </c>
      <c r="AR113" s="162">
        <f>'US Core+ RE'!Q123</f>
        <v>5.3800000000000001E-2</v>
      </c>
      <c r="AS113" s="162">
        <f>REITs!Q123</f>
        <v>7.5410184755438037E-2</v>
      </c>
      <c r="AT113" s="162">
        <f>Timberland!Q123</f>
        <v>2.8633605114499971E-2</v>
      </c>
      <c r="AU113" s="162">
        <f>'Row Crops'!Q123</f>
        <v>3.9805749552500158E-2</v>
      </c>
      <c r="AV113" s="162">
        <f>'Perm Crops'!Q123</f>
        <v>1.7356482878750024E-2</v>
      </c>
      <c r="AW113" s="162">
        <f>Infra!Q123</f>
        <v>0</v>
      </c>
      <c r="AX113" s="162">
        <f>'US Public Eq'!Q123</f>
        <v>0.17458402762355998</v>
      </c>
      <c r="AY113" s="162">
        <f>'Fixed Income'!Q123</f>
        <v>3.6737326174610674E-2</v>
      </c>
      <c r="AZ113" s="162">
        <f>NCPREC!Q123</f>
        <v>5.4872948016371E-2</v>
      </c>
      <c r="BA113" s="162">
        <f>'Euro Core RE'!Q123</f>
        <v>0</v>
      </c>
      <c r="BB113" s="162">
        <f>'Asia Core RE'!Q123</f>
        <v>0</v>
      </c>
      <c r="BC113" s="162">
        <f>'Add-On 1'!Q123</f>
        <v>0</v>
      </c>
      <c r="BD113" s="162">
        <f>'Add-On 2'!Q123</f>
        <v>0</v>
      </c>
      <c r="BE113" s="162"/>
      <c r="BF113">
        <f t="shared" si="28"/>
        <v>110</v>
      </c>
      <c r="BG113" s="12">
        <f>'US Core RE'!R123</f>
        <v>4.4531333610583923E-2</v>
      </c>
      <c r="BH113" s="12">
        <f>'VA RE'!R123</f>
        <v>3.7270541877272745E-2</v>
      </c>
      <c r="BI113" s="162">
        <f>'Opp RE'!R123</f>
        <v>3.724308763961659E-2</v>
      </c>
      <c r="BJ113" s="162">
        <f>'US Core+ RE'!R123</f>
        <v>1.8148967056999865E-2</v>
      </c>
      <c r="BK113" s="162">
        <f>REITs!R123</f>
        <v>7.5410184755438037E-2</v>
      </c>
      <c r="BL113" s="162">
        <f>Timberland!R123</f>
        <v>3.6665479432042236E-2</v>
      </c>
      <c r="BM113" s="162">
        <f>'Row Crops'!R123</f>
        <v>6.8784734099597067E-2</v>
      </c>
      <c r="BN113" s="162">
        <f>'Perm Crops'!R123</f>
        <v>2.6815686042003462E-2</v>
      </c>
      <c r="BO113" s="162">
        <f>Infra!R123</f>
        <v>0</v>
      </c>
      <c r="BP113" s="162">
        <f>'US Public Eq'!R123</f>
        <v>0.17458402762355996</v>
      </c>
      <c r="BQ113" s="162">
        <f>'Fixed Income'!R123</f>
        <v>3.6737326174610674E-2</v>
      </c>
      <c r="BR113" s="162">
        <f>NCPREC!R123</f>
        <v>8.7049582975958106E-2</v>
      </c>
      <c r="BS113" s="162">
        <f>'Euro Core RE'!R123</f>
        <v>0</v>
      </c>
      <c r="BT113" s="162">
        <f>'Asia Core RE'!R123</f>
        <v>0</v>
      </c>
      <c r="BU113" s="162" t="e">
        <f>'Add-On 1'!R123</f>
        <v>#DIV/0!</v>
      </c>
      <c r="BV113" s="162" t="e">
        <f>'Add-On 2'!R123</f>
        <v>#DIV/0!</v>
      </c>
    </row>
    <row r="114" spans="1:74" x14ac:dyDescent="0.2">
      <c r="A114" s="157">
        <f t="shared" si="25"/>
        <v>111</v>
      </c>
      <c r="B114" s="12">
        <f t="shared" ca="1" si="33"/>
        <v>2.5762430965179502E-2</v>
      </c>
      <c r="C114" s="12">
        <f t="shared" ca="1" si="35"/>
        <v>0</v>
      </c>
      <c r="D114" s="12">
        <f t="shared" ca="1" si="35"/>
        <v>0</v>
      </c>
      <c r="E114" s="12">
        <f t="shared" ca="1" si="35"/>
        <v>7.6600000000000001E-2</v>
      </c>
      <c r="F114" s="12">
        <f t="shared" ca="1" si="35"/>
        <v>1.80015502621984E-2</v>
      </c>
      <c r="G114" s="12">
        <f t="shared" ca="1" si="35"/>
        <v>1.49990909944834E-2</v>
      </c>
      <c r="H114" s="12">
        <f t="shared" ca="1" si="35"/>
        <v>0</v>
      </c>
      <c r="I114" s="12">
        <f t="shared" ca="1" si="35"/>
        <v>2.6332172815250132E-2</v>
      </c>
      <c r="J114" s="12">
        <f t="shared" ca="1" si="35"/>
        <v>1.180652754125E-2</v>
      </c>
      <c r="K114" s="12">
        <f t="shared" ca="1" si="35"/>
        <v>4.1952111222500754E-3</v>
      </c>
      <c r="L114" s="12">
        <f t="shared" ca="1" si="35"/>
        <v>-1.9648753425819954E-2</v>
      </c>
      <c r="M114" s="12">
        <f t="shared" ca="1" si="35"/>
        <v>2.6805368744637001E-2</v>
      </c>
      <c r="N114" s="12">
        <f t="shared" ca="1" si="35"/>
        <v>-5.5939181601576404E-3</v>
      </c>
      <c r="O114" s="12">
        <f t="shared" ca="1" si="35"/>
        <v>4.2991023311276397E-2</v>
      </c>
      <c r="P114" s="12">
        <f t="shared" ca="1" si="35"/>
        <v>0</v>
      </c>
      <c r="Q114" s="12">
        <f t="shared" ca="1" si="35"/>
        <v>0</v>
      </c>
      <c r="V114" s="157">
        <f t="shared" si="26"/>
        <v>111</v>
      </c>
      <c r="W114" s="12">
        <f t="shared" ca="1" si="34"/>
        <v>2.6983456431218134E-2</v>
      </c>
      <c r="X114" s="12">
        <f t="shared" ca="1" si="34"/>
        <v>0</v>
      </c>
      <c r="Y114" s="12">
        <f t="shared" ca="1" si="34"/>
        <v>0</v>
      </c>
      <c r="Z114" s="12">
        <f t="shared" ca="1" si="34"/>
        <v>0.14860637446400027</v>
      </c>
      <c r="AA114" s="12">
        <f t="shared" ca="1" si="34"/>
        <v>3.5872370869998171E-3</v>
      </c>
      <c r="AB114" s="12">
        <f t="shared" ca="1" si="34"/>
        <v>-0.20388908151880769</v>
      </c>
      <c r="AC114" s="12">
        <f t="shared" ca="1" si="34"/>
        <v>0</v>
      </c>
      <c r="AD114" s="12">
        <f t="shared" ca="1" si="34"/>
        <v>-1.172888250894677E-2</v>
      </c>
      <c r="AE114" s="12">
        <f t="shared" ca="1" si="34"/>
        <v>-7.1347928635957514E-3</v>
      </c>
      <c r="AF114" s="12">
        <f t="shared" ca="1" si="34"/>
        <v>-1.8003373429836156E-2</v>
      </c>
      <c r="AG114" s="12">
        <f t="shared" ca="1" si="34"/>
        <v>-1.9648753425819954E-2</v>
      </c>
      <c r="AH114" s="12">
        <f t="shared" ca="1" si="34"/>
        <v>2.6805368744637015E-2</v>
      </c>
      <c r="AI114" s="12">
        <f t="shared" ca="1" si="34"/>
        <v>-5.5939181601576404E-3</v>
      </c>
      <c r="AJ114" s="12">
        <f t="shared" ca="1" si="34"/>
        <v>6.5855704633735357E-2</v>
      </c>
      <c r="AK114" s="12" t="e">
        <f t="shared" ca="1" si="34"/>
        <v>#DIV/0!</v>
      </c>
      <c r="AL114" s="12" t="e">
        <f t="shared" ca="1" si="34"/>
        <v>#DIV/0!</v>
      </c>
      <c r="AN114" s="157">
        <f t="shared" si="24"/>
        <v>111</v>
      </c>
      <c r="AO114" s="12">
        <f>'US Core RE'!Q124</f>
        <v>2.5762430965179502E-2</v>
      </c>
      <c r="AP114" s="12">
        <f>'VA RE'!Q124</f>
        <v>1.80015502621984E-2</v>
      </c>
      <c r="AQ114" s="162">
        <f>'Opp RE'!Q124</f>
        <v>1.49990909944834E-2</v>
      </c>
      <c r="AR114" s="162">
        <f>'US Core+ RE'!Q124</f>
        <v>7.6600000000000001E-2</v>
      </c>
      <c r="AS114" s="162">
        <f>REITs!Q124</f>
        <v>-1.9648753425819954E-2</v>
      </c>
      <c r="AT114" s="162">
        <f>Timberland!Q124</f>
        <v>2.6332172815250132E-2</v>
      </c>
      <c r="AU114" s="162">
        <f>'Row Crops'!Q124</f>
        <v>1.180652754125E-2</v>
      </c>
      <c r="AV114" s="162">
        <f>'Perm Crops'!Q124</f>
        <v>4.1952111222500754E-3</v>
      </c>
      <c r="AW114" s="162">
        <f>Infra!Q124</f>
        <v>0</v>
      </c>
      <c r="AX114" s="162">
        <f>'US Public Eq'!Q124</f>
        <v>2.6805368744637001E-2</v>
      </c>
      <c r="AY114" s="162">
        <f>'Fixed Income'!Q124</f>
        <v>-5.5939181601576404E-3</v>
      </c>
      <c r="AZ114" s="162">
        <f>NCPREC!Q124</f>
        <v>4.2991023311276397E-2</v>
      </c>
      <c r="BA114" s="162">
        <f>'Euro Core RE'!Q124</f>
        <v>0</v>
      </c>
      <c r="BB114" s="162">
        <f>'Asia Core RE'!Q124</f>
        <v>0</v>
      </c>
      <c r="BC114" s="162">
        <f>'Add-On 1'!Q124</f>
        <v>0</v>
      </c>
      <c r="BD114" s="162">
        <f>'Add-On 2'!Q124</f>
        <v>0</v>
      </c>
      <c r="BE114" s="162"/>
      <c r="BF114">
        <f t="shared" si="28"/>
        <v>111</v>
      </c>
      <c r="BG114" s="12">
        <f>'US Core RE'!R124</f>
        <v>2.6983456431218134E-2</v>
      </c>
      <c r="BH114" s="12">
        <f>'VA RE'!R124</f>
        <v>3.5872370869998171E-3</v>
      </c>
      <c r="BI114" s="162">
        <f>'Opp RE'!R124</f>
        <v>-0.20388908151880769</v>
      </c>
      <c r="BJ114" s="162">
        <f>'US Core+ RE'!R124</f>
        <v>0.14860637446400027</v>
      </c>
      <c r="BK114" s="162">
        <f>REITs!R124</f>
        <v>-1.9648753425819954E-2</v>
      </c>
      <c r="BL114" s="162">
        <f>Timberland!R124</f>
        <v>-1.172888250894677E-2</v>
      </c>
      <c r="BM114" s="162">
        <f>'Row Crops'!R124</f>
        <v>-7.1347928635957514E-3</v>
      </c>
      <c r="BN114" s="162">
        <f>'Perm Crops'!R124</f>
        <v>-1.8003373429836156E-2</v>
      </c>
      <c r="BO114" s="162">
        <f>Infra!R124</f>
        <v>0</v>
      </c>
      <c r="BP114" s="162">
        <f>'US Public Eq'!R124</f>
        <v>2.6805368744637015E-2</v>
      </c>
      <c r="BQ114" s="162">
        <f>'Fixed Income'!R124</f>
        <v>-5.5939181601576404E-3</v>
      </c>
      <c r="BR114" s="162">
        <f>NCPREC!R124</f>
        <v>6.5855704633735357E-2</v>
      </c>
      <c r="BS114" s="162">
        <f>'Euro Core RE'!R124</f>
        <v>0</v>
      </c>
      <c r="BT114" s="162">
        <f>'Asia Core RE'!R124</f>
        <v>0</v>
      </c>
      <c r="BU114" s="162" t="e">
        <f>'Add-On 1'!R124</f>
        <v>#DIV/0!</v>
      </c>
      <c r="BV114" s="162" t="e">
        <f>'Add-On 2'!R124</f>
        <v>#DIV/0!</v>
      </c>
    </row>
    <row r="115" spans="1:74" x14ac:dyDescent="0.2">
      <c r="A115" s="157">
        <f t="shared" si="25"/>
        <v>112</v>
      </c>
      <c r="B115" s="12">
        <f t="shared" ca="1" si="33"/>
        <v>2.5871272783584399E-2</v>
      </c>
      <c r="C115" s="12">
        <f t="shared" ca="1" si="35"/>
        <v>0</v>
      </c>
      <c r="D115" s="12">
        <f t="shared" ca="1" si="35"/>
        <v>0</v>
      </c>
      <c r="E115" s="12">
        <f t="shared" ca="1" si="35"/>
        <v>3.4700000000000002E-2</v>
      </c>
      <c r="F115" s="12">
        <f t="shared" ca="1" si="35"/>
        <v>2.6638645549564199E-2</v>
      </c>
      <c r="G115" s="12">
        <f t="shared" ca="1" si="35"/>
        <v>0.117707064623038</v>
      </c>
      <c r="H115" s="12">
        <f t="shared" ca="1" si="35"/>
        <v>0</v>
      </c>
      <c r="I115" s="12">
        <f t="shared" ca="1" si="35"/>
        <v>5.9034168027499945E-2</v>
      </c>
      <c r="J115" s="12">
        <f t="shared" ca="1" si="35"/>
        <v>3.494276109350003E-2</v>
      </c>
      <c r="K115" s="12">
        <f t="shared" ca="1" si="35"/>
        <v>4.2217383856249846E-2</v>
      </c>
      <c r="L115" s="12">
        <f t="shared" ca="1" si="35"/>
        <v>0.11608155142642285</v>
      </c>
      <c r="M115" s="12">
        <f t="shared" ca="1" si="35"/>
        <v>8.33518742438875E-2</v>
      </c>
      <c r="N115" s="12">
        <f t="shared" ca="1" si="35"/>
        <v>3.000167619804861E-2</v>
      </c>
      <c r="O115" s="12">
        <f t="shared" ca="1" si="35"/>
        <v>2.2406417539666299E-2</v>
      </c>
      <c r="P115" s="12">
        <f t="shared" ca="1" si="35"/>
        <v>0</v>
      </c>
      <c r="Q115" s="12">
        <f t="shared" ca="1" si="35"/>
        <v>0</v>
      </c>
      <c r="V115" s="157">
        <f t="shared" si="26"/>
        <v>112</v>
      </c>
      <c r="W115" s="12">
        <f t="shared" ca="1" si="34"/>
        <v>2.6269215959728864E-2</v>
      </c>
      <c r="X115" s="12">
        <f t="shared" ca="1" si="34"/>
        <v>0</v>
      </c>
      <c r="Y115" s="12">
        <f t="shared" ca="1" si="34"/>
        <v>0</v>
      </c>
      <c r="Z115" s="12">
        <f t="shared" ca="1" si="34"/>
        <v>3.1344371854999942E-2</v>
      </c>
      <c r="AA115" s="12">
        <f t="shared" ca="1" si="34"/>
        <v>3.9890098092435933E-2</v>
      </c>
      <c r="AB115" s="12">
        <f t="shared" ca="1" si="34"/>
        <v>0.33414006537733787</v>
      </c>
      <c r="AC115" s="12">
        <f t="shared" ca="1" si="34"/>
        <v>0</v>
      </c>
      <c r="AD115" s="12">
        <f t="shared" ca="1" si="34"/>
        <v>9.987267978492409E-2</v>
      </c>
      <c r="AE115" s="12">
        <f t="shared" ca="1" si="34"/>
        <v>5.5683271421835157E-2</v>
      </c>
      <c r="AF115" s="12">
        <f t="shared" ca="1" si="34"/>
        <v>6.6753721977629299E-2</v>
      </c>
      <c r="AG115" s="12">
        <f t="shared" ca="1" si="34"/>
        <v>0.11608155142642285</v>
      </c>
      <c r="AH115" s="12">
        <f t="shared" ca="1" si="34"/>
        <v>8.3351874243887458E-2</v>
      </c>
      <c r="AI115" s="12">
        <f t="shared" ca="1" si="34"/>
        <v>3.000167619804861E-2</v>
      </c>
      <c r="AJ115" s="12">
        <f t="shared" ca="1" si="34"/>
        <v>1.8244111592752299E-2</v>
      </c>
      <c r="AK115" s="12" t="e">
        <f t="shared" ca="1" si="34"/>
        <v>#DIV/0!</v>
      </c>
      <c r="AL115" s="12" t="e">
        <f t="shared" ca="1" si="34"/>
        <v>#DIV/0!</v>
      </c>
      <c r="AN115" s="157">
        <f t="shared" si="24"/>
        <v>112</v>
      </c>
      <c r="AO115" s="12">
        <f>'US Core RE'!Q125</f>
        <v>2.5871272783584399E-2</v>
      </c>
      <c r="AP115" s="12">
        <f>'VA RE'!Q125</f>
        <v>2.6638645549564199E-2</v>
      </c>
      <c r="AQ115" s="162">
        <f>'Opp RE'!Q125</f>
        <v>0.117707064623038</v>
      </c>
      <c r="AR115" s="162">
        <f>'US Core+ RE'!Q125</f>
        <v>3.4700000000000002E-2</v>
      </c>
      <c r="AS115" s="162">
        <f>REITs!Q125</f>
        <v>0.11608155142642285</v>
      </c>
      <c r="AT115" s="162">
        <f>Timberland!Q125</f>
        <v>5.9034168027499945E-2</v>
      </c>
      <c r="AU115" s="162">
        <f>'Row Crops'!Q125</f>
        <v>3.494276109350003E-2</v>
      </c>
      <c r="AV115" s="162">
        <f>'Perm Crops'!Q125</f>
        <v>4.2217383856249846E-2</v>
      </c>
      <c r="AW115" s="162">
        <f>Infra!Q125</f>
        <v>0</v>
      </c>
      <c r="AX115" s="162">
        <f>'US Public Eq'!Q125</f>
        <v>8.33518742438875E-2</v>
      </c>
      <c r="AY115" s="162">
        <f>'Fixed Income'!Q125</f>
        <v>3.000167619804861E-2</v>
      </c>
      <c r="AZ115" s="162">
        <f>NCPREC!Q125</f>
        <v>2.2406417539666299E-2</v>
      </c>
      <c r="BA115" s="162">
        <f>'Euro Core RE'!Q125</f>
        <v>0</v>
      </c>
      <c r="BB115" s="162">
        <f>'Asia Core RE'!Q125</f>
        <v>0</v>
      </c>
      <c r="BC115" s="162">
        <f>'Add-On 1'!Q125</f>
        <v>0</v>
      </c>
      <c r="BD115" s="162">
        <f>'Add-On 2'!Q125</f>
        <v>0</v>
      </c>
      <c r="BE115" s="162"/>
      <c r="BF115">
        <f t="shared" si="28"/>
        <v>112</v>
      </c>
      <c r="BG115" s="12">
        <f>'US Core RE'!R125</f>
        <v>2.6269215959728864E-2</v>
      </c>
      <c r="BH115" s="12">
        <f>'VA RE'!R125</f>
        <v>3.9890098092435933E-2</v>
      </c>
      <c r="BI115" s="162">
        <f>'Opp RE'!R125</f>
        <v>0.33414006537733787</v>
      </c>
      <c r="BJ115" s="162">
        <f>'US Core+ RE'!R125</f>
        <v>3.1344371854999942E-2</v>
      </c>
      <c r="BK115" s="162">
        <f>REITs!R125</f>
        <v>0.11608155142642285</v>
      </c>
      <c r="BL115" s="162">
        <f>Timberland!R125</f>
        <v>9.987267978492409E-2</v>
      </c>
      <c r="BM115" s="162">
        <f>'Row Crops'!R125</f>
        <v>5.5683271421835157E-2</v>
      </c>
      <c r="BN115" s="162">
        <f>'Perm Crops'!R125</f>
        <v>6.6753721977629299E-2</v>
      </c>
      <c r="BO115" s="162">
        <f>Infra!R125</f>
        <v>0</v>
      </c>
      <c r="BP115" s="162">
        <f>'US Public Eq'!R125</f>
        <v>8.3351874243887458E-2</v>
      </c>
      <c r="BQ115" s="162">
        <f>'Fixed Income'!R125</f>
        <v>3.000167619804861E-2</v>
      </c>
      <c r="BR115" s="162">
        <f>NCPREC!R125</f>
        <v>1.8244111592752299E-2</v>
      </c>
      <c r="BS115" s="162">
        <f>'Euro Core RE'!R125</f>
        <v>0</v>
      </c>
      <c r="BT115" s="162">
        <f>'Asia Core RE'!R125</f>
        <v>0</v>
      </c>
      <c r="BU115" s="162" t="e">
        <f>'Add-On 1'!R125</f>
        <v>#DIV/0!</v>
      </c>
      <c r="BV115" s="162" t="e">
        <f>'Add-On 2'!R125</f>
        <v>#DIV/0!</v>
      </c>
    </row>
    <row r="116" spans="1:74" x14ac:dyDescent="0.2">
      <c r="A116" s="157">
        <f t="shared" si="25"/>
        <v>113</v>
      </c>
      <c r="B116" s="12">
        <f t="shared" ca="1" si="33"/>
        <v>2.44947564524103E-2</v>
      </c>
      <c r="C116" s="12">
        <f t="shared" ca="1" si="35"/>
        <v>0</v>
      </c>
      <c r="D116" s="12">
        <f t="shared" ca="1" si="35"/>
        <v>0</v>
      </c>
      <c r="E116" s="12">
        <f t="shared" ca="1" si="35"/>
        <v>3.4500000000000003E-2</v>
      </c>
      <c r="F116" s="12">
        <f t="shared" ca="1" si="35"/>
        <v>1.8406827680561701E-2</v>
      </c>
      <c r="G116" s="12">
        <f t="shared" ca="1" si="35"/>
        <v>1.8893109666131499E-2</v>
      </c>
      <c r="H116" s="12">
        <f t="shared" ca="1" si="35"/>
        <v>0</v>
      </c>
      <c r="I116" s="12">
        <f t="shared" ca="1" si="35"/>
        <v>1.7369491874750009E-2</v>
      </c>
      <c r="J116" s="12">
        <f t="shared" ca="1" si="35"/>
        <v>9.7972557102499191E-3</v>
      </c>
      <c r="K116" s="12">
        <f t="shared" ca="1" si="35"/>
        <v>4.57467638150022E-3</v>
      </c>
      <c r="L116" s="12">
        <f t="shared" ca="1" si="35"/>
        <v>5.5837959756668054E-2</v>
      </c>
      <c r="M116" s="12">
        <f t="shared" ca="1" si="35"/>
        <v>3.0915245137160402E-2</v>
      </c>
      <c r="N116" s="12">
        <f t="shared" ca="1" si="35"/>
        <v>1.8488813649121028E-2</v>
      </c>
      <c r="O116" s="12">
        <f t="shared" ca="1" si="35"/>
        <v>3.2631823713572199E-2</v>
      </c>
      <c r="P116" s="12">
        <f t="shared" ca="1" si="35"/>
        <v>0</v>
      </c>
      <c r="Q116" s="12">
        <f t="shared" ca="1" si="35"/>
        <v>0</v>
      </c>
      <c r="V116" s="157">
        <f t="shared" si="26"/>
        <v>113</v>
      </c>
      <c r="W116" s="12">
        <f t="shared" ca="1" si="34"/>
        <v>1.8358105302116901E-2</v>
      </c>
      <c r="X116" s="12">
        <f t="shared" ca="1" si="34"/>
        <v>0</v>
      </c>
      <c r="Y116" s="12">
        <f t="shared" ca="1" si="34"/>
        <v>0</v>
      </c>
      <c r="Z116" s="12">
        <f t="shared" ca="1" si="34"/>
        <v>5.3856058579999866E-2</v>
      </c>
      <c r="AA116" s="12">
        <f t="shared" ca="1" si="34"/>
        <v>1.8368897032694287E-2</v>
      </c>
      <c r="AB116" s="12">
        <f t="shared" ca="1" si="34"/>
        <v>1.4168530497455922E-3</v>
      </c>
      <c r="AC116" s="12">
        <f t="shared" ca="1" si="34"/>
        <v>0</v>
      </c>
      <c r="AD116" s="12">
        <f t="shared" ca="1" si="34"/>
        <v>3.7396679133267607E-2</v>
      </c>
      <c r="AE116" s="12">
        <f t="shared" ca="1" si="34"/>
        <v>-1.4855143252634595E-2</v>
      </c>
      <c r="AF116" s="12">
        <f t="shared" ca="1" si="34"/>
        <v>5.3062635369482969E-4</v>
      </c>
      <c r="AG116" s="12">
        <f t="shared" ca="1" si="34"/>
        <v>5.5837959756668054E-2</v>
      </c>
      <c r="AH116" s="12">
        <f t="shared" ca="1" si="34"/>
        <v>3.0915245137160374E-2</v>
      </c>
      <c r="AI116" s="12">
        <f t="shared" ca="1" si="34"/>
        <v>1.8488813649121028E-2</v>
      </c>
      <c r="AJ116" s="12">
        <f t="shared" ca="1" si="34"/>
        <v>5.1365947005694856E-2</v>
      </c>
      <c r="AK116" s="12" t="e">
        <f t="shared" ca="1" si="34"/>
        <v>#DIV/0!</v>
      </c>
      <c r="AL116" s="12" t="e">
        <f t="shared" ref="AL116:AL179" ca="1" si="36">VLOOKUP($V116,$BF$3:$BV$186,AL$1,FALSE)</f>
        <v>#DIV/0!</v>
      </c>
      <c r="AN116" s="157">
        <f t="shared" si="24"/>
        <v>113</v>
      </c>
      <c r="AO116" s="12">
        <f>'US Core RE'!Q126</f>
        <v>2.44947564524103E-2</v>
      </c>
      <c r="AP116" s="12">
        <f>'VA RE'!Q126</f>
        <v>1.8406827680561701E-2</v>
      </c>
      <c r="AQ116" s="162">
        <f>'Opp RE'!Q126</f>
        <v>1.8893109666131499E-2</v>
      </c>
      <c r="AR116" s="162">
        <f>'US Core+ RE'!Q126</f>
        <v>3.4500000000000003E-2</v>
      </c>
      <c r="AS116" s="162">
        <f>REITs!Q126</f>
        <v>5.5837959756668054E-2</v>
      </c>
      <c r="AT116" s="162">
        <f>Timberland!Q126</f>
        <v>1.7369491874750009E-2</v>
      </c>
      <c r="AU116" s="162">
        <f>'Row Crops'!Q126</f>
        <v>9.7972557102499191E-3</v>
      </c>
      <c r="AV116" s="162">
        <f>'Perm Crops'!Q126</f>
        <v>4.57467638150022E-3</v>
      </c>
      <c r="AW116" s="162">
        <f>Infra!Q126</f>
        <v>0</v>
      </c>
      <c r="AX116" s="162">
        <f>'US Public Eq'!Q126</f>
        <v>3.0915245137160402E-2</v>
      </c>
      <c r="AY116" s="162">
        <f>'Fixed Income'!Q126</f>
        <v>1.8488813649121028E-2</v>
      </c>
      <c r="AZ116" s="162">
        <f>NCPREC!Q126</f>
        <v>3.2631823713572199E-2</v>
      </c>
      <c r="BA116" s="162">
        <f>'Euro Core RE'!Q126</f>
        <v>0</v>
      </c>
      <c r="BB116" s="162">
        <f>'Asia Core RE'!Q126</f>
        <v>0</v>
      </c>
      <c r="BC116" s="162">
        <f>'Add-On 1'!Q126</f>
        <v>0</v>
      </c>
      <c r="BD116" s="162">
        <f>'Add-On 2'!Q126</f>
        <v>0</v>
      </c>
      <c r="BE116" s="162"/>
      <c r="BF116">
        <f t="shared" si="28"/>
        <v>113</v>
      </c>
      <c r="BG116" s="12">
        <f>'US Core RE'!R126</f>
        <v>1.8358105302116901E-2</v>
      </c>
      <c r="BH116" s="12">
        <f>'VA RE'!R126</f>
        <v>1.8368897032694287E-2</v>
      </c>
      <c r="BI116" s="162">
        <f>'Opp RE'!R126</f>
        <v>1.4168530497455922E-3</v>
      </c>
      <c r="BJ116" s="162">
        <f>'US Core+ RE'!R126</f>
        <v>5.3856058579999866E-2</v>
      </c>
      <c r="BK116" s="162">
        <f>REITs!R126</f>
        <v>5.5837959756668054E-2</v>
      </c>
      <c r="BL116" s="162">
        <f>Timberland!R126</f>
        <v>3.7396679133267607E-2</v>
      </c>
      <c r="BM116" s="162">
        <f>'Row Crops'!R126</f>
        <v>-1.4855143252634595E-2</v>
      </c>
      <c r="BN116" s="162">
        <f>'Perm Crops'!R126</f>
        <v>5.3062635369482969E-4</v>
      </c>
      <c r="BO116" s="162">
        <f>Infra!R126</f>
        <v>0</v>
      </c>
      <c r="BP116" s="162">
        <f>'US Public Eq'!R126</f>
        <v>3.0915245137160374E-2</v>
      </c>
      <c r="BQ116" s="162">
        <f>'Fixed Income'!R126</f>
        <v>1.8488813649121028E-2</v>
      </c>
      <c r="BR116" s="162">
        <f>NCPREC!R126</f>
        <v>5.1365947005694856E-2</v>
      </c>
      <c r="BS116" s="162">
        <f>'Euro Core RE'!R126</f>
        <v>0</v>
      </c>
      <c r="BT116" s="162">
        <f>'Asia Core RE'!R126</f>
        <v>0</v>
      </c>
      <c r="BU116" s="162" t="e">
        <f>'Add-On 1'!R126</f>
        <v>#DIV/0!</v>
      </c>
      <c r="BV116" s="162" t="e">
        <f>'Add-On 2'!R126</f>
        <v>#DIV/0!</v>
      </c>
    </row>
    <row r="117" spans="1:74" x14ac:dyDescent="0.2">
      <c r="A117" s="157">
        <f t="shared" si="25"/>
        <v>114</v>
      </c>
      <c r="B117" s="12">
        <f t="shared" ca="1" si="33"/>
        <v>2.9680824540882E-2</v>
      </c>
      <c r="C117" s="12">
        <f t="shared" ref="C117:Q126" ca="1" si="37">VLOOKUP($A117,$AN$3:$BD$186,C$1,FALSE)</f>
        <v>0</v>
      </c>
      <c r="D117" s="12">
        <f t="shared" ca="1" si="37"/>
        <v>0</v>
      </c>
      <c r="E117" s="12">
        <f t="shared" ca="1" si="37"/>
        <v>2.1499999999999998E-2</v>
      </c>
      <c r="F117" s="12">
        <f t="shared" ca="1" si="37"/>
        <v>1.9053956426492099E-2</v>
      </c>
      <c r="G117" s="12">
        <f t="shared" ca="1" si="37"/>
        <v>3.1997890525155302E-2</v>
      </c>
      <c r="H117" s="12">
        <f t="shared" ca="1" si="37"/>
        <v>0</v>
      </c>
      <c r="I117" s="12">
        <f t="shared" ca="1" si="37"/>
        <v>-1.3316978754999154E-3</v>
      </c>
      <c r="J117" s="12">
        <f t="shared" ca="1" si="37"/>
        <v>3.4187099781500141E-2</v>
      </c>
      <c r="K117" s="12">
        <f t="shared" ca="1" si="37"/>
        <v>1.6590410759000029E-2</v>
      </c>
      <c r="L117" s="12">
        <f t="shared" ca="1" si="37"/>
        <v>3.8173013014570989E-2</v>
      </c>
      <c r="M117" s="12">
        <f t="shared" ca="1" si="37"/>
        <v>4.4883897308432702E-2</v>
      </c>
      <c r="N117" s="12">
        <f t="shared" ca="1" si="37"/>
        <v>5.6958267084583625E-3</v>
      </c>
      <c r="O117" s="12">
        <f t="shared" ca="1" si="37"/>
        <v>2.5999999999999999E-2</v>
      </c>
      <c r="P117" s="12">
        <f t="shared" ca="1" si="37"/>
        <v>0</v>
      </c>
      <c r="Q117" s="12">
        <f t="shared" ca="1" si="37"/>
        <v>0</v>
      </c>
      <c r="V117" s="157">
        <f t="shared" si="26"/>
        <v>114</v>
      </c>
      <c r="W117" s="12">
        <f t="shared" ref="W117:AK132" ca="1" si="38">VLOOKUP($V117,$BF$3:$BV$186,W$1,FALSE)</f>
        <v>4.1074278728979063E-2</v>
      </c>
      <c r="X117" s="12">
        <f t="shared" ca="1" si="38"/>
        <v>0</v>
      </c>
      <c r="Y117" s="12">
        <f t="shared" ca="1" si="38"/>
        <v>0</v>
      </c>
      <c r="Z117" s="12">
        <f t="shared" ca="1" si="38"/>
        <v>2.1749727881999803E-2</v>
      </c>
      <c r="AA117" s="12">
        <f t="shared" ca="1" si="38"/>
        <v>1.964516150604223E-2</v>
      </c>
      <c r="AB117" s="12">
        <f t="shared" ca="1" si="38"/>
        <v>4.778986460375223E-2</v>
      </c>
      <c r="AC117" s="12">
        <f t="shared" ca="1" si="38"/>
        <v>0</v>
      </c>
      <c r="AD117" s="12">
        <f t="shared" ca="1" si="38"/>
        <v>-2.2909644141024144E-2</v>
      </c>
      <c r="AE117" s="12">
        <f t="shared" ca="1" si="38"/>
        <v>5.8511976762131601E-2</v>
      </c>
      <c r="AF117" s="12">
        <f t="shared" ca="1" si="38"/>
        <v>1.6923226589459439E-2</v>
      </c>
      <c r="AG117" s="12">
        <f t="shared" ca="1" si="38"/>
        <v>3.8173013014570989E-2</v>
      </c>
      <c r="AH117" s="12">
        <f t="shared" ca="1" si="38"/>
        <v>4.4883897308432674E-2</v>
      </c>
      <c r="AI117" s="12">
        <f t="shared" ca="1" si="38"/>
        <v>5.6958267084583625E-3</v>
      </c>
      <c r="AJ117" s="12">
        <f t="shared" ca="1" si="38"/>
        <v>2.6143999999999945E-2</v>
      </c>
      <c r="AK117" s="12" t="e">
        <f t="shared" ca="1" si="38"/>
        <v>#DIV/0!</v>
      </c>
      <c r="AL117" s="12" t="e">
        <f t="shared" ca="1" si="36"/>
        <v>#DIV/0!</v>
      </c>
      <c r="AN117" s="157">
        <f t="shared" si="24"/>
        <v>114</v>
      </c>
      <c r="AO117" s="12">
        <f>'US Core RE'!Q127</f>
        <v>2.9680824540882E-2</v>
      </c>
      <c r="AP117" s="12">
        <f>'VA RE'!Q127</f>
        <v>1.9053956426492099E-2</v>
      </c>
      <c r="AQ117" s="162">
        <f>'Opp RE'!Q127</f>
        <v>3.1997890525155302E-2</v>
      </c>
      <c r="AR117" s="162">
        <f>'US Core+ RE'!Q127</f>
        <v>2.1499999999999998E-2</v>
      </c>
      <c r="AS117" s="162">
        <f>REITs!Q127</f>
        <v>3.8173013014570989E-2</v>
      </c>
      <c r="AT117" s="162">
        <f>Timberland!Q127</f>
        <v>-1.3316978754999154E-3</v>
      </c>
      <c r="AU117" s="162">
        <f>'Row Crops'!Q127</f>
        <v>3.4187099781500141E-2</v>
      </c>
      <c r="AV117" s="162">
        <f>'Perm Crops'!Q127</f>
        <v>1.6590410759000029E-2</v>
      </c>
      <c r="AW117" s="162">
        <f>Infra!Q127</f>
        <v>0</v>
      </c>
      <c r="AX117" s="162">
        <f>'US Public Eq'!Q127</f>
        <v>4.4883897308432702E-2</v>
      </c>
      <c r="AY117" s="162">
        <f>'Fixed Income'!Q127</f>
        <v>5.6958267084583625E-3</v>
      </c>
      <c r="AZ117" s="162">
        <f>NCPREC!Q127</f>
        <v>2.5999999999999999E-2</v>
      </c>
      <c r="BA117" s="162">
        <f>'Euro Core RE'!Q127</f>
        <v>0</v>
      </c>
      <c r="BB117" s="162">
        <f>'Asia Core RE'!Q127</f>
        <v>0</v>
      </c>
      <c r="BC117" s="162">
        <f>'Add-On 1'!Q127</f>
        <v>0</v>
      </c>
      <c r="BD117" s="162">
        <f>'Add-On 2'!Q127</f>
        <v>0</v>
      </c>
      <c r="BE117" s="162"/>
      <c r="BF117">
        <f t="shared" si="28"/>
        <v>114</v>
      </c>
      <c r="BG117" s="12">
        <f>'US Core RE'!R127</f>
        <v>4.1074278728979063E-2</v>
      </c>
      <c r="BH117" s="12">
        <f>'VA RE'!R127</f>
        <v>1.964516150604223E-2</v>
      </c>
      <c r="BI117" s="162">
        <f>'Opp RE'!R127</f>
        <v>4.778986460375223E-2</v>
      </c>
      <c r="BJ117" s="162">
        <f>'US Core+ RE'!R127</f>
        <v>2.1749727881999803E-2</v>
      </c>
      <c r="BK117" s="162">
        <f>REITs!R127</f>
        <v>3.8173013014570989E-2</v>
      </c>
      <c r="BL117" s="162">
        <f>Timberland!R127</f>
        <v>-2.2909644141024144E-2</v>
      </c>
      <c r="BM117" s="162">
        <f>'Row Crops'!R127</f>
        <v>5.8511976762131601E-2</v>
      </c>
      <c r="BN117" s="162">
        <f>'Perm Crops'!R127</f>
        <v>1.6923226589459439E-2</v>
      </c>
      <c r="BO117" s="162">
        <f>Infra!R127</f>
        <v>0</v>
      </c>
      <c r="BP117" s="162">
        <f>'US Public Eq'!R127</f>
        <v>4.4883897308432674E-2</v>
      </c>
      <c r="BQ117" s="162">
        <f>'Fixed Income'!R127</f>
        <v>5.6958267084583625E-3</v>
      </c>
      <c r="BR117" s="162">
        <f>NCPREC!R127</f>
        <v>2.6143999999999945E-2</v>
      </c>
      <c r="BS117" s="162">
        <f>'Euro Core RE'!R127</f>
        <v>0</v>
      </c>
      <c r="BT117" s="162">
        <f>'Asia Core RE'!R127</f>
        <v>0</v>
      </c>
      <c r="BU117" s="162" t="e">
        <f>'Add-On 1'!R127</f>
        <v>#DIV/0!</v>
      </c>
      <c r="BV117" s="162" t="e">
        <f>'Add-On 2'!R127</f>
        <v>#DIV/0!</v>
      </c>
    </row>
    <row r="118" spans="1:74" x14ac:dyDescent="0.2">
      <c r="A118" s="157">
        <f t="shared" si="25"/>
        <v>115</v>
      </c>
      <c r="B118" s="12">
        <f t="shared" ca="1" si="33"/>
        <v>2.13308070206574E-2</v>
      </c>
      <c r="C118" s="12">
        <f t="shared" ca="1" si="37"/>
        <v>0</v>
      </c>
      <c r="D118" s="12">
        <f t="shared" ca="1" si="37"/>
        <v>0</v>
      </c>
      <c r="E118" s="12">
        <f t="shared" ca="1" si="37"/>
        <v>1.8800000000000001E-2</v>
      </c>
      <c r="F118" s="12">
        <f t="shared" ca="1" si="37"/>
        <v>1.8561851753485001E-2</v>
      </c>
      <c r="G118" s="12">
        <f t="shared" ca="1" si="37"/>
        <v>1.6690835399331898E-2</v>
      </c>
      <c r="H118" s="12">
        <f t="shared" ca="1" si="37"/>
        <v>0</v>
      </c>
      <c r="I118" s="12">
        <f t="shared" ca="1" si="37"/>
        <v>1.8846549176749994E-2</v>
      </c>
      <c r="J118" s="12">
        <f t="shared" ca="1" si="37"/>
        <v>1.1420173247750132E-2</v>
      </c>
      <c r="K118" s="12">
        <f t="shared" ca="1" si="37"/>
        <v>3.7195455665000043E-3</v>
      </c>
      <c r="L118" s="12">
        <f t="shared" ca="1" si="37"/>
        <v>7.0387255656879866E-2</v>
      </c>
      <c r="M118" s="12">
        <f t="shared" ca="1" si="37"/>
        <v>5.3668252359645494E-2</v>
      </c>
      <c r="N118" s="12">
        <f t="shared" ca="1" si="37"/>
        <v>-1.7738745968422731E-2</v>
      </c>
      <c r="O118" s="12">
        <f t="shared" ca="1" si="37"/>
        <v>2.5999999999999999E-2</v>
      </c>
      <c r="P118" s="12">
        <f t="shared" ca="1" si="37"/>
        <v>0</v>
      </c>
      <c r="Q118" s="12">
        <f t="shared" ca="1" si="37"/>
        <v>0</v>
      </c>
      <c r="V118" s="157">
        <f t="shared" si="26"/>
        <v>115</v>
      </c>
      <c r="W118" s="12">
        <f t="shared" ca="1" si="38"/>
        <v>5.3120407058233177E-2</v>
      </c>
      <c r="X118" s="12">
        <f t="shared" ca="1" si="38"/>
        <v>0</v>
      </c>
      <c r="Y118" s="12">
        <f t="shared" ca="1" si="38"/>
        <v>0</v>
      </c>
      <c r="Z118" s="12">
        <f t="shared" ca="1" si="38"/>
        <v>1.4007872850000158E-2</v>
      </c>
      <c r="AA118" s="12">
        <f t="shared" ca="1" si="38"/>
        <v>3.0559280034936354E-2</v>
      </c>
      <c r="AB118" s="12">
        <f t="shared" ca="1" si="38"/>
        <v>-1.28806418006715E-2</v>
      </c>
      <c r="AC118" s="12">
        <f t="shared" ca="1" si="38"/>
        <v>0</v>
      </c>
      <c r="AD118" s="12">
        <f t="shared" ca="1" si="38"/>
        <v>-1.4321787869252978E-2</v>
      </c>
      <c r="AE118" s="12">
        <f t="shared" ca="1" si="38"/>
        <v>1.2377235512981422E-3</v>
      </c>
      <c r="AF118" s="12">
        <f t="shared" ca="1" si="38"/>
        <v>-3.356942106746641E-3</v>
      </c>
      <c r="AG118" s="12">
        <f t="shared" ca="1" si="38"/>
        <v>7.0387255656879866E-2</v>
      </c>
      <c r="AH118" s="12">
        <f t="shared" ca="1" si="38"/>
        <v>5.3668252359645452E-2</v>
      </c>
      <c r="AI118" s="12">
        <f t="shared" ca="1" si="38"/>
        <v>-1.7738745968422731E-2</v>
      </c>
      <c r="AJ118" s="12">
        <f t="shared" ca="1" si="38"/>
        <v>2.2570580730563394E-2</v>
      </c>
      <c r="AK118" s="12" t="e">
        <f t="shared" ca="1" si="38"/>
        <v>#DIV/0!</v>
      </c>
      <c r="AL118" s="12" t="e">
        <f t="shared" ca="1" si="36"/>
        <v>#DIV/0!</v>
      </c>
      <c r="AN118" s="157">
        <f t="shared" si="24"/>
        <v>115</v>
      </c>
      <c r="AO118" s="12">
        <f>'US Core RE'!Q128</f>
        <v>2.13308070206574E-2</v>
      </c>
      <c r="AP118" s="12">
        <f>'VA RE'!Q128</f>
        <v>1.8561851753485001E-2</v>
      </c>
      <c r="AQ118" s="162">
        <f>'Opp RE'!Q128</f>
        <v>1.6690835399331898E-2</v>
      </c>
      <c r="AR118" s="162">
        <f>'US Core+ RE'!Q128</f>
        <v>1.8800000000000001E-2</v>
      </c>
      <c r="AS118" s="162">
        <f>REITs!Q128</f>
        <v>7.0387255656879866E-2</v>
      </c>
      <c r="AT118" s="162">
        <f>Timberland!Q128</f>
        <v>1.8846549176749994E-2</v>
      </c>
      <c r="AU118" s="162">
        <f>'Row Crops'!Q128</f>
        <v>1.1420173247750132E-2</v>
      </c>
      <c r="AV118" s="162">
        <f>'Perm Crops'!Q128</f>
        <v>3.7195455665000043E-3</v>
      </c>
      <c r="AW118" s="162">
        <f>Infra!Q128</f>
        <v>0</v>
      </c>
      <c r="AX118" s="162">
        <f>'US Public Eq'!Q128</f>
        <v>5.3668252359645494E-2</v>
      </c>
      <c r="AY118" s="162">
        <f>'Fixed Income'!Q128</f>
        <v>-1.7738745968422731E-2</v>
      </c>
      <c r="AZ118" s="162">
        <f>NCPREC!Q128</f>
        <v>2.5999999999999999E-2</v>
      </c>
      <c r="BA118" s="162">
        <f>'Euro Core RE'!Q128</f>
        <v>0</v>
      </c>
      <c r="BB118" s="162">
        <f>'Asia Core RE'!Q128</f>
        <v>0</v>
      </c>
      <c r="BC118" s="162">
        <f>'Add-On 1'!Q128</f>
        <v>0</v>
      </c>
      <c r="BD118" s="162">
        <f>'Add-On 2'!Q128</f>
        <v>0</v>
      </c>
      <c r="BE118" s="162"/>
      <c r="BF118">
        <f t="shared" si="28"/>
        <v>115</v>
      </c>
      <c r="BG118" s="12">
        <f>'US Core RE'!R128</f>
        <v>5.3120407058233177E-2</v>
      </c>
      <c r="BH118" s="12">
        <f>'VA RE'!R128</f>
        <v>3.0559280034936354E-2</v>
      </c>
      <c r="BI118" s="162">
        <f>'Opp RE'!R128</f>
        <v>-1.28806418006715E-2</v>
      </c>
      <c r="BJ118" s="162">
        <f>'US Core+ RE'!R128</f>
        <v>1.4007872850000158E-2</v>
      </c>
      <c r="BK118" s="162">
        <f>REITs!R128</f>
        <v>7.0387255656879866E-2</v>
      </c>
      <c r="BL118" s="162">
        <f>Timberland!R128</f>
        <v>-1.4321787869252978E-2</v>
      </c>
      <c r="BM118" s="162">
        <f>'Row Crops'!R128</f>
        <v>1.2377235512981422E-3</v>
      </c>
      <c r="BN118" s="162">
        <f>'Perm Crops'!R128</f>
        <v>-3.356942106746641E-3</v>
      </c>
      <c r="BO118" s="162">
        <f>Infra!R128</f>
        <v>0</v>
      </c>
      <c r="BP118" s="162">
        <f>'US Public Eq'!R128</f>
        <v>5.3668252359645452E-2</v>
      </c>
      <c r="BQ118" s="162">
        <f>'Fixed Income'!R128</f>
        <v>-1.7738745968422731E-2</v>
      </c>
      <c r="BR118" s="162">
        <f>NCPREC!R128</f>
        <v>2.2570580730563394E-2</v>
      </c>
      <c r="BS118" s="162">
        <f>'Euro Core RE'!R128</f>
        <v>0</v>
      </c>
      <c r="BT118" s="162">
        <f>'Asia Core RE'!R128</f>
        <v>0</v>
      </c>
      <c r="BU118" s="162" t="e">
        <f>'Add-On 1'!R128</f>
        <v>#DIV/0!</v>
      </c>
      <c r="BV118" s="162" t="e">
        <f>'Add-On 2'!R128</f>
        <v>#DIV/0!</v>
      </c>
    </row>
    <row r="119" spans="1:74" x14ac:dyDescent="0.2">
      <c r="A119" s="157">
        <f t="shared" si="25"/>
        <v>116</v>
      </c>
      <c r="B119" s="12">
        <f t="shared" ca="1" si="33"/>
        <v>-2.2356126279123799E-5</v>
      </c>
      <c r="C119" s="12">
        <f t="shared" ca="1" si="37"/>
        <v>0</v>
      </c>
      <c r="D119" s="12">
        <f t="shared" ca="1" si="37"/>
        <v>0</v>
      </c>
      <c r="E119" s="12">
        <f t="shared" ca="1" si="37"/>
        <v>2.63E-2</v>
      </c>
      <c r="F119" s="12">
        <f t="shared" ca="1" si="37"/>
        <v>1.0332313018208399E-2</v>
      </c>
      <c r="G119" s="12">
        <f t="shared" ca="1" si="37"/>
        <v>2.4686891497709699E-2</v>
      </c>
      <c r="H119" s="12">
        <f t="shared" ca="1" si="37"/>
        <v>0</v>
      </c>
      <c r="I119" s="12">
        <f t="shared" ca="1" si="37"/>
        <v>5.076400265899994E-2</v>
      </c>
      <c r="J119" s="12">
        <f t="shared" ca="1" si="37"/>
        <v>2.2193050655000102E-2</v>
      </c>
      <c r="K119" s="12">
        <f t="shared" ca="1" si="37"/>
        <v>4.032424706000004E-2</v>
      </c>
      <c r="L119" s="12">
        <f t="shared" ca="1" si="37"/>
        <v>4.6526042655296029E-2</v>
      </c>
      <c r="M119" s="12">
        <f t="shared" ca="1" si="37"/>
        <v>6.0202894580514005E-2</v>
      </c>
      <c r="N119" s="12">
        <f t="shared" ca="1" si="37"/>
        <v>4.2614426259334648E-2</v>
      </c>
      <c r="O119" s="12">
        <f t="shared" ca="1" si="37"/>
        <v>2.47E-2</v>
      </c>
      <c r="P119" s="12">
        <f t="shared" ca="1" si="37"/>
        <v>0</v>
      </c>
      <c r="Q119" s="12">
        <f t="shared" ca="1" si="37"/>
        <v>0</v>
      </c>
      <c r="V119" s="157">
        <f t="shared" si="26"/>
        <v>116</v>
      </c>
      <c r="W119" s="12">
        <f t="shared" ca="1" si="38"/>
        <v>-2.8892111838525469E-2</v>
      </c>
      <c r="X119" s="12">
        <f t="shared" ca="1" si="38"/>
        <v>0</v>
      </c>
      <c r="Y119" s="12">
        <f t="shared" ca="1" si="38"/>
        <v>0</v>
      </c>
      <c r="Z119" s="12">
        <f t="shared" ca="1" si="38"/>
        <v>2.1699877399999901E-2</v>
      </c>
      <c r="AA119" s="12">
        <f t="shared" ca="1" si="38"/>
        <v>6.0221622719265344E-3</v>
      </c>
      <c r="AB119" s="12">
        <f t="shared" ca="1" si="38"/>
        <v>5.4351066673785642E-3</v>
      </c>
      <c r="AC119" s="12">
        <f t="shared" ca="1" si="38"/>
        <v>0</v>
      </c>
      <c r="AD119" s="12">
        <f t="shared" ca="1" si="38"/>
        <v>9.9211375150949355E-2</v>
      </c>
      <c r="AE119" s="12">
        <f t="shared" ca="1" si="38"/>
        <v>3.1619614628190185E-2</v>
      </c>
      <c r="AF119" s="12">
        <f t="shared" ca="1" si="38"/>
        <v>5.3850475171487888E-2</v>
      </c>
      <c r="AG119" s="12">
        <f t="shared" ca="1" si="38"/>
        <v>4.6526042655296029E-2</v>
      </c>
      <c r="AH119" s="12">
        <f t="shared" ca="1" si="38"/>
        <v>6.0202894580513977E-2</v>
      </c>
      <c r="AI119" s="12">
        <f t="shared" ca="1" si="38"/>
        <v>4.2614426259334648E-2</v>
      </c>
      <c r="AJ119" s="12">
        <f t="shared" ca="1" si="38"/>
        <v>-2.3275417288851519E-2</v>
      </c>
      <c r="AK119" s="12" t="e">
        <f t="shared" ca="1" si="38"/>
        <v>#DIV/0!</v>
      </c>
      <c r="AL119" s="12" t="e">
        <f t="shared" ca="1" si="36"/>
        <v>#DIV/0!</v>
      </c>
      <c r="AN119" s="157">
        <f t="shared" si="24"/>
        <v>116</v>
      </c>
      <c r="AO119" s="12">
        <f>'US Core RE'!Q129</f>
        <v>-2.2356126279123799E-5</v>
      </c>
      <c r="AP119" s="12">
        <f>'VA RE'!Q129</f>
        <v>1.0332313018208399E-2</v>
      </c>
      <c r="AQ119" s="162">
        <f>'Opp RE'!Q129</f>
        <v>2.4686891497709699E-2</v>
      </c>
      <c r="AR119" s="162">
        <f>'US Core+ RE'!Q129</f>
        <v>2.63E-2</v>
      </c>
      <c r="AS119" s="162">
        <f>REITs!Q129</f>
        <v>4.6526042655296029E-2</v>
      </c>
      <c r="AT119" s="162">
        <f>Timberland!Q129</f>
        <v>5.076400265899994E-2</v>
      </c>
      <c r="AU119" s="162">
        <f>'Row Crops'!Q129</f>
        <v>2.2193050655000102E-2</v>
      </c>
      <c r="AV119" s="162">
        <f>'Perm Crops'!Q129</f>
        <v>4.032424706000004E-2</v>
      </c>
      <c r="AW119" s="162">
        <f>Infra!Q129</f>
        <v>0</v>
      </c>
      <c r="AX119" s="162">
        <f>'US Public Eq'!Q129</f>
        <v>6.0202894580514005E-2</v>
      </c>
      <c r="AY119" s="162">
        <f>'Fixed Income'!Q129</f>
        <v>4.2614426259334648E-2</v>
      </c>
      <c r="AZ119" s="162">
        <f>NCPREC!Q129</f>
        <v>2.47E-2</v>
      </c>
      <c r="BA119" s="162">
        <f>'Euro Core RE'!Q129</f>
        <v>0</v>
      </c>
      <c r="BB119" s="162">
        <f>'Asia Core RE'!Q129</f>
        <v>0</v>
      </c>
      <c r="BC119" s="162">
        <f>'Add-On 1'!Q129</f>
        <v>0</v>
      </c>
      <c r="BD119" s="162">
        <f>'Add-On 2'!Q129</f>
        <v>0</v>
      </c>
      <c r="BE119" s="162"/>
      <c r="BF119">
        <f t="shared" si="28"/>
        <v>116</v>
      </c>
      <c r="BG119" s="12">
        <f>'US Core RE'!R129</f>
        <v>-2.8892111838525469E-2</v>
      </c>
      <c r="BH119" s="12">
        <f>'VA RE'!R129</f>
        <v>6.0221622719265344E-3</v>
      </c>
      <c r="BI119" s="162">
        <f>'Opp RE'!R129</f>
        <v>5.4351066673785642E-3</v>
      </c>
      <c r="BJ119" s="162">
        <f>'US Core+ RE'!R129</f>
        <v>2.1699877399999901E-2</v>
      </c>
      <c r="BK119" s="162">
        <f>REITs!R129</f>
        <v>4.6526042655296029E-2</v>
      </c>
      <c r="BL119" s="162">
        <f>Timberland!R129</f>
        <v>9.9211375150949355E-2</v>
      </c>
      <c r="BM119" s="162">
        <f>'Row Crops'!R129</f>
        <v>3.1619614628190185E-2</v>
      </c>
      <c r="BN119" s="162">
        <f>'Perm Crops'!R129</f>
        <v>5.3850475171487888E-2</v>
      </c>
      <c r="BO119" s="162">
        <f>Infra!R129</f>
        <v>0</v>
      </c>
      <c r="BP119" s="162">
        <f>'US Public Eq'!R129</f>
        <v>6.0202894580513977E-2</v>
      </c>
      <c r="BQ119" s="162">
        <f>'Fixed Income'!R129</f>
        <v>4.2614426259334648E-2</v>
      </c>
      <c r="BR119" s="162">
        <f>NCPREC!R129</f>
        <v>-2.3275417288851519E-2</v>
      </c>
      <c r="BS119" s="162">
        <f>'Euro Core RE'!R129</f>
        <v>0</v>
      </c>
      <c r="BT119" s="162">
        <f>'Asia Core RE'!R129</f>
        <v>0</v>
      </c>
      <c r="BU119" s="162" t="e">
        <f>'Add-On 1'!R129</f>
        <v>#DIV/0!</v>
      </c>
      <c r="BV119" s="162" t="e">
        <f>'Add-On 2'!R129</f>
        <v>#DIV/0!</v>
      </c>
    </row>
    <row r="120" spans="1:74" x14ac:dyDescent="0.2">
      <c r="A120" s="157">
        <f t="shared" si="25"/>
        <v>117</v>
      </c>
      <c r="B120" s="12">
        <f t="shared" ca="1" si="33"/>
        <v>1.85796584921245E-2</v>
      </c>
      <c r="C120" s="12">
        <f t="shared" ca="1" si="37"/>
        <v>0</v>
      </c>
      <c r="D120" s="12">
        <f t="shared" ca="1" si="37"/>
        <v>0</v>
      </c>
      <c r="E120" s="12">
        <f t="shared" ca="1" si="37"/>
        <v>3.2099999999999997E-2</v>
      </c>
      <c r="F120" s="12">
        <f t="shared" ca="1" si="37"/>
        <v>1.22210316391095E-2</v>
      </c>
      <c r="G120" s="12">
        <f t="shared" ca="1" si="37"/>
        <v>5.6545075009611402E-2</v>
      </c>
      <c r="H120" s="12">
        <f t="shared" ca="1" si="37"/>
        <v>0</v>
      </c>
      <c r="I120" s="12">
        <f t="shared" ca="1" si="37"/>
        <v>6.1701412227499475E-3</v>
      </c>
      <c r="J120" s="12">
        <f t="shared" ca="1" si="37"/>
        <v>1.1430798717499968E-2</v>
      </c>
      <c r="K120" s="12">
        <f t="shared" ca="1" si="37"/>
        <v>2.752472109500248E-3</v>
      </c>
      <c r="L120" s="12">
        <f t="shared" ca="1" si="37"/>
        <v>4.9307949226244041E-2</v>
      </c>
      <c r="M120" s="12">
        <f t="shared" ca="1" si="37"/>
        <v>7.9472063461434497E-2</v>
      </c>
      <c r="N120" s="12">
        <f t="shared" ca="1" si="37"/>
        <v>1.962848759732827E-2</v>
      </c>
      <c r="O120" s="12">
        <f t="shared" ca="1" si="37"/>
        <v>5.8700000000000002E-2</v>
      </c>
      <c r="P120" s="12">
        <f t="shared" ca="1" si="37"/>
        <v>0</v>
      </c>
      <c r="Q120" s="12">
        <f t="shared" ca="1" si="37"/>
        <v>0</v>
      </c>
      <c r="V120" s="157">
        <f t="shared" si="26"/>
        <v>117</v>
      </c>
      <c r="W120" s="12">
        <f t="shared" ca="1" si="38"/>
        <v>1.725612723052361E-2</v>
      </c>
      <c r="X120" s="12">
        <f t="shared" ca="1" si="38"/>
        <v>0</v>
      </c>
      <c r="Y120" s="12">
        <f t="shared" ca="1" si="38"/>
        <v>0</v>
      </c>
      <c r="Z120" s="12">
        <f t="shared" ca="1" si="38"/>
        <v>2.4642512930000082E-2</v>
      </c>
      <c r="AA120" s="12">
        <f t="shared" ca="1" si="38"/>
        <v>8.0922232356648305E-3</v>
      </c>
      <c r="AB120" s="12">
        <f t="shared" ca="1" si="38"/>
        <v>0.11002751400215449</v>
      </c>
      <c r="AC120" s="12">
        <f t="shared" ca="1" si="38"/>
        <v>0</v>
      </c>
      <c r="AD120" s="12">
        <f t="shared" ca="1" si="38"/>
        <v>-2.2982351453862959E-2</v>
      </c>
      <c r="AE120" s="12">
        <f t="shared" ca="1" si="38"/>
        <v>-2.116453275394703E-2</v>
      </c>
      <c r="AF120" s="12">
        <f t="shared" ca="1" si="38"/>
        <v>-7.8014211213103257E-3</v>
      </c>
      <c r="AG120" s="12">
        <f t="shared" ca="1" si="38"/>
        <v>4.9307949226244041E-2</v>
      </c>
      <c r="AH120" s="12">
        <f t="shared" ca="1" si="38"/>
        <v>7.9472063461434539E-2</v>
      </c>
      <c r="AI120" s="12">
        <f t="shared" ca="1" si="38"/>
        <v>1.962848759732827E-2</v>
      </c>
      <c r="AJ120" s="12">
        <f t="shared" ca="1" si="38"/>
        <v>8.2814546404018863E-2</v>
      </c>
      <c r="AK120" s="12" t="e">
        <f t="shared" ca="1" si="38"/>
        <v>#DIV/0!</v>
      </c>
      <c r="AL120" s="12" t="e">
        <f t="shared" ca="1" si="36"/>
        <v>#DIV/0!</v>
      </c>
      <c r="AN120" s="157">
        <f t="shared" si="24"/>
        <v>117</v>
      </c>
      <c r="AO120" s="12">
        <f>'US Core RE'!Q130</f>
        <v>1.85796584921245E-2</v>
      </c>
      <c r="AP120" s="12">
        <f>'VA RE'!Q130</f>
        <v>1.22210316391095E-2</v>
      </c>
      <c r="AQ120" s="162">
        <f>'Opp RE'!Q130</f>
        <v>5.6545075009611402E-2</v>
      </c>
      <c r="AR120" s="162">
        <f>'US Core+ RE'!Q130</f>
        <v>3.2099999999999997E-2</v>
      </c>
      <c r="AS120" s="162">
        <f>REITs!Q130</f>
        <v>4.9307949226244041E-2</v>
      </c>
      <c r="AT120" s="162">
        <f>Timberland!Q130</f>
        <v>6.1701412227499475E-3</v>
      </c>
      <c r="AU120" s="162">
        <f>'Row Crops'!Q130</f>
        <v>1.1430798717499968E-2</v>
      </c>
      <c r="AV120" s="162">
        <f>'Perm Crops'!Q130</f>
        <v>2.752472109500248E-3</v>
      </c>
      <c r="AW120" s="162">
        <f>Infra!Q130</f>
        <v>0</v>
      </c>
      <c r="AX120" s="162">
        <f>'US Public Eq'!Q130</f>
        <v>7.9472063461434497E-2</v>
      </c>
      <c r="AY120" s="162">
        <f>'Fixed Income'!Q130</f>
        <v>1.962848759732827E-2</v>
      </c>
      <c r="AZ120" s="162">
        <f>NCPREC!Q130</f>
        <v>5.8700000000000002E-2</v>
      </c>
      <c r="BA120" s="162">
        <f>'Euro Core RE'!Q130</f>
        <v>0</v>
      </c>
      <c r="BB120" s="162">
        <f>'Asia Core RE'!Q130</f>
        <v>0</v>
      </c>
      <c r="BC120" s="162">
        <f>'Add-On 1'!Q130</f>
        <v>0</v>
      </c>
      <c r="BD120" s="162">
        <f>'Add-On 2'!Q130</f>
        <v>0</v>
      </c>
      <c r="BE120" s="162"/>
      <c r="BF120">
        <f t="shared" si="28"/>
        <v>117</v>
      </c>
      <c r="BG120" s="12">
        <f>'US Core RE'!R130</f>
        <v>1.725612723052361E-2</v>
      </c>
      <c r="BH120" s="12">
        <f>'VA RE'!R130</f>
        <v>8.0922232356648305E-3</v>
      </c>
      <c r="BI120" s="162">
        <f>'Opp RE'!R130</f>
        <v>0.11002751400215449</v>
      </c>
      <c r="BJ120" s="162">
        <f>'US Core+ RE'!R130</f>
        <v>2.4642512930000082E-2</v>
      </c>
      <c r="BK120" s="162">
        <f>REITs!R130</f>
        <v>4.9307949226244041E-2</v>
      </c>
      <c r="BL120" s="162">
        <f>Timberland!R130</f>
        <v>-2.2982351453862959E-2</v>
      </c>
      <c r="BM120" s="162">
        <f>'Row Crops'!R130</f>
        <v>-2.116453275394703E-2</v>
      </c>
      <c r="BN120" s="162">
        <f>'Perm Crops'!R130</f>
        <v>-7.8014211213103257E-3</v>
      </c>
      <c r="BO120" s="162">
        <f>Infra!R130</f>
        <v>0</v>
      </c>
      <c r="BP120" s="162">
        <f>'US Public Eq'!R130</f>
        <v>7.9472063461434539E-2</v>
      </c>
      <c r="BQ120" s="162">
        <f>'Fixed Income'!R130</f>
        <v>1.962848759732827E-2</v>
      </c>
      <c r="BR120" s="162">
        <f>NCPREC!R130</f>
        <v>8.2814546404018863E-2</v>
      </c>
      <c r="BS120" s="162">
        <f>'Euro Core RE'!R130</f>
        <v>0</v>
      </c>
      <c r="BT120" s="162">
        <f>'Asia Core RE'!R130</f>
        <v>0</v>
      </c>
      <c r="BU120" s="162" t="e">
        <f>'Add-On 1'!R130</f>
        <v>#DIV/0!</v>
      </c>
      <c r="BV120" s="162" t="e">
        <f>'Add-On 2'!R130</f>
        <v>#DIV/0!</v>
      </c>
    </row>
    <row r="121" spans="1:74" x14ac:dyDescent="0.2">
      <c r="A121" s="157">
        <f t="shared" si="25"/>
        <v>118</v>
      </c>
      <c r="B121" s="12">
        <f t="shared" ca="1" si="33"/>
        <v>1.9595644632390601E-2</v>
      </c>
      <c r="C121" s="12">
        <f t="shared" ca="1" si="37"/>
        <v>0</v>
      </c>
      <c r="D121" s="12">
        <f t="shared" ca="1" si="37"/>
        <v>0</v>
      </c>
      <c r="E121" s="12">
        <f t="shared" ca="1" si="37"/>
        <v>3.61E-2</v>
      </c>
      <c r="F121" s="12">
        <f t="shared" ca="1" si="37"/>
        <v>1.46745019571696E-2</v>
      </c>
      <c r="G121" s="12">
        <f t="shared" ca="1" si="37"/>
        <v>2.7685760439771102E-2</v>
      </c>
      <c r="H121" s="12">
        <f t="shared" ca="1" si="37"/>
        <v>0</v>
      </c>
      <c r="I121" s="12">
        <f t="shared" ca="1" si="37"/>
        <v>3.9816441156500071E-2</v>
      </c>
      <c r="J121" s="12">
        <f t="shared" ca="1" si="37"/>
        <v>4.3903031575249996E-2</v>
      </c>
      <c r="K121" s="12">
        <f t="shared" ca="1" si="37"/>
        <v>2.6681979007999956E-2</v>
      </c>
      <c r="L121" s="12">
        <f t="shared" ca="1" si="37"/>
        <v>4.5398918922092024E-2</v>
      </c>
      <c r="M121" s="12">
        <f t="shared" ca="1" si="37"/>
        <v>9.5458160676772999E-2</v>
      </c>
      <c r="N121" s="12">
        <f t="shared" ca="1" si="37"/>
        <v>6.0930740807513706E-2</v>
      </c>
      <c r="O121" s="12">
        <f t="shared" ca="1" si="37"/>
        <v>3.5999999999999997E-2</v>
      </c>
      <c r="P121" s="12">
        <f t="shared" ca="1" si="37"/>
        <v>0</v>
      </c>
      <c r="Q121" s="12">
        <f t="shared" ca="1" si="37"/>
        <v>0</v>
      </c>
      <c r="V121" s="157">
        <f t="shared" si="26"/>
        <v>118</v>
      </c>
      <c r="W121" s="12">
        <f t="shared" ca="1" si="38"/>
        <v>1.8856885121812272E-2</v>
      </c>
      <c r="X121" s="12">
        <f t="shared" ca="1" si="38"/>
        <v>0</v>
      </c>
      <c r="Y121" s="12">
        <f t="shared" ca="1" si="38"/>
        <v>0</v>
      </c>
      <c r="Z121" s="12">
        <f t="shared" ca="1" si="38"/>
        <v>2.7229673095000129E-2</v>
      </c>
      <c r="AA121" s="12">
        <f t="shared" ca="1" si="38"/>
        <v>1.83503056764589E-2</v>
      </c>
      <c r="AB121" s="12">
        <f t="shared" ca="1" si="38"/>
        <v>3.8763056869230983E-2</v>
      </c>
      <c r="AC121" s="12">
        <f t="shared" ca="1" si="38"/>
        <v>0</v>
      </c>
      <c r="AD121" s="12">
        <f t="shared" ca="1" si="38"/>
        <v>5.2440773417716802E-2</v>
      </c>
      <c r="AE121" s="12">
        <f t="shared" ca="1" si="38"/>
        <v>7.8113269977333477E-2</v>
      </c>
      <c r="AF121" s="12">
        <f t="shared" ca="1" si="38"/>
        <v>3.7115723549285162E-2</v>
      </c>
      <c r="AG121" s="12">
        <f t="shared" ca="1" si="38"/>
        <v>4.5398918922092024E-2</v>
      </c>
      <c r="AH121" s="12">
        <f t="shared" ca="1" si="38"/>
        <v>9.5458160676773041E-2</v>
      </c>
      <c r="AI121" s="12">
        <f t="shared" ca="1" si="38"/>
        <v>6.0930740807513706E-2</v>
      </c>
      <c r="AJ121" s="12">
        <f t="shared" ca="1" si="38"/>
        <v>7.4653464879403719E-2</v>
      </c>
      <c r="AK121" s="12" t="e">
        <f t="shared" ca="1" si="38"/>
        <v>#DIV/0!</v>
      </c>
      <c r="AL121" s="12" t="e">
        <f t="shared" ca="1" si="36"/>
        <v>#DIV/0!</v>
      </c>
      <c r="AN121" s="157">
        <f t="shared" si="24"/>
        <v>118</v>
      </c>
      <c r="AO121" s="12">
        <f>'US Core RE'!Q131</f>
        <v>1.9595644632390601E-2</v>
      </c>
      <c r="AP121" s="12">
        <f>'VA RE'!Q131</f>
        <v>1.46745019571696E-2</v>
      </c>
      <c r="AQ121" s="162">
        <f>'Opp RE'!Q131</f>
        <v>2.7685760439771102E-2</v>
      </c>
      <c r="AR121" s="162">
        <f>'US Core+ RE'!Q131</f>
        <v>3.61E-2</v>
      </c>
      <c r="AS121" s="162">
        <f>REITs!Q131</f>
        <v>4.5398918922092024E-2</v>
      </c>
      <c r="AT121" s="162">
        <f>Timberland!Q131</f>
        <v>3.9816441156500071E-2</v>
      </c>
      <c r="AU121" s="162">
        <f>'Row Crops'!Q131</f>
        <v>4.3903031575249996E-2</v>
      </c>
      <c r="AV121" s="162">
        <f>'Perm Crops'!Q131</f>
        <v>2.6681979007999956E-2</v>
      </c>
      <c r="AW121" s="162">
        <f>Infra!Q131</f>
        <v>0</v>
      </c>
      <c r="AX121" s="162">
        <f>'US Public Eq'!Q131</f>
        <v>9.5458160676772999E-2</v>
      </c>
      <c r="AY121" s="162">
        <f>'Fixed Income'!Q131</f>
        <v>6.0930740807513706E-2</v>
      </c>
      <c r="AZ121" s="162">
        <f>NCPREC!Q131</f>
        <v>3.5999999999999997E-2</v>
      </c>
      <c r="BA121" s="162">
        <f>'Euro Core RE'!Q131</f>
        <v>0</v>
      </c>
      <c r="BB121" s="162">
        <f>'Asia Core RE'!Q131</f>
        <v>0</v>
      </c>
      <c r="BC121" s="162">
        <f>'Add-On 1'!Q131</f>
        <v>0</v>
      </c>
      <c r="BD121" s="162">
        <f>'Add-On 2'!Q131</f>
        <v>0</v>
      </c>
      <c r="BE121" s="162"/>
      <c r="BF121">
        <f t="shared" si="28"/>
        <v>118</v>
      </c>
      <c r="BG121" s="12">
        <f>'US Core RE'!R131</f>
        <v>1.8856885121812272E-2</v>
      </c>
      <c r="BH121" s="12">
        <f>'VA RE'!R131</f>
        <v>1.83503056764589E-2</v>
      </c>
      <c r="BI121" s="162">
        <f>'Opp RE'!R131</f>
        <v>3.8763056869230983E-2</v>
      </c>
      <c r="BJ121" s="162">
        <f>'US Core+ RE'!R131</f>
        <v>2.7229673095000129E-2</v>
      </c>
      <c r="BK121" s="162">
        <f>REITs!R131</f>
        <v>4.5398918922092024E-2</v>
      </c>
      <c r="BL121" s="162">
        <f>Timberland!R131</f>
        <v>5.2440773417716802E-2</v>
      </c>
      <c r="BM121" s="162">
        <f>'Row Crops'!R131</f>
        <v>7.8113269977333477E-2</v>
      </c>
      <c r="BN121" s="162">
        <f>'Perm Crops'!R131</f>
        <v>3.7115723549285162E-2</v>
      </c>
      <c r="BO121" s="162">
        <f>Infra!R131</f>
        <v>0</v>
      </c>
      <c r="BP121" s="162">
        <f>'US Public Eq'!R131</f>
        <v>9.5458160676773041E-2</v>
      </c>
      <c r="BQ121" s="162">
        <f>'Fixed Income'!R131</f>
        <v>6.0930740807513706E-2</v>
      </c>
      <c r="BR121" s="162">
        <f>NCPREC!R131</f>
        <v>7.4653464879403719E-2</v>
      </c>
      <c r="BS121" s="162">
        <f>'Euro Core RE'!R131</f>
        <v>0</v>
      </c>
      <c r="BT121" s="162">
        <f>'Asia Core RE'!R131</f>
        <v>0</v>
      </c>
      <c r="BU121" s="162" t="e">
        <f>'Add-On 1'!R131</f>
        <v>#DIV/0!</v>
      </c>
      <c r="BV121" s="162" t="e">
        <f>'Add-On 2'!R131</f>
        <v>#DIV/0!</v>
      </c>
    </row>
    <row r="122" spans="1:74" x14ac:dyDescent="0.2">
      <c r="A122" s="157">
        <f t="shared" si="25"/>
        <v>119</v>
      </c>
      <c r="B122" s="12">
        <f t="shared" ca="1" si="33"/>
        <v>2.07736634142263E-2</v>
      </c>
      <c r="C122" s="12">
        <f t="shared" ca="1" si="37"/>
        <v>0</v>
      </c>
      <c r="D122" s="12">
        <f t="shared" ca="1" si="37"/>
        <v>0</v>
      </c>
      <c r="E122" s="12">
        <f t="shared" ca="1" si="37"/>
        <v>4.19E-2</v>
      </c>
      <c r="F122" s="12">
        <f t="shared" ca="1" si="37"/>
        <v>1.16833841324686E-2</v>
      </c>
      <c r="G122" s="12">
        <f t="shared" ca="1" si="37"/>
        <v>2.1248131196788301E-2</v>
      </c>
      <c r="H122" s="12">
        <f t="shared" ca="1" si="37"/>
        <v>0</v>
      </c>
      <c r="I122" s="12">
        <f t="shared" ca="1" si="37"/>
        <v>2.5236845097500238E-2</v>
      </c>
      <c r="J122" s="12">
        <f t="shared" ca="1" si="37"/>
        <v>1.1136251431250077E-2</v>
      </c>
      <c r="K122" s="12">
        <f t="shared" ca="1" si="37"/>
        <v>-3.4444254189999191E-3</v>
      </c>
      <c r="L122" s="12">
        <f t="shared" ca="1" si="37"/>
        <v>4.1549463809287923E-2</v>
      </c>
      <c r="M122" s="12">
        <f t="shared" ca="1" si="37"/>
        <v>9.7367747812986599E-2</v>
      </c>
      <c r="N122" s="12">
        <f t="shared" ca="1" si="37"/>
        <v>5.0435466910037086E-2</v>
      </c>
      <c r="O122" s="12">
        <f t="shared" ca="1" si="37"/>
        <v>1.9E-2</v>
      </c>
      <c r="P122" s="12">
        <f t="shared" ca="1" si="37"/>
        <v>0</v>
      </c>
      <c r="Q122" s="12">
        <f t="shared" ca="1" si="37"/>
        <v>0</v>
      </c>
      <c r="V122" s="157">
        <f t="shared" si="26"/>
        <v>119</v>
      </c>
      <c r="W122" s="12">
        <f t="shared" ca="1" si="38"/>
        <v>3.1372570865676241E-2</v>
      </c>
      <c r="X122" s="12">
        <f t="shared" ca="1" si="38"/>
        <v>0</v>
      </c>
      <c r="Y122" s="12">
        <f t="shared" ca="1" si="38"/>
        <v>0</v>
      </c>
      <c r="Z122" s="12">
        <f t="shared" ca="1" si="38"/>
        <v>9.9566358312499936E-2</v>
      </c>
      <c r="AA122" s="12">
        <f t="shared" ca="1" si="38"/>
        <v>8.4744269685155249E-3</v>
      </c>
      <c r="AB122" s="12">
        <f t="shared" ca="1" si="38"/>
        <v>-7.8133797800077343E-2</v>
      </c>
      <c r="AC122" s="12">
        <f t="shared" ca="1" si="38"/>
        <v>0</v>
      </c>
      <c r="AD122" s="12">
        <f t="shared" ca="1" si="38"/>
        <v>-2.8842525367058336E-2</v>
      </c>
      <c r="AE122" s="12">
        <f t="shared" ca="1" si="38"/>
        <v>-3.6337996859659993E-3</v>
      </c>
      <c r="AF122" s="12">
        <f t="shared" ca="1" si="38"/>
        <v>-9.82522258484686E-3</v>
      </c>
      <c r="AG122" s="12">
        <f t="shared" ca="1" si="38"/>
        <v>4.1549463809287923E-2</v>
      </c>
      <c r="AH122" s="12">
        <f t="shared" ca="1" si="38"/>
        <v>9.7367747812986627E-2</v>
      </c>
      <c r="AI122" s="12">
        <f t="shared" ca="1" si="38"/>
        <v>5.0435466910037086E-2</v>
      </c>
      <c r="AJ122" s="12">
        <f t="shared" ca="1" si="38"/>
        <v>5.7401268109108949E-2</v>
      </c>
      <c r="AK122" s="12" t="e">
        <f t="shared" ca="1" si="38"/>
        <v>#DIV/0!</v>
      </c>
      <c r="AL122" s="12" t="e">
        <f t="shared" ca="1" si="36"/>
        <v>#DIV/0!</v>
      </c>
      <c r="AN122" s="157">
        <f t="shared" si="24"/>
        <v>119</v>
      </c>
      <c r="AO122" s="12">
        <f>'US Core RE'!Q132</f>
        <v>2.07736634142263E-2</v>
      </c>
      <c r="AP122" s="12">
        <f>'VA RE'!Q132</f>
        <v>1.16833841324686E-2</v>
      </c>
      <c r="AQ122" s="162">
        <f>'Opp RE'!Q132</f>
        <v>2.1248131196788301E-2</v>
      </c>
      <c r="AR122" s="162">
        <f>'US Core+ RE'!Q132</f>
        <v>4.19E-2</v>
      </c>
      <c r="AS122" s="162">
        <f>REITs!Q132</f>
        <v>4.1549463809287923E-2</v>
      </c>
      <c r="AT122" s="162">
        <f>Timberland!Q132</f>
        <v>2.5236845097500238E-2</v>
      </c>
      <c r="AU122" s="162">
        <f>'Row Crops'!Q132</f>
        <v>1.1136251431250077E-2</v>
      </c>
      <c r="AV122" s="162">
        <f>'Perm Crops'!Q132</f>
        <v>-3.4444254189999191E-3</v>
      </c>
      <c r="AW122" s="162">
        <f>Infra!Q132</f>
        <v>0</v>
      </c>
      <c r="AX122" s="162">
        <f>'US Public Eq'!Q132</f>
        <v>9.7367747812986599E-2</v>
      </c>
      <c r="AY122" s="162">
        <f>'Fixed Income'!Q132</f>
        <v>5.0435466910037086E-2</v>
      </c>
      <c r="AZ122" s="162">
        <f>NCPREC!Q132</f>
        <v>1.9E-2</v>
      </c>
      <c r="BA122" s="162">
        <f>'Euro Core RE'!Q132</f>
        <v>0</v>
      </c>
      <c r="BB122" s="162">
        <f>'Asia Core RE'!Q132</f>
        <v>0</v>
      </c>
      <c r="BC122" s="162">
        <f>'Add-On 1'!Q132</f>
        <v>0</v>
      </c>
      <c r="BD122" s="162">
        <f>'Add-On 2'!Q132</f>
        <v>0</v>
      </c>
      <c r="BE122" s="162"/>
      <c r="BF122">
        <f t="shared" si="28"/>
        <v>119</v>
      </c>
      <c r="BG122" s="12">
        <f>'US Core RE'!R132</f>
        <v>3.1372570865676241E-2</v>
      </c>
      <c r="BH122" s="12">
        <f>'VA RE'!R132</f>
        <v>8.4744269685155249E-3</v>
      </c>
      <c r="BI122" s="162">
        <f>'Opp RE'!R132</f>
        <v>-7.8133797800077343E-2</v>
      </c>
      <c r="BJ122" s="162">
        <f>'US Core+ RE'!R132</f>
        <v>9.9566358312499936E-2</v>
      </c>
      <c r="BK122" s="162">
        <f>REITs!R132</f>
        <v>4.1549463809287923E-2</v>
      </c>
      <c r="BL122" s="162">
        <f>Timberland!R132</f>
        <v>-2.8842525367058336E-2</v>
      </c>
      <c r="BM122" s="162">
        <f>'Row Crops'!R132</f>
        <v>-3.6337996859659993E-3</v>
      </c>
      <c r="BN122" s="162">
        <f>'Perm Crops'!R132</f>
        <v>-9.82522258484686E-3</v>
      </c>
      <c r="BO122" s="162">
        <f>Infra!R132</f>
        <v>0</v>
      </c>
      <c r="BP122" s="162">
        <f>'US Public Eq'!R132</f>
        <v>9.7367747812986627E-2</v>
      </c>
      <c r="BQ122" s="162">
        <f>'Fixed Income'!R132</f>
        <v>5.0435466910037086E-2</v>
      </c>
      <c r="BR122" s="162">
        <f>NCPREC!R132</f>
        <v>5.7401268109108949E-2</v>
      </c>
      <c r="BS122" s="162">
        <f>'Euro Core RE'!R132</f>
        <v>0</v>
      </c>
      <c r="BT122" s="162">
        <f>'Asia Core RE'!R132</f>
        <v>0</v>
      </c>
      <c r="BU122" s="162" t="e">
        <f>'Add-On 1'!R132</f>
        <v>#DIV/0!</v>
      </c>
      <c r="BV122" s="162" t="e">
        <f>'Add-On 2'!R132</f>
        <v>#DIV/0!</v>
      </c>
    </row>
    <row r="123" spans="1:74" x14ac:dyDescent="0.2">
      <c r="A123" s="157">
        <f t="shared" si="25"/>
        <v>120</v>
      </c>
      <c r="B123" s="12">
        <f t="shared" ca="1" si="33"/>
        <v>1.30385906146279E-2</v>
      </c>
      <c r="C123" s="12">
        <f t="shared" ca="1" si="37"/>
        <v>0</v>
      </c>
      <c r="D123" s="12">
        <f t="shared" ca="1" si="37"/>
        <v>0</v>
      </c>
      <c r="E123" s="12">
        <f t="shared" ca="1" si="37"/>
        <v>1.2500000000000001E-2</v>
      </c>
      <c r="F123" s="12">
        <f t="shared" ca="1" si="37"/>
        <v>1.6491370411578998E-2</v>
      </c>
      <c r="G123" s="12">
        <f t="shared" ca="1" si="37"/>
        <v>6.4958587910977805E-2</v>
      </c>
      <c r="H123" s="12">
        <f t="shared" ca="1" si="37"/>
        <v>0</v>
      </c>
      <c r="I123" s="12">
        <f t="shared" ca="1" si="37"/>
        <v>7.5326766746749874E-2</v>
      </c>
      <c r="J123" s="12">
        <f t="shared" ca="1" si="37"/>
        <v>2.9529670735999991E-2</v>
      </c>
      <c r="K123" s="12">
        <f t="shared" ca="1" si="37"/>
        <v>2.5964104891250006E-2</v>
      </c>
      <c r="L123" s="12">
        <f t="shared" ca="1" si="37"/>
        <v>-8.660428541236409E-2</v>
      </c>
      <c r="M123" s="12">
        <f t="shared" ca="1" si="37"/>
        <v>-1.5645275171505301E-4</v>
      </c>
      <c r="N123" s="12">
        <f t="shared" ca="1" si="37"/>
        <v>3.7814768841908375E-3</v>
      </c>
      <c r="O123" s="12">
        <f t="shared" ca="1" si="37"/>
        <v>-1.2200000000000001E-2</v>
      </c>
      <c r="P123" s="12">
        <f t="shared" ca="1" si="37"/>
        <v>0</v>
      </c>
      <c r="Q123" s="12">
        <f t="shared" ca="1" si="37"/>
        <v>0</v>
      </c>
      <c r="V123" s="157">
        <f t="shared" si="26"/>
        <v>120</v>
      </c>
      <c r="W123" s="12">
        <f t="shared" ca="1" si="38"/>
        <v>8.1045058279212157E-3</v>
      </c>
      <c r="X123" s="12">
        <f t="shared" ca="1" si="38"/>
        <v>0</v>
      </c>
      <c r="Y123" s="12">
        <f t="shared" ca="1" si="38"/>
        <v>0</v>
      </c>
      <c r="Z123" s="12">
        <f t="shared" ca="1" si="38"/>
        <v>-7.7519599860002009E-3</v>
      </c>
      <c r="AA123" s="12">
        <f t="shared" ca="1" si="38"/>
        <v>2.7226973097821405E-2</v>
      </c>
      <c r="AB123" s="12">
        <f t="shared" ca="1" si="38"/>
        <v>0.15477950286434972</v>
      </c>
      <c r="AC123" s="12">
        <f t="shared" ca="1" si="38"/>
        <v>0</v>
      </c>
      <c r="AD123" s="12">
        <f t="shared" ca="1" si="38"/>
        <v>0.13555329239410696</v>
      </c>
      <c r="AE123" s="12">
        <f t="shared" ca="1" si="38"/>
        <v>4.3123825263094995E-2</v>
      </c>
      <c r="AF123" s="12">
        <f t="shared" ca="1" si="38"/>
        <v>1.9442894705899993E-2</v>
      </c>
      <c r="AG123" s="12">
        <f t="shared" ca="1" si="38"/>
        <v>-8.660428541236409E-2</v>
      </c>
      <c r="AH123" s="12">
        <f t="shared" ca="1" si="38"/>
        <v>-1.5645275171505268E-4</v>
      </c>
      <c r="AI123" s="12">
        <f t="shared" ca="1" si="38"/>
        <v>3.7814768841908375E-3</v>
      </c>
      <c r="AJ123" s="12">
        <f t="shared" ca="1" si="38"/>
        <v>-4.6085841557836904E-2</v>
      </c>
      <c r="AK123" s="12" t="e">
        <f t="shared" ca="1" si="38"/>
        <v>#DIV/0!</v>
      </c>
      <c r="AL123" s="12" t="e">
        <f t="shared" ca="1" si="36"/>
        <v>#DIV/0!</v>
      </c>
      <c r="AN123" s="157">
        <f t="shared" si="24"/>
        <v>120</v>
      </c>
      <c r="AO123" s="12">
        <f>'US Core RE'!Q133</f>
        <v>1.30385906146279E-2</v>
      </c>
      <c r="AP123" s="12">
        <f>'VA RE'!Q133</f>
        <v>1.6491370411578998E-2</v>
      </c>
      <c r="AQ123" s="162">
        <f>'Opp RE'!Q133</f>
        <v>6.4958587910977805E-2</v>
      </c>
      <c r="AR123" s="162">
        <f>'US Core+ RE'!Q133</f>
        <v>1.2500000000000001E-2</v>
      </c>
      <c r="AS123" s="162">
        <f>REITs!Q133</f>
        <v>-8.660428541236409E-2</v>
      </c>
      <c r="AT123" s="162">
        <f>Timberland!Q133</f>
        <v>7.5326766746749874E-2</v>
      </c>
      <c r="AU123" s="162">
        <f>'Row Crops'!Q133</f>
        <v>2.9529670735999991E-2</v>
      </c>
      <c r="AV123" s="162">
        <f>'Perm Crops'!Q133</f>
        <v>2.5964104891250006E-2</v>
      </c>
      <c r="AW123" s="162">
        <f>Infra!Q133</f>
        <v>0</v>
      </c>
      <c r="AX123" s="162">
        <f>'US Public Eq'!Q133</f>
        <v>-1.5645275171505301E-4</v>
      </c>
      <c r="AY123" s="162">
        <f>'Fixed Income'!Q133</f>
        <v>3.7814768841908375E-3</v>
      </c>
      <c r="AZ123" s="162">
        <f>NCPREC!Q133</f>
        <v>-1.2200000000000001E-2</v>
      </c>
      <c r="BA123" s="162">
        <f>'Euro Core RE'!Q133</f>
        <v>0</v>
      </c>
      <c r="BB123" s="162">
        <f>'Asia Core RE'!Q133</f>
        <v>0</v>
      </c>
      <c r="BC123" s="162">
        <f>'Add-On 1'!Q133</f>
        <v>0</v>
      </c>
      <c r="BD123" s="162">
        <f>'Add-On 2'!Q133</f>
        <v>0</v>
      </c>
      <c r="BE123" s="162"/>
      <c r="BF123">
        <f t="shared" si="28"/>
        <v>120</v>
      </c>
      <c r="BG123" s="12">
        <f>'US Core RE'!R133</f>
        <v>8.1045058279212157E-3</v>
      </c>
      <c r="BH123" s="12">
        <f>'VA RE'!R133</f>
        <v>2.7226973097821405E-2</v>
      </c>
      <c r="BI123" s="162">
        <f>'Opp RE'!R133</f>
        <v>0.15477950286434972</v>
      </c>
      <c r="BJ123" s="162">
        <f>'US Core+ RE'!R133</f>
        <v>-7.7519599860002009E-3</v>
      </c>
      <c r="BK123" s="162">
        <f>REITs!R133</f>
        <v>-8.660428541236409E-2</v>
      </c>
      <c r="BL123" s="162">
        <f>Timberland!R133</f>
        <v>0.13555329239410696</v>
      </c>
      <c r="BM123" s="162">
        <f>'Row Crops'!R133</f>
        <v>4.3123825263094995E-2</v>
      </c>
      <c r="BN123" s="162">
        <f>'Perm Crops'!R133</f>
        <v>1.9442894705899993E-2</v>
      </c>
      <c r="BO123" s="162">
        <f>Infra!R133</f>
        <v>0</v>
      </c>
      <c r="BP123" s="162">
        <f>'US Public Eq'!R133</f>
        <v>-1.5645275171505268E-4</v>
      </c>
      <c r="BQ123" s="162">
        <f>'Fixed Income'!R133</f>
        <v>3.7814768841908375E-3</v>
      </c>
      <c r="BR123" s="162">
        <f>NCPREC!R133</f>
        <v>-4.6085841557836904E-2</v>
      </c>
      <c r="BS123" s="162">
        <f>'Euro Core RE'!R133</f>
        <v>0</v>
      </c>
      <c r="BT123" s="162">
        <f>'Asia Core RE'!R133</f>
        <v>0</v>
      </c>
      <c r="BU123" s="162" t="e">
        <f>'Add-On 1'!R133</f>
        <v>#DIV/0!</v>
      </c>
      <c r="BV123" s="162" t="e">
        <f>'Add-On 2'!R133</f>
        <v>#DIV/0!</v>
      </c>
    </row>
    <row r="124" spans="1:74" x14ac:dyDescent="0.2">
      <c r="A124" s="157">
        <f t="shared" si="25"/>
        <v>121</v>
      </c>
      <c r="B124" s="12">
        <f t="shared" ca="1" si="33"/>
        <v>1.47358085020828E-2</v>
      </c>
      <c r="C124" s="12">
        <f t="shared" ca="1" si="37"/>
        <v>0</v>
      </c>
      <c r="D124" s="12">
        <f t="shared" ca="1" si="37"/>
        <v>0</v>
      </c>
      <c r="E124" s="12">
        <f t="shared" ca="1" si="37"/>
        <v>2.4899999999999999E-2</v>
      </c>
      <c r="F124" s="12">
        <f t="shared" ca="1" si="37"/>
        <v>6.4452251486014104E-3</v>
      </c>
      <c r="G124" s="12">
        <f t="shared" ca="1" si="37"/>
        <v>2.96418345573373E-2</v>
      </c>
      <c r="H124" s="12">
        <f t="shared" ca="1" si="37"/>
        <v>0</v>
      </c>
      <c r="I124" s="12">
        <f t="shared" ca="1" si="37"/>
        <v>1.2252772732250117E-2</v>
      </c>
      <c r="J124" s="12">
        <f t="shared" ca="1" si="37"/>
        <v>1.2088056455000107E-2</v>
      </c>
      <c r="K124" s="12">
        <f t="shared" ca="1" si="37"/>
        <v>5.3259977705002459E-3</v>
      </c>
      <c r="L124" s="12">
        <f t="shared" ca="1" si="37"/>
        <v>3.6980995466389999E-2</v>
      </c>
      <c r="M124" s="12">
        <f t="shared" ca="1" si="37"/>
        <v>4.8891132575573003E-2</v>
      </c>
      <c r="N124" s="12">
        <f t="shared" ca="1" si="37"/>
        <v>6.0985981596626271E-3</v>
      </c>
      <c r="O124" s="12">
        <f t="shared" ca="1" si="37"/>
        <v>0</v>
      </c>
      <c r="P124" s="12">
        <f t="shared" ca="1" si="37"/>
        <v>0</v>
      </c>
      <c r="Q124" s="12">
        <f t="shared" ca="1" si="37"/>
        <v>0</v>
      </c>
      <c r="V124" s="157">
        <f t="shared" si="26"/>
        <v>121</v>
      </c>
      <c r="W124" s="12">
        <f t="shared" ca="1" si="38"/>
        <v>2.1102411285339739E-2</v>
      </c>
      <c r="X124" s="12">
        <f t="shared" ca="1" si="38"/>
        <v>0</v>
      </c>
      <c r="Y124" s="12">
        <f t="shared" ca="1" si="38"/>
        <v>0</v>
      </c>
      <c r="Z124" s="12">
        <f t="shared" ca="1" si="38"/>
        <v>2.534133342499989E-2</v>
      </c>
      <c r="AA124" s="12">
        <f t="shared" ca="1" si="38"/>
        <v>1.1147562082090001E-3</v>
      </c>
      <c r="AB124" s="12">
        <f t="shared" ca="1" si="38"/>
        <v>5.1055188854153499E-2</v>
      </c>
      <c r="AC124" s="12">
        <f t="shared" ca="1" si="38"/>
        <v>0</v>
      </c>
      <c r="AD124" s="12">
        <f t="shared" ca="1" si="38"/>
        <v>2.6272988246995865E-3</v>
      </c>
      <c r="AE124" s="12">
        <f t="shared" ca="1" si="38"/>
        <v>-8.0293574552341429E-3</v>
      </c>
      <c r="AF124" s="12">
        <f t="shared" ca="1" si="38"/>
        <v>1.0651430043417287E-2</v>
      </c>
      <c r="AG124" s="12">
        <f t="shared" ca="1" si="38"/>
        <v>3.6980995466389999E-2</v>
      </c>
      <c r="AH124" s="12">
        <f t="shared" ca="1" si="38"/>
        <v>4.8891132575572982E-2</v>
      </c>
      <c r="AI124" s="12">
        <f t="shared" ca="1" si="38"/>
        <v>6.0985981596626271E-3</v>
      </c>
      <c r="AJ124" s="12">
        <f t="shared" ca="1" si="38"/>
        <v>0</v>
      </c>
      <c r="AK124" s="12" t="e">
        <f t="shared" ca="1" si="38"/>
        <v>#DIV/0!</v>
      </c>
      <c r="AL124" s="12" t="e">
        <f t="shared" ca="1" si="36"/>
        <v>#DIV/0!</v>
      </c>
      <c r="AN124" s="157">
        <f t="shared" si="24"/>
        <v>121</v>
      </c>
      <c r="AO124" s="12">
        <f>'US Core RE'!Q134</f>
        <v>1.47358085020828E-2</v>
      </c>
      <c r="AP124" s="12">
        <f>'VA RE'!Q134</f>
        <v>6.4452251486014104E-3</v>
      </c>
      <c r="AQ124" s="162">
        <f>'Opp RE'!Q134</f>
        <v>2.96418345573373E-2</v>
      </c>
      <c r="AR124" s="162">
        <f>'US Core+ RE'!Q134</f>
        <v>2.4899999999999999E-2</v>
      </c>
      <c r="AS124" s="162">
        <f>REITs!Q134</f>
        <v>3.6980995466389999E-2</v>
      </c>
      <c r="AT124" s="162">
        <f>Timberland!Q134</f>
        <v>1.2252772732250117E-2</v>
      </c>
      <c r="AU124" s="162">
        <f>'Row Crops'!Q134</f>
        <v>1.2088056455000107E-2</v>
      </c>
      <c r="AV124" s="162">
        <f>'Perm Crops'!Q134</f>
        <v>5.3259977705002459E-3</v>
      </c>
      <c r="AW124" s="162">
        <f>Infra!Q134</f>
        <v>0</v>
      </c>
      <c r="AX124" s="162">
        <f>'US Public Eq'!Q134</f>
        <v>4.8891132575573003E-2</v>
      </c>
      <c r="AY124" s="162">
        <f>'Fixed Income'!Q134</f>
        <v>6.0985981596626271E-3</v>
      </c>
      <c r="AZ124" s="162">
        <f>NCPREC!Q134</f>
        <v>0</v>
      </c>
      <c r="BA124" s="162">
        <f>'Euro Core RE'!Q134</f>
        <v>0</v>
      </c>
      <c r="BB124" s="162">
        <f>'Asia Core RE'!Q134</f>
        <v>0</v>
      </c>
      <c r="BC124" s="162">
        <f>'Add-On 1'!Q134</f>
        <v>0</v>
      </c>
      <c r="BD124" s="162">
        <f>'Add-On 2'!Q134</f>
        <v>0</v>
      </c>
      <c r="BE124" s="162"/>
      <c r="BF124">
        <f t="shared" si="28"/>
        <v>121</v>
      </c>
      <c r="BG124" s="12">
        <f>'US Core RE'!R134</f>
        <v>2.1102411285339739E-2</v>
      </c>
      <c r="BH124" s="12">
        <f>'VA RE'!R134</f>
        <v>1.1147562082090001E-3</v>
      </c>
      <c r="BI124" s="162">
        <f>'Opp RE'!R134</f>
        <v>5.1055188854153499E-2</v>
      </c>
      <c r="BJ124" s="162">
        <f>'US Core+ RE'!R134</f>
        <v>2.534133342499989E-2</v>
      </c>
      <c r="BK124" s="162">
        <f>REITs!R134</f>
        <v>3.6980995466389999E-2</v>
      </c>
      <c r="BL124" s="162">
        <f>Timberland!R134</f>
        <v>2.6272988246995865E-3</v>
      </c>
      <c r="BM124" s="162">
        <f>'Row Crops'!R134</f>
        <v>-8.0293574552341429E-3</v>
      </c>
      <c r="BN124" s="162">
        <f>'Perm Crops'!R134</f>
        <v>1.0651430043417287E-2</v>
      </c>
      <c r="BO124" s="162">
        <f>Infra!R134</f>
        <v>0</v>
      </c>
      <c r="BP124" s="162">
        <f>'US Public Eq'!R134</f>
        <v>4.8891132575572982E-2</v>
      </c>
      <c r="BQ124" s="162">
        <f>'Fixed Income'!R134</f>
        <v>6.0985981596626271E-3</v>
      </c>
      <c r="BR124" s="162">
        <f>NCPREC!R134</f>
        <v>0</v>
      </c>
      <c r="BS124" s="162">
        <f>'Euro Core RE'!R134</f>
        <v>0</v>
      </c>
      <c r="BT124" s="162">
        <f>'Asia Core RE'!R134</f>
        <v>0</v>
      </c>
      <c r="BU124" s="162" t="e">
        <f>'Add-On 1'!R134</f>
        <v>#DIV/0!</v>
      </c>
      <c r="BV124" s="162" t="e">
        <f>'Add-On 2'!R134</f>
        <v>#DIV/0!</v>
      </c>
    </row>
    <row r="125" spans="1:74" x14ac:dyDescent="0.2">
      <c r="A125" s="157">
        <f t="shared" si="25"/>
        <v>122</v>
      </c>
      <c r="B125" s="12">
        <f t="shared" ca="1" si="33"/>
        <v>1.16773584190279E-2</v>
      </c>
      <c r="C125" s="12">
        <f t="shared" ca="1" si="37"/>
        <v>0</v>
      </c>
      <c r="D125" s="12">
        <f t="shared" ca="1" si="37"/>
        <v>0</v>
      </c>
      <c r="E125" s="12">
        <f t="shared" ca="1" si="37"/>
        <v>1.7399999999999999E-2</v>
      </c>
      <c r="F125" s="12">
        <f t="shared" ca="1" si="37"/>
        <v>1.04672804126933E-2</v>
      </c>
      <c r="G125" s="12">
        <f t="shared" ca="1" si="37"/>
        <v>3.2253246690955598E-2</v>
      </c>
      <c r="H125" s="12">
        <f t="shared" ca="1" si="37"/>
        <v>0</v>
      </c>
      <c r="I125" s="12">
        <f t="shared" ca="1" si="37"/>
        <v>2.7276369806750189E-2</v>
      </c>
      <c r="J125" s="12">
        <f t="shared" ca="1" si="37"/>
        <v>3.0602214456500132E-2</v>
      </c>
      <c r="K125" s="12">
        <f t="shared" ca="1" si="37"/>
        <v>9.8958152937500543E-3</v>
      </c>
      <c r="L125" s="12">
        <f t="shared" ca="1" si="37"/>
        <v>-1.7344304006849942E-2</v>
      </c>
      <c r="M125" s="12">
        <f t="shared" ca="1" si="37"/>
        <v>4.2111764015346801E-3</v>
      </c>
      <c r="N125" s="12">
        <f t="shared" ca="1" si="37"/>
        <v>-1.0315926660265706E-2</v>
      </c>
      <c r="O125" s="12">
        <f t="shared" ca="1" si="37"/>
        <v>0</v>
      </c>
      <c r="P125" s="12">
        <f t="shared" ca="1" si="37"/>
        <v>0</v>
      </c>
      <c r="Q125" s="12">
        <f t="shared" ca="1" si="37"/>
        <v>0</v>
      </c>
      <c r="V125" s="157">
        <f t="shared" si="26"/>
        <v>122</v>
      </c>
      <c r="W125" s="12">
        <f t="shared" ca="1" si="38"/>
        <v>1.1448785895458391E-2</v>
      </c>
      <c r="X125" s="12">
        <f t="shared" ca="1" si="38"/>
        <v>0</v>
      </c>
      <c r="Y125" s="12">
        <f t="shared" ca="1" si="38"/>
        <v>0</v>
      </c>
      <c r="Z125" s="12">
        <f t="shared" ca="1" si="38"/>
        <v>2.1741686636000068E-2</v>
      </c>
      <c r="AA125" s="12">
        <f t="shared" ca="1" si="38"/>
        <v>3.971309064214168E-3</v>
      </c>
      <c r="AB125" s="12">
        <f t="shared" ca="1" si="38"/>
        <v>2.6023467963407487E-3</v>
      </c>
      <c r="AC125" s="12">
        <f t="shared" ca="1" si="38"/>
        <v>0</v>
      </c>
      <c r="AD125" s="12">
        <f t="shared" ca="1" si="38"/>
        <v>3.6402049242606038E-2</v>
      </c>
      <c r="AE125" s="12">
        <f t="shared" ca="1" si="38"/>
        <v>5.2562684804635884E-2</v>
      </c>
      <c r="AF125" s="12">
        <f t="shared" ca="1" si="38"/>
        <v>6.4437371335483995E-3</v>
      </c>
      <c r="AG125" s="12">
        <f t="shared" ca="1" si="38"/>
        <v>-1.7344304006849942E-2</v>
      </c>
      <c r="AH125" s="12">
        <f t="shared" ca="1" si="38"/>
        <v>4.2111764015346775E-3</v>
      </c>
      <c r="AI125" s="12">
        <f t="shared" ca="1" si="38"/>
        <v>-1.0315926660265706E-2</v>
      </c>
      <c r="AJ125" s="12">
        <f t="shared" ca="1" si="38"/>
        <v>0</v>
      </c>
      <c r="AK125" s="12" t="e">
        <f t="shared" ca="1" si="38"/>
        <v>#DIV/0!</v>
      </c>
      <c r="AL125" s="12" t="e">
        <f t="shared" ca="1" si="36"/>
        <v>#DIV/0!</v>
      </c>
      <c r="AN125" s="157">
        <f t="shared" si="24"/>
        <v>122</v>
      </c>
      <c r="AO125" s="12">
        <f>'US Core RE'!Q135</f>
        <v>1.16773584190279E-2</v>
      </c>
      <c r="AP125" s="12">
        <f>'VA RE'!Q135</f>
        <v>1.04672804126933E-2</v>
      </c>
      <c r="AQ125" s="162">
        <f>'Opp RE'!Q135</f>
        <v>3.2253246690955598E-2</v>
      </c>
      <c r="AR125" s="162">
        <f>'US Core+ RE'!Q135</f>
        <v>1.7399999999999999E-2</v>
      </c>
      <c r="AS125" s="162">
        <f>REITs!Q135</f>
        <v>-1.7344304006849942E-2</v>
      </c>
      <c r="AT125" s="162">
        <f>Timberland!Q135</f>
        <v>2.7276369806750189E-2</v>
      </c>
      <c r="AU125" s="162">
        <f>'Row Crops'!Q135</f>
        <v>3.0602214456500132E-2</v>
      </c>
      <c r="AV125" s="162">
        <f>'Perm Crops'!Q135</f>
        <v>9.8958152937500543E-3</v>
      </c>
      <c r="AW125" s="162">
        <f>Infra!Q135</f>
        <v>0</v>
      </c>
      <c r="AX125" s="162">
        <f>'US Public Eq'!Q135</f>
        <v>4.2111764015346801E-3</v>
      </c>
      <c r="AY125" s="162">
        <f>'Fixed Income'!Q135</f>
        <v>-1.0315926660265706E-2</v>
      </c>
      <c r="AZ125" s="162">
        <f>NCPREC!Q135</f>
        <v>0</v>
      </c>
      <c r="BA125" s="162">
        <f>'Euro Core RE'!Q135</f>
        <v>0</v>
      </c>
      <c r="BB125" s="162">
        <f>'Asia Core RE'!Q135</f>
        <v>0</v>
      </c>
      <c r="BC125" s="162">
        <f>'Add-On 1'!Q135</f>
        <v>0</v>
      </c>
      <c r="BD125" s="162">
        <f>'Add-On 2'!Q135</f>
        <v>0</v>
      </c>
      <c r="BE125" s="162"/>
      <c r="BF125">
        <f t="shared" si="28"/>
        <v>122</v>
      </c>
      <c r="BG125" s="12">
        <f>'US Core RE'!R135</f>
        <v>1.1448785895458391E-2</v>
      </c>
      <c r="BH125" s="12">
        <f>'VA RE'!R135</f>
        <v>3.971309064214168E-3</v>
      </c>
      <c r="BI125" s="162">
        <f>'Opp RE'!R135</f>
        <v>2.6023467963407487E-3</v>
      </c>
      <c r="BJ125" s="162">
        <f>'US Core+ RE'!R135</f>
        <v>2.1741686636000068E-2</v>
      </c>
      <c r="BK125" s="162">
        <f>REITs!R135</f>
        <v>-1.7344304006849942E-2</v>
      </c>
      <c r="BL125" s="162">
        <f>Timberland!R135</f>
        <v>3.6402049242606038E-2</v>
      </c>
      <c r="BM125" s="162">
        <f>'Row Crops'!R135</f>
        <v>5.2562684804635884E-2</v>
      </c>
      <c r="BN125" s="162">
        <f>'Perm Crops'!R135</f>
        <v>6.4437371335483995E-3</v>
      </c>
      <c r="BO125" s="162">
        <f>Infra!R135</f>
        <v>0</v>
      </c>
      <c r="BP125" s="162">
        <f>'US Public Eq'!R135</f>
        <v>4.2111764015346775E-3</v>
      </c>
      <c r="BQ125" s="162">
        <f>'Fixed Income'!R135</f>
        <v>-1.0315926660265706E-2</v>
      </c>
      <c r="BR125" s="162">
        <f>NCPREC!R135</f>
        <v>0</v>
      </c>
      <c r="BS125" s="162">
        <f>'Euro Core RE'!R135</f>
        <v>0</v>
      </c>
      <c r="BT125" s="162">
        <f>'Asia Core RE'!R135</f>
        <v>0</v>
      </c>
      <c r="BU125" s="162" t="e">
        <f>'Add-On 1'!R135</f>
        <v>#DIV/0!</v>
      </c>
      <c r="BV125" s="162" t="e">
        <f>'Add-On 2'!R135</f>
        <v>#DIV/0!</v>
      </c>
    </row>
    <row r="126" spans="1:74" x14ac:dyDescent="0.2">
      <c r="A126" s="157">
        <f t="shared" si="25"/>
        <v>123</v>
      </c>
      <c r="B126" s="12">
        <f t="shared" ca="1" si="33"/>
        <v>1.0309987853666099E-2</v>
      </c>
      <c r="C126" s="12">
        <f t="shared" ca="1" si="37"/>
        <v>0</v>
      </c>
      <c r="D126" s="12">
        <f t="shared" ca="1" si="37"/>
        <v>0</v>
      </c>
      <c r="E126" s="12">
        <f t="shared" ca="1" si="37"/>
        <v>1.2699999999999999E-2</v>
      </c>
      <c r="F126" s="12">
        <f t="shared" ca="1" si="37"/>
        <v>1.37740163914526E-2</v>
      </c>
      <c r="G126" s="12">
        <f t="shared" ca="1" si="37"/>
        <v>3.3555819356442002E-2</v>
      </c>
      <c r="H126" s="12">
        <f t="shared" ca="1" si="37"/>
        <v>0</v>
      </c>
      <c r="I126" s="12">
        <f t="shared" ca="1" si="37"/>
        <v>2.2120446021500095E-2</v>
      </c>
      <c r="J126" s="12">
        <f t="shared" ca="1" si="37"/>
        <v>1.5108418824500092E-2</v>
      </c>
      <c r="K126" s="12">
        <f t="shared" ca="1" si="37"/>
        <v>1.5519990017750063E-2</v>
      </c>
      <c r="L126" s="12">
        <f t="shared" ca="1" si="37"/>
        <v>-7.2196378244703818E-2</v>
      </c>
      <c r="M126" s="12">
        <f t="shared" ca="1" si="37"/>
        <v>-3.7923383318554202E-2</v>
      </c>
      <c r="N126" s="12">
        <f t="shared" ca="1" si="37"/>
        <v>-2.8662327712525748E-2</v>
      </c>
      <c r="O126" s="12">
        <f t="shared" ca="1" si="37"/>
        <v>0</v>
      </c>
      <c r="P126" s="12">
        <f t="shared" ca="1" si="37"/>
        <v>0</v>
      </c>
      <c r="Q126" s="12">
        <f t="shared" ca="1" si="37"/>
        <v>0</v>
      </c>
      <c r="V126" s="157">
        <f t="shared" si="26"/>
        <v>123</v>
      </c>
      <c r="W126" s="12">
        <f t="shared" ca="1" si="38"/>
        <v>2.1656745801552413E-2</v>
      </c>
      <c r="X126" s="12">
        <f t="shared" ca="1" si="38"/>
        <v>0</v>
      </c>
      <c r="Y126" s="12">
        <f t="shared" ca="1" si="38"/>
        <v>0</v>
      </c>
      <c r="Z126" s="12">
        <f t="shared" ca="1" si="38"/>
        <v>2.726777136199976E-2</v>
      </c>
      <c r="AA126" s="12">
        <f t="shared" ca="1" si="38"/>
        <v>3.1655407424975524E-2</v>
      </c>
      <c r="AB126" s="12">
        <f t="shared" ca="1" si="38"/>
        <v>0.10668435479461302</v>
      </c>
      <c r="AC126" s="12">
        <f t="shared" ca="1" si="38"/>
        <v>0</v>
      </c>
      <c r="AD126" s="12">
        <f t="shared" ca="1" si="38"/>
        <v>2.5114686796354979E-2</v>
      </c>
      <c r="AE126" s="12">
        <f t="shared" ca="1" si="38"/>
        <v>5.9599897600723928E-3</v>
      </c>
      <c r="AF126" s="12">
        <f t="shared" ca="1" si="38"/>
        <v>7.8276036182212128E-3</v>
      </c>
      <c r="AG126" s="12">
        <f t="shared" ca="1" si="38"/>
        <v>-7.2196378244703818E-2</v>
      </c>
      <c r="AH126" s="12">
        <f t="shared" ca="1" si="38"/>
        <v>-3.792338331855416E-2</v>
      </c>
      <c r="AI126" s="12">
        <f t="shared" ca="1" si="38"/>
        <v>-2.8662327712525748E-2</v>
      </c>
      <c r="AJ126" s="12">
        <f t="shared" ca="1" si="38"/>
        <v>0</v>
      </c>
      <c r="AK126" s="12" t="e">
        <f t="shared" ca="1" si="38"/>
        <v>#DIV/0!</v>
      </c>
      <c r="AL126" s="12" t="e">
        <f t="shared" ca="1" si="36"/>
        <v>#DIV/0!</v>
      </c>
      <c r="AN126" s="157">
        <f t="shared" si="24"/>
        <v>123</v>
      </c>
      <c r="AO126" s="12">
        <f>'US Core RE'!Q136</f>
        <v>1.0309987853666099E-2</v>
      </c>
      <c r="AP126" s="12">
        <f>'VA RE'!Q136</f>
        <v>1.37740163914526E-2</v>
      </c>
      <c r="AQ126" s="162">
        <f>'Opp RE'!Q136</f>
        <v>3.3555819356442002E-2</v>
      </c>
      <c r="AR126" s="162">
        <f>'US Core+ RE'!Q136</f>
        <v>1.2699999999999999E-2</v>
      </c>
      <c r="AS126" s="162">
        <f>REITs!Q136</f>
        <v>-7.2196378244703818E-2</v>
      </c>
      <c r="AT126" s="162">
        <f>Timberland!Q136</f>
        <v>2.2120446021500095E-2</v>
      </c>
      <c r="AU126" s="162">
        <f>'Row Crops'!Q136</f>
        <v>1.5108418824500092E-2</v>
      </c>
      <c r="AV126" s="162">
        <f>'Perm Crops'!Q136</f>
        <v>1.5519990017750063E-2</v>
      </c>
      <c r="AW126" s="162">
        <f>Infra!Q136</f>
        <v>0</v>
      </c>
      <c r="AX126" s="162">
        <f>'US Public Eq'!Q136</f>
        <v>-3.7923383318554202E-2</v>
      </c>
      <c r="AY126" s="162">
        <f>'Fixed Income'!Q136</f>
        <v>-2.8662327712525748E-2</v>
      </c>
      <c r="AZ126" s="162">
        <f>NCPREC!Q136</f>
        <v>0</v>
      </c>
      <c r="BA126" s="162">
        <f>'Euro Core RE'!Q136</f>
        <v>0</v>
      </c>
      <c r="BB126" s="162">
        <f>'Asia Core RE'!Q136</f>
        <v>0</v>
      </c>
      <c r="BC126" s="162">
        <f>'Add-On 1'!Q136</f>
        <v>0</v>
      </c>
      <c r="BD126" s="162">
        <f>'Add-On 2'!Q136</f>
        <v>0</v>
      </c>
      <c r="BE126" s="162"/>
      <c r="BF126">
        <f t="shared" si="28"/>
        <v>123</v>
      </c>
      <c r="BG126" s="12">
        <f>'US Core RE'!R136</f>
        <v>2.1656745801552413E-2</v>
      </c>
      <c r="BH126" s="12">
        <f>'VA RE'!R136</f>
        <v>3.1655407424975524E-2</v>
      </c>
      <c r="BI126" s="162">
        <f>'Opp RE'!R136</f>
        <v>0.10668435479461302</v>
      </c>
      <c r="BJ126" s="162">
        <f>'US Core+ RE'!R136</f>
        <v>2.726777136199976E-2</v>
      </c>
      <c r="BK126" s="162">
        <f>REITs!R136</f>
        <v>-7.2196378244703818E-2</v>
      </c>
      <c r="BL126" s="162">
        <f>Timberland!R136</f>
        <v>2.5114686796354979E-2</v>
      </c>
      <c r="BM126" s="162">
        <f>'Row Crops'!R136</f>
        <v>5.9599897600723928E-3</v>
      </c>
      <c r="BN126" s="162">
        <f>'Perm Crops'!R136</f>
        <v>7.8276036182212128E-3</v>
      </c>
      <c r="BO126" s="162">
        <f>Infra!R136</f>
        <v>0</v>
      </c>
      <c r="BP126" s="162">
        <f>'US Public Eq'!R136</f>
        <v>-3.792338331855416E-2</v>
      </c>
      <c r="BQ126" s="162">
        <f>'Fixed Income'!R136</f>
        <v>-2.8662327712525748E-2</v>
      </c>
      <c r="BR126" s="162">
        <f>NCPREC!R136</f>
        <v>0</v>
      </c>
      <c r="BS126" s="162">
        <f>'Euro Core RE'!R136</f>
        <v>0</v>
      </c>
      <c r="BT126" s="162">
        <f>'Asia Core RE'!R136</f>
        <v>0</v>
      </c>
      <c r="BU126" s="162" t="e">
        <f>'Add-On 1'!R136</f>
        <v>#DIV/0!</v>
      </c>
      <c r="BV126" s="162" t="e">
        <f>'Add-On 2'!R136</f>
        <v>#DIV/0!</v>
      </c>
    </row>
    <row r="127" spans="1:74" x14ac:dyDescent="0.2">
      <c r="A127" s="157">
        <f t="shared" si="25"/>
        <v>124</v>
      </c>
      <c r="B127" s="12">
        <f t="shared" ca="1" si="33"/>
        <v>3.6532225495183898E-3</v>
      </c>
      <c r="C127" s="12">
        <f t="shared" ref="C127:Q136" ca="1" si="39">VLOOKUP($A127,$AN$3:$BD$186,C$1,FALSE)</f>
        <v>0</v>
      </c>
      <c r="D127" s="12">
        <f t="shared" ca="1" si="39"/>
        <v>0</v>
      </c>
      <c r="E127" s="12">
        <f t="shared" ca="1" si="39"/>
        <v>2.2000000000000001E-3</v>
      </c>
      <c r="F127" s="12">
        <f t="shared" ca="1" si="39"/>
        <v>1.4549962983382301E-3</v>
      </c>
      <c r="G127" s="12">
        <f t="shared" ca="1" si="39"/>
        <v>3.0371525148642099E-3</v>
      </c>
      <c r="H127" s="12">
        <f t="shared" ca="1" si="39"/>
        <v>0</v>
      </c>
      <c r="I127" s="12">
        <f t="shared" ca="1" si="39"/>
        <v>9.5524979382501929E-3</v>
      </c>
      <c r="J127" s="12">
        <f t="shared" ca="1" si="39"/>
        <v>2.8689381424249927E-2</v>
      </c>
      <c r="K127" s="12">
        <f t="shared" ca="1" si="39"/>
        <v>5.1530975222000119E-2</v>
      </c>
      <c r="L127" s="12">
        <f t="shared" ca="1" si="39"/>
        <v>0.23051407363461229</v>
      </c>
      <c r="M127" s="12">
        <f t="shared" ca="1" si="39"/>
        <v>2.3180507081038502E-2</v>
      </c>
      <c r="N127" s="12">
        <f t="shared" ca="1" si="39"/>
        <v>5.9224516230504953E-4</v>
      </c>
      <c r="O127" s="12">
        <f t="shared" ca="1" si="39"/>
        <v>0</v>
      </c>
      <c r="P127" s="12">
        <f t="shared" ca="1" si="39"/>
        <v>0</v>
      </c>
      <c r="Q127" s="12">
        <f t="shared" ca="1" si="39"/>
        <v>0</v>
      </c>
      <c r="V127" s="157">
        <f t="shared" si="26"/>
        <v>124</v>
      </c>
      <c r="W127" s="12">
        <f t="shared" ca="1" si="38"/>
        <v>1.2228213369624985E-3</v>
      </c>
      <c r="X127" s="12">
        <f t="shared" ca="1" si="38"/>
        <v>0</v>
      </c>
      <c r="Y127" s="12">
        <f t="shared" ca="1" si="38"/>
        <v>0</v>
      </c>
      <c r="Z127" s="12">
        <f t="shared" ca="1" si="38"/>
        <v>2.7395110820001012E-3</v>
      </c>
      <c r="AA127" s="12">
        <f t="shared" ca="1" si="38"/>
        <v>1.1207789365616616E-2</v>
      </c>
      <c r="AB127" s="12">
        <f t="shared" ca="1" si="38"/>
        <v>-3.0293350962141807E-2</v>
      </c>
      <c r="AC127" s="12">
        <f t="shared" ca="1" si="38"/>
        <v>0</v>
      </c>
      <c r="AD127" s="12">
        <f t="shared" ca="1" si="38"/>
        <v>1.4380907259357922E-2</v>
      </c>
      <c r="AE127" s="12">
        <f t="shared" ca="1" si="38"/>
        <v>3.6822381013099204E-2</v>
      </c>
      <c r="AF127" s="12">
        <f t="shared" ca="1" si="38"/>
        <v>5.9718445770285733E-2</v>
      </c>
      <c r="AG127" s="12">
        <f t="shared" ca="1" si="38"/>
        <v>0.23051407363461229</v>
      </c>
      <c r="AH127" s="12">
        <f t="shared" ca="1" si="38"/>
        <v>2.3180507081038471E-2</v>
      </c>
      <c r="AI127" s="12">
        <f t="shared" ca="1" si="38"/>
        <v>5.9224516230504953E-4</v>
      </c>
      <c r="AJ127" s="12">
        <f t="shared" ca="1" si="38"/>
        <v>0</v>
      </c>
      <c r="AK127" s="12" t="e">
        <f t="shared" ca="1" si="38"/>
        <v>#DIV/0!</v>
      </c>
      <c r="AL127" s="12" t="e">
        <f t="shared" ca="1" si="36"/>
        <v>#DIV/0!</v>
      </c>
      <c r="AN127" s="157">
        <f t="shared" si="24"/>
        <v>124</v>
      </c>
      <c r="AO127" s="12">
        <f>'US Core RE'!Q137</f>
        <v>3.6532225495183898E-3</v>
      </c>
      <c r="AP127" s="12">
        <f>'VA RE'!Q137</f>
        <v>1.4549962983382301E-3</v>
      </c>
      <c r="AQ127" s="162">
        <f>'Opp RE'!Q137</f>
        <v>3.0371525148642099E-3</v>
      </c>
      <c r="AR127" s="162">
        <f>'US Core+ RE'!Q137</f>
        <v>2.2000000000000001E-3</v>
      </c>
      <c r="AS127" s="162">
        <f>REITs!Q137</f>
        <v>0.23051407363461229</v>
      </c>
      <c r="AT127" s="162">
        <f>Timberland!Q137</f>
        <v>9.5524979382501929E-3</v>
      </c>
      <c r="AU127" s="162">
        <f>'Row Crops'!Q137</f>
        <v>2.8689381424249927E-2</v>
      </c>
      <c r="AV127" s="162">
        <f>'Perm Crops'!Q137</f>
        <v>5.1530975222000119E-2</v>
      </c>
      <c r="AW127" s="162">
        <f>Infra!Q137</f>
        <v>0</v>
      </c>
      <c r="AX127" s="162">
        <f>'US Public Eq'!Q137</f>
        <v>2.3180507081038502E-2</v>
      </c>
      <c r="AY127" s="162">
        <f>'Fixed Income'!Q137</f>
        <v>5.9224516230504953E-4</v>
      </c>
      <c r="AZ127" s="162">
        <f>NCPREC!Q137</f>
        <v>0</v>
      </c>
      <c r="BA127" s="162">
        <f>'Euro Core RE'!Q137</f>
        <v>0</v>
      </c>
      <c r="BB127" s="162">
        <f>'Asia Core RE'!Q137</f>
        <v>0</v>
      </c>
      <c r="BC127" s="162">
        <f>'Add-On 1'!Q137</f>
        <v>0</v>
      </c>
      <c r="BD127" s="162">
        <f>'Add-On 2'!Q137</f>
        <v>0</v>
      </c>
      <c r="BE127" s="162"/>
      <c r="BF127">
        <f t="shared" si="28"/>
        <v>124</v>
      </c>
      <c r="BG127" s="12">
        <f>'US Core RE'!R137</f>
        <v>1.2228213369624985E-3</v>
      </c>
      <c r="BH127" s="12">
        <f>'VA RE'!R137</f>
        <v>1.1207789365616616E-2</v>
      </c>
      <c r="BI127" s="162">
        <f>'Opp RE'!R137</f>
        <v>-3.0293350962141807E-2</v>
      </c>
      <c r="BJ127" s="162">
        <f>'US Core+ RE'!R137</f>
        <v>2.7395110820001012E-3</v>
      </c>
      <c r="BK127" s="162">
        <f>REITs!R137</f>
        <v>0.23051407363461229</v>
      </c>
      <c r="BL127" s="162">
        <f>Timberland!R137</f>
        <v>1.4380907259357922E-2</v>
      </c>
      <c r="BM127" s="162">
        <f>'Row Crops'!R137</f>
        <v>3.6822381013099204E-2</v>
      </c>
      <c r="BN127" s="162">
        <f>'Perm Crops'!R137</f>
        <v>5.9718445770285733E-2</v>
      </c>
      <c r="BO127" s="162">
        <f>Infra!R137</f>
        <v>0</v>
      </c>
      <c r="BP127" s="162">
        <f>'US Public Eq'!R137</f>
        <v>2.3180507081038471E-2</v>
      </c>
      <c r="BQ127" s="162">
        <f>'Fixed Income'!R137</f>
        <v>5.9224516230504953E-4</v>
      </c>
      <c r="BR127" s="162">
        <f>NCPREC!R137</f>
        <v>0</v>
      </c>
      <c r="BS127" s="162">
        <f>'Euro Core RE'!R137</f>
        <v>0</v>
      </c>
      <c r="BT127" s="162">
        <f>'Asia Core RE'!R137</f>
        <v>0</v>
      </c>
      <c r="BU127" s="162" t="e">
        <f>'Add-On 1'!R137</f>
        <v>#DIV/0!</v>
      </c>
      <c r="BV127" s="162" t="e">
        <f>'Add-On 2'!R137</f>
        <v>#DIV/0!</v>
      </c>
    </row>
    <row r="128" spans="1:74" x14ac:dyDescent="0.2">
      <c r="A128" s="157">
        <f t="shared" si="25"/>
        <v>125</v>
      </c>
      <c r="B128" s="12">
        <f t="shared" ca="1" si="33"/>
        <v>2.91357421133767E-3</v>
      </c>
      <c r="C128" s="12">
        <f t="shared" ca="1" si="39"/>
        <v>0</v>
      </c>
      <c r="D128" s="12">
        <f t="shared" ca="1" si="39"/>
        <v>0</v>
      </c>
      <c r="E128" s="12">
        <f t="shared" ca="1" si="39"/>
        <v>8.0000000000000199E-4</v>
      </c>
      <c r="F128" s="12">
        <f t="shared" ca="1" si="39"/>
        <v>-1.85637996665794E-4</v>
      </c>
      <c r="G128" s="12">
        <f t="shared" ca="1" si="39"/>
        <v>1.2135345713410701E-2</v>
      </c>
      <c r="H128" s="12">
        <f t="shared" ca="1" si="39"/>
        <v>0</v>
      </c>
      <c r="I128" s="12">
        <f t="shared" ca="1" si="39"/>
        <v>8.1076680657499178E-3</v>
      </c>
      <c r="J128" s="12">
        <f t="shared" ca="1" si="39"/>
        <v>9.5843765420000615E-3</v>
      </c>
      <c r="K128" s="12">
        <f t="shared" ca="1" si="39"/>
        <v>3.435936765499914E-3</v>
      </c>
      <c r="L128" s="12">
        <f t="shared" ca="1" si="39"/>
        <v>7.549769816871188E-2</v>
      </c>
      <c r="M128" s="12">
        <f t="shared" ca="1" si="39"/>
        <v>2.5839460117978098E-2</v>
      </c>
      <c r="N128" s="12">
        <f t="shared" ca="1" si="39"/>
        <v>2.6103146125641352E-2</v>
      </c>
      <c r="O128" s="12">
        <f t="shared" ca="1" si="39"/>
        <v>0</v>
      </c>
      <c r="P128" s="12">
        <f t="shared" ca="1" si="39"/>
        <v>0</v>
      </c>
      <c r="Q128" s="12">
        <f t="shared" ca="1" si="39"/>
        <v>0</v>
      </c>
      <c r="V128" s="157">
        <f t="shared" si="26"/>
        <v>125</v>
      </c>
      <c r="W128" s="12">
        <f t="shared" ca="1" si="38"/>
        <v>2.4381928337716463E-2</v>
      </c>
      <c r="X128" s="12">
        <f t="shared" ca="1" si="38"/>
        <v>0</v>
      </c>
      <c r="Y128" s="12">
        <f t="shared" ca="1" si="38"/>
        <v>0</v>
      </c>
      <c r="Z128" s="12">
        <f t="shared" ca="1" si="38"/>
        <v>-3.4129109220001341E-3</v>
      </c>
      <c r="AA128" s="12">
        <f t="shared" ca="1" si="38"/>
        <v>-1.2650277664766119E-2</v>
      </c>
      <c r="AB128" s="12">
        <f t="shared" ca="1" si="38"/>
        <v>0.10209887148262609</v>
      </c>
      <c r="AC128" s="12">
        <f t="shared" ca="1" si="38"/>
        <v>0</v>
      </c>
      <c r="AD128" s="12">
        <f t="shared" ca="1" si="38"/>
        <v>-0.14303231129676264</v>
      </c>
      <c r="AE128" s="12">
        <f t="shared" ca="1" si="38"/>
        <v>5.3028435573123645E-3</v>
      </c>
      <c r="AF128" s="12">
        <f t="shared" ca="1" si="38"/>
        <v>1.1502797771196782E-3</v>
      </c>
      <c r="AG128" s="12">
        <f t="shared" ca="1" si="38"/>
        <v>7.549769816871188E-2</v>
      </c>
      <c r="AH128" s="12">
        <f t="shared" ca="1" si="38"/>
        <v>2.5839460117978108E-2</v>
      </c>
      <c r="AI128" s="12">
        <f t="shared" ca="1" si="38"/>
        <v>2.6103146125641352E-2</v>
      </c>
      <c r="AJ128" s="12">
        <f t="shared" ca="1" si="38"/>
        <v>0</v>
      </c>
      <c r="AK128" s="12" t="e">
        <f t="shared" ca="1" si="38"/>
        <v>#DIV/0!</v>
      </c>
      <c r="AL128" s="12" t="e">
        <f t="shared" ca="1" si="36"/>
        <v>#DIV/0!</v>
      </c>
      <c r="AN128" s="157">
        <f t="shared" si="24"/>
        <v>125</v>
      </c>
      <c r="AO128" s="12">
        <f>'US Core RE'!Q138</f>
        <v>2.91357421133767E-3</v>
      </c>
      <c r="AP128" s="12">
        <f>'VA RE'!Q138</f>
        <v>-1.85637996665794E-4</v>
      </c>
      <c r="AQ128" s="162">
        <f>'Opp RE'!Q138</f>
        <v>1.2135345713410701E-2</v>
      </c>
      <c r="AR128" s="162">
        <f>'US Core+ RE'!Q138</f>
        <v>8.0000000000000199E-4</v>
      </c>
      <c r="AS128" s="162">
        <f>REITs!Q138</f>
        <v>7.549769816871188E-2</v>
      </c>
      <c r="AT128" s="162">
        <f>Timberland!Q138</f>
        <v>8.1076680657499178E-3</v>
      </c>
      <c r="AU128" s="162">
        <f>'Row Crops'!Q138</f>
        <v>9.5843765420000615E-3</v>
      </c>
      <c r="AV128" s="162">
        <f>'Perm Crops'!Q138</f>
        <v>3.435936765499914E-3</v>
      </c>
      <c r="AW128" s="162">
        <f>Infra!Q138</f>
        <v>0</v>
      </c>
      <c r="AX128" s="162">
        <f>'US Public Eq'!Q138</f>
        <v>2.5839460117978098E-2</v>
      </c>
      <c r="AY128" s="162">
        <f>'Fixed Income'!Q138</f>
        <v>2.6103146125641352E-2</v>
      </c>
      <c r="AZ128" s="162">
        <f>NCPREC!Q138</f>
        <v>0</v>
      </c>
      <c r="BA128" s="162">
        <f>'Euro Core RE'!Q138</f>
        <v>0</v>
      </c>
      <c r="BB128" s="162">
        <f>'Asia Core RE'!Q138</f>
        <v>0</v>
      </c>
      <c r="BC128" s="162">
        <f>'Add-On 1'!Q138</f>
        <v>0</v>
      </c>
      <c r="BD128" s="162">
        <f>'Add-On 2'!Q138</f>
        <v>0</v>
      </c>
      <c r="BE128" s="162"/>
      <c r="BF128">
        <f t="shared" si="28"/>
        <v>125</v>
      </c>
      <c r="BG128" s="12">
        <f>'US Core RE'!R138</f>
        <v>2.4381928337716463E-2</v>
      </c>
      <c r="BH128" s="12">
        <f>'VA RE'!R138</f>
        <v>-1.2650277664766119E-2</v>
      </c>
      <c r="BI128" s="162">
        <f>'Opp RE'!R138</f>
        <v>0.10209887148262609</v>
      </c>
      <c r="BJ128" s="162">
        <f>'US Core+ RE'!R138</f>
        <v>-3.4129109220001341E-3</v>
      </c>
      <c r="BK128" s="162">
        <f>REITs!R138</f>
        <v>7.549769816871188E-2</v>
      </c>
      <c r="BL128" s="162">
        <f>Timberland!R138</f>
        <v>-0.14303231129676264</v>
      </c>
      <c r="BM128" s="162">
        <f>'Row Crops'!R138</f>
        <v>5.3028435573123645E-3</v>
      </c>
      <c r="BN128" s="162">
        <f>'Perm Crops'!R138</f>
        <v>1.1502797771196782E-3</v>
      </c>
      <c r="BO128" s="162">
        <f>Infra!R138</f>
        <v>0</v>
      </c>
      <c r="BP128" s="162">
        <f>'US Public Eq'!R138</f>
        <v>2.5839460117978108E-2</v>
      </c>
      <c r="BQ128" s="162">
        <f>'Fixed Income'!R138</f>
        <v>2.6103146125641352E-2</v>
      </c>
      <c r="BR128" s="162">
        <f>NCPREC!R138</f>
        <v>0</v>
      </c>
      <c r="BS128" s="162">
        <f>'Euro Core RE'!R138</f>
        <v>0</v>
      </c>
      <c r="BT128" s="162">
        <f>'Asia Core RE'!R138</f>
        <v>0</v>
      </c>
      <c r="BU128" s="162" t="e">
        <f>'Add-On 1'!R138</f>
        <v>#DIV/0!</v>
      </c>
      <c r="BV128" s="162" t="e">
        <f>'Add-On 2'!R138</f>
        <v>#DIV/0!</v>
      </c>
    </row>
    <row r="129" spans="1:74" x14ac:dyDescent="0.2">
      <c r="A129" s="157">
        <f t="shared" si="25"/>
        <v>126</v>
      </c>
      <c r="B129" s="12">
        <f t="shared" ca="1" si="33"/>
        <v>-9.9344347547499906E-3</v>
      </c>
      <c r="C129" s="12">
        <f t="shared" ca="1" si="39"/>
        <v>0</v>
      </c>
      <c r="D129" s="12">
        <f t="shared" ca="1" si="39"/>
        <v>0</v>
      </c>
      <c r="E129" s="12">
        <f t="shared" ca="1" si="39"/>
        <v>3.3E-3</v>
      </c>
      <c r="F129" s="12">
        <f t="shared" ca="1" si="39"/>
        <v>3.5340834753519001E-3</v>
      </c>
      <c r="G129" s="12">
        <f t="shared" ca="1" si="39"/>
        <v>-3.3800142689200202E-2</v>
      </c>
      <c r="H129" s="12">
        <f t="shared" ca="1" si="39"/>
        <v>0</v>
      </c>
      <c r="I129" s="12">
        <f t="shared" ca="1" si="39"/>
        <v>0.17085154946375014</v>
      </c>
      <c r="J129" s="12">
        <f t="shared" ca="1" si="39"/>
        <v>1.6507758906500136E-2</v>
      </c>
      <c r="K129" s="12">
        <f t="shared" ca="1" si="39"/>
        <v>2.6602628880500134E-2</v>
      </c>
      <c r="L129" s="12">
        <f t="shared" ca="1" si="39"/>
        <v>9.5411184774185864E-2</v>
      </c>
      <c r="M129" s="12">
        <f t="shared" ca="1" si="39"/>
        <v>4.8676981145294703E-3</v>
      </c>
      <c r="N129" s="12">
        <f t="shared" ca="1" si="39"/>
        <v>2.6501987731011978E-2</v>
      </c>
      <c r="O129" s="12">
        <f t="shared" ca="1" si="39"/>
        <v>0</v>
      </c>
      <c r="P129" s="12">
        <f t="shared" ca="1" si="39"/>
        <v>0</v>
      </c>
      <c r="Q129" s="12">
        <f t="shared" ca="1" si="39"/>
        <v>0</v>
      </c>
      <c r="V129" s="157">
        <f t="shared" si="26"/>
        <v>126</v>
      </c>
      <c r="W129" s="12">
        <f t="shared" ca="1" si="38"/>
        <v>-2.5467764984402286E-2</v>
      </c>
      <c r="X129" s="12">
        <f t="shared" ca="1" si="38"/>
        <v>0</v>
      </c>
      <c r="Y129" s="12">
        <f t="shared" ca="1" si="38"/>
        <v>0</v>
      </c>
      <c r="Z129" s="12">
        <f t="shared" ca="1" si="38"/>
        <v>-1.6353194500000057E-2</v>
      </c>
      <c r="AA129" s="12">
        <f t="shared" ca="1" si="38"/>
        <v>-1.0477810492648398E-3</v>
      </c>
      <c r="AB129" s="12">
        <f t="shared" ca="1" si="38"/>
        <v>-0.13372673673550384</v>
      </c>
      <c r="AC129" s="12">
        <f t="shared" ca="1" si="38"/>
        <v>0</v>
      </c>
      <c r="AD129" s="12">
        <f t="shared" ca="1" si="38"/>
        <v>0.31790775868937504</v>
      </c>
      <c r="AE129" s="12">
        <f t="shared" ca="1" si="38"/>
        <v>2.2551893305995163E-2</v>
      </c>
      <c r="AF129" s="12">
        <f t="shared" ca="1" si="38"/>
        <v>2.7425429890390873E-2</v>
      </c>
      <c r="AG129" s="12">
        <f t="shared" ca="1" si="38"/>
        <v>9.5411184774185864E-2</v>
      </c>
      <c r="AH129" s="12">
        <f t="shared" ca="1" si="38"/>
        <v>4.8676981145294729E-3</v>
      </c>
      <c r="AI129" s="12">
        <f t="shared" ca="1" si="38"/>
        <v>2.6501987731011978E-2</v>
      </c>
      <c r="AJ129" s="12">
        <f t="shared" ca="1" si="38"/>
        <v>0</v>
      </c>
      <c r="AK129" s="12" t="e">
        <f t="shared" ca="1" si="38"/>
        <v>#DIV/0!</v>
      </c>
      <c r="AL129" s="12" t="e">
        <f t="shared" ca="1" si="36"/>
        <v>#DIV/0!</v>
      </c>
      <c r="AN129" s="157">
        <f t="shared" si="24"/>
        <v>126</v>
      </c>
      <c r="AO129" s="12">
        <f>'US Core RE'!Q139</f>
        <v>-9.9344347547499906E-3</v>
      </c>
      <c r="AP129" s="12">
        <f>'VA RE'!Q139</f>
        <v>3.5340834753519001E-3</v>
      </c>
      <c r="AQ129" s="162">
        <f>'Opp RE'!Q139</f>
        <v>-3.3800142689200202E-2</v>
      </c>
      <c r="AR129" s="162">
        <f>'US Core+ RE'!Q139</f>
        <v>3.3E-3</v>
      </c>
      <c r="AS129" s="162">
        <f>REITs!Q139</f>
        <v>9.5411184774185864E-2</v>
      </c>
      <c r="AT129" s="162">
        <f>Timberland!Q139</f>
        <v>0.17085154946375014</v>
      </c>
      <c r="AU129" s="162">
        <f>'Row Crops'!Q139</f>
        <v>1.6507758906500136E-2</v>
      </c>
      <c r="AV129" s="162">
        <f>'Perm Crops'!Q139</f>
        <v>2.6602628880500134E-2</v>
      </c>
      <c r="AW129" s="162">
        <f>Infra!Q139</f>
        <v>0</v>
      </c>
      <c r="AX129" s="162">
        <f>'US Public Eq'!Q139</f>
        <v>4.8676981145294703E-3</v>
      </c>
      <c r="AY129" s="162">
        <f>'Fixed Income'!Q139</f>
        <v>2.6501987731011978E-2</v>
      </c>
      <c r="AZ129" s="162">
        <f>NCPREC!Q139</f>
        <v>0</v>
      </c>
      <c r="BA129" s="162">
        <f>'Euro Core RE'!Q139</f>
        <v>0</v>
      </c>
      <c r="BB129" s="162">
        <f>'Asia Core RE'!Q139</f>
        <v>0</v>
      </c>
      <c r="BC129" s="162">
        <f>'Add-On 1'!Q139</f>
        <v>0</v>
      </c>
      <c r="BD129" s="162">
        <f>'Add-On 2'!Q139</f>
        <v>0</v>
      </c>
      <c r="BE129" s="162"/>
      <c r="BF129">
        <f t="shared" si="28"/>
        <v>126</v>
      </c>
      <c r="BG129" s="12">
        <f>'US Core RE'!R139</f>
        <v>-2.5467764984402286E-2</v>
      </c>
      <c r="BH129" s="12">
        <f>'VA RE'!R139</f>
        <v>-1.0477810492648398E-3</v>
      </c>
      <c r="BI129" s="162">
        <f>'Opp RE'!R139</f>
        <v>-0.13372673673550384</v>
      </c>
      <c r="BJ129" s="162">
        <f>'US Core+ RE'!R139</f>
        <v>-1.6353194500000057E-2</v>
      </c>
      <c r="BK129" s="162">
        <f>REITs!R139</f>
        <v>9.5411184774185864E-2</v>
      </c>
      <c r="BL129" s="162">
        <f>Timberland!R139</f>
        <v>0.31790775868937504</v>
      </c>
      <c r="BM129" s="162">
        <f>'Row Crops'!R139</f>
        <v>2.2551893305995163E-2</v>
      </c>
      <c r="BN129" s="162">
        <f>'Perm Crops'!R139</f>
        <v>2.7425429890390873E-2</v>
      </c>
      <c r="BO129" s="162">
        <f>Infra!R139</f>
        <v>0</v>
      </c>
      <c r="BP129" s="162">
        <f>'US Public Eq'!R139</f>
        <v>4.8676981145294729E-3</v>
      </c>
      <c r="BQ129" s="162">
        <f>'Fixed Income'!R139</f>
        <v>2.6501987731011978E-2</v>
      </c>
      <c r="BR129" s="162">
        <f>NCPREC!R139</f>
        <v>0</v>
      </c>
      <c r="BS129" s="162">
        <f>'Euro Core RE'!R139</f>
        <v>0</v>
      </c>
      <c r="BT129" s="162">
        <f>'Asia Core RE'!R139</f>
        <v>0</v>
      </c>
      <c r="BU129" s="162" t="e">
        <f>'Add-On 1'!R139</f>
        <v>#DIV/0!</v>
      </c>
      <c r="BV129" s="162" t="e">
        <f>'Add-On 2'!R139</f>
        <v>#DIV/0!</v>
      </c>
    </row>
    <row r="130" spans="1:74" x14ac:dyDescent="0.2">
      <c r="A130" s="157">
        <f t="shared" si="25"/>
        <v>127</v>
      </c>
      <c r="B130" s="12">
        <f t="shared" ca="1" si="33"/>
        <v>-1.30113765325824E-3</v>
      </c>
      <c r="C130" s="12">
        <f t="shared" ca="1" si="39"/>
        <v>0</v>
      </c>
      <c r="D130" s="12">
        <f t="shared" ca="1" si="39"/>
        <v>0</v>
      </c>
      <c r="E130" s="12">
        <f t="shared" ca="1" si="39"/>
        <v>1.6299999999999999E-2</v>
      </c>
      <c r="F130" s="12">
        <f t="shared" ca="1" si="39"/>
        <v>5.7415083306277597E-3</v>
      </c>
      <c r="G130" s="12">
        <f t="shared" ca="1" si="39"/>
        <v>8.1777358289421807E-3</v>
      </c>
      <c r="H130" s="12">
        <f t="shared" ca="1" si="39"/>
        <v>0</v>
      </c>
      <c r="I130" s="12">
        <f t="shared" ca="1" si="39"/>
        <v>1.6632359623999893E-2</v>
      </c>
      <c r="J130" s="12">
        <f t="shared" ca="1" si="39"/>
        <v>1.1437050548749994E-2</v>
      </c>
      <c r="K130" s="12">
        <f t="shared" ca="1" si="39"/>
        <v>1.2188873081749874E-2</v>
      </c>
      <c r="L130" s="12">
        <f t="shared" ca="1" si="39"/>
        <v>0.18398230118537584</v>
      </c>
      <c r="M130" s="12">
        <f t="shared" ca="1" si="39"/>
        <v>4.3668806168455997E-2</v>
      </c>
      <c r="N130" s="12">
        <f t="shared" ca="1" si="39"/>
        <v>4.1343255421772529E-2</v>
      </c>
      <c r="O130" s="12">
        <f t="shared" ca="1" si="39"/>
        <v>0</v>
      </c>
      <c r="P130" s="12">
        <f t="shared" ca="1" si="39"/>
        <v>0</v>
      </c>
      <c r="Q130" s="12">
        <f t="shared" ca="1" si="39"/>
        <v>0</v>
      </c>
      <c r="V130" s="157">
        <f t="shared" si="26"/>
        <v>127</v>
      </c>
      <c r="W130" s="12">
        <f t="shared" ca="1" si="38"/>
        <v>2.2224452368457825E-2</v>
      </c>
      <c r="X130" s="12">
        <f t="shared" ca="1" si="38"/>
        <v>0</v>
      </c>
      <c r="Y130" s="12">
        <f t="shared" ca="1" si="38"/>
        <v>0</v>
      </c>
      <c r="Z130" s="12">
        <f t="shared" ca="1" si="38"/>
        <v>6.7007717984000292E-2</v>
      </c>
      <c r="AA130" s="12">
        <f t="shared" ca="1" si="38"/>
        <v>8.285266882742226E-2</v>
      </c>
      <c r="AB130" s="12">
        <f t="shared" ca="1" si="38"/>
        <v>0.17730357658934204</v>
      </c>
      <c r="AC130" s="12">
        <f t="shared" ca="1" si="38"/>
        <v>0</v>
      </c>
      <c r="AD130" s="12">
        <f t="shared" ca="1" si="38"/>
        <v>-0.18427693419170565</v>
      </c>
      <c r="AE130" s="12">
        <f t="shared" ca="1" si="38"/>
        <v>7.4657746339001907E-3</v>
      </c>
      <c r="AF130" s="12">
        <f t="shared" ca="1" si="38"/>
        <v>2.0636946257096112E-2</v>
      </c>
      <c r="AG130" s="12">
        <f t="shared" ca="1" si="38"/>
        <v>0.18398230118537584</v>
      </c>
      <c r="AH130" s="12">
        <f t="shared" ca="1" si="38"/>
        <v>4.3668806168456031E-2</v>
      </c>
      <c r="AI130" s="12">
        <f t="shared" ca="1" si="38"/>
        <v>4.1343255421772529E-2</v>
      </c>
      <c r="AJ130" s="12">
        <f t="shared" ca="1" si="38"/>
        <v>0</v>
      </c>
      <c r="AK130" s="12" t="e">
        <f t="shared" ca="1" si="38"/>
        <v>#DIV/0!</v>
      </c>
      <c r="AL130" s="12" t="e">
        <f t="shared" ca="1" si="36"/>
        <v>#DIV/0!</v>
      </c>
      <c r="AN130" s="157">
        <f t="shared" si="24"/>
        <v>127</v>
      </c>
      <c r="AO130" s="12">
        <f>'US Core RE'!Q140</f>
        <v>-1.30113765325824E-3</v>
      </c>
      <c r="AP130" s="12">
        <f>'VA RE'!Q140</f>
        <v>5.7415083306277597E-3</v>
      </c>
      <c r="AQ130" s="162">
        <f>'Opp RE'!Q140</f>
        <v>8.1777358289421807E-3</v>
      </c>
      <c r="AR130" s="162">
        <f>'US Core+ RE'!Q140</f>
        <v>1.6299999999999999E-2</v>
      </c>
      <c r="AS130" s="162">
        <f>REITs!Q140</f>
        <v>0.18398230118537584</v>
      </c>
      <c r="AT130" s="162">
        <f>Timberland!Q140</f>
        <v>1.6632359623999893E-2</v>
      </c>
      <c r="AU130" s="162">
        <f>'Row Crops'!Q140</f>
        <v>1.1437050548749994E-2</v>
      </c>
      <c r="AV130" s="162">
        <f>'Perm Crops'!Q140</f>
        <v>1.2188873081749874E-2</v>
      </c>
      <c r="AW130" s="162">
        <f>Infra!Q140</f>
        <v>0</v>
      </c>
      <c r="AX130" s="162">
        <f>'US Public Eq'!Q140</f>
        <v>4.3668806168455997E-2</v>
      </c>
      <c r="AY130" s="162">
        <f>'Fixed Income'!Q140</f>
        <v>4.1343255421772529E-2</v>
      </c>
      <c r="AZ130" s="162">
        <f>NCPREC!Q140</f>
        <v>0</v>
      </c>
      <c r="BA130" s="162">
        <f>'Euro Core RE'!Q140</f>
        <v>0</v>
      </c>
      <c r="BB130" s="162">
        <f>'Asia Core RE'!Q140</f>
        <v>0</v>
      </c>
      <c r="BC130" s="162">
        <f>'Add-On 1'!Q140</f>
        <v>0</v>
      </c>
      <c r="BD130" s="162">
        <f>'Add-On 2'!Q140</f>
        <v>0</v>
      </c>
      <c r="BE130" s="162"/>
      <c r="BF130">
        <f t="shared" si="28"/>
        <v>127</v>
      </c>
      <c r="BG130" s="12">
        <f>'US Core RE'!R140</f>
        <v>2.2224452368457825E-2</v>
      </c>
      <c r="BH130" s="12">
        <f>'VA RE'!R140</f>
        <v>8.285266882742226E-2</v>
      </c>
      <c r="BI130" s="162">
        <f>'Opp RE'!R140</f>
        <v>0.17730357658934204</v>
      </c>
      <c r="BJ130" s="162">
        <f>'US Core+ RE'!R140</f>
        <v>6.7007717984000292E-2</v>
      </c>
      <c r="BK130" s="162">
        <f>REITs!R140</f>
        <v>0.18398230118537584</v>
      </c>
      <c r="BL130" s="162">
        <f>Timberland!R140</f>
        <v>-0.18427693419170565</v>
      </c>
      <c r="BM130" s="162">
        <f>'Row Crops'!R140</f>
        <v>7.4657746339001907E-3</v>
      </c>
      <c r="BN130" s="162">
        <f>'Perm Crops'!R140</f>
        <v>2.0636946257096112E-2</v>
      </c>
      <c r="BO130" s="162">
        <f>Infra!R140</f>
        <v>0</v>
      </c>
      <c r="BP130" s="162">
        <f>'US Public Eq'!R140</f>
        <v>4.3668806168456031E-2</v>
      </c>
      <c r="BQ130" s="162">
        <f>'Fixed Income'!R140</f>
        <v>4.1343255421772529E-2</v>
      </c>
      <c r="BR130" s="162">
        <f>NCPREC!R140</f>
        <v>0</v>
      </c>
      <c r="BS130" s="162">
        <f>'Euro Core RE'!R140</f>
        <v>0</v>
      </c>
      <c r="BT130" s="162">
        <f>'Asia Core RE'!R140</f>
        <v>0</v>
      </c>
      <c r="BU130" s="162" t="e">
        <f>'Add-On 1'!R140</f>
        <v>#DIV/0!</v>
      </c>
      <c r="BV130" s="162" t="e">
        <f>'Add-On 2'!R140</f>
        <v>#DIV/0!</v>
      </c>
    </row>
    <row r="131" spans="1:74" x14ac:dyDescent="0.2">
      <c r="A131" s="157">
        <f t="shared" si="25"/>
        <v>128</v>
      </c>
      <c r="B131" s="12">
        <f t="shared" ca="1" si="33"/>
        <v>-1.6789840630237599E-2</v>
      </c>
      <c r="C131" s="12">
        <f t="shared" ca="1" si="39"/>
        <v>0</v>
      </c>
      <c r="D131" s="12">
        <f t="shared" ca="1" si="39"/>
        <v>0</v>
      </c>
      <c r="E131" s="12">
        <f t="shared" ca="1" si="39"/>
        <v>-2.4199999999999999E-2</v>
      </c>
      <c r="F131" s="12">
        <f t="shared" ca="1" si="39"/>
        <v>-4.6622040798784001E-2</v>
      </c>
      <c r="G131" s="12">
        <f t="shared" ca="1" si="39"/>
        <v>-6.7189487002112303E-2</v>
      </c>
      <c r="H131" s="12">
        <f t="shared" ca="1" si="39"/>
        <v>0</v>
      </c>
      <c r="I131" s="12">
        <f t="shared" ca="1" si="39"/>
        <v>0.22033485864500002</v>
      </c>
      <c r="J131" s="12">
        <f t="shared" ca="1" si="39"/>
        <v>2.3479656179750119E-2</v>
      </c>
      <c r="K131" s="12">
        <f t="shared" ca="1" si="39"/>
        <v>8.0131769855000812E-3</v>
      </c>
      <c r="L131" s="12">
        <f t="shared" ca="1" si="39"/>
        <v>-3.9835137219151995E-2</v>
      </c>
      <c r="M131" s="12">
        <f t="shared" ca="1" si="39"/>
        <v>5.0357696369710506E-2</v>
      </c>
      <c r="N131" s="12">
        <f t="shared" ca="1" si="39"/>
        <v>2.6545839370226698E-3</v>
      </c>
      <c r="O131" s="12">
        <f t="shared" ca="1" si="39"/>
        <v>0</v>
      </c>
      <c r="P131" s="12">
        <f t="shared" ca="1" si="39"/>
        <v>0</v>
      </c>
      <c r="Q131" s="12">
        <f t="shared" ca="1" si="39"/>
        <v>0</v>
      </c>
      <c r="V131" s="157">
        <f t="shared" si="26"/>
        <v>128</v>
      </c>
      <c r="W131" s="12">
        <f t="shared" ca="1" si="38"/>
        <v>-1.2030655377508803E-2</v>
      </c>
      <c r="X131" s="12">
        <f t="shared" ca="1" si="38"/>
        <v>0</v>
      </c>
      <c r="Y131" s="12">
        <f t="shared" ca="1" si="38"/>
        <v>0</v>
      </c>
      <c r="Z131" s="12">
        <f t="shared" ca="1" si="38"/>
        <v>4.7486993264500121E-2</v>
      </c>
      <c r="AA131" s="12">
        <f t="shared" ca="1" si="38"/>
        <v>-8.5071266710231574E-2</v>
      </c>
      <c r="AB131" s="12">
        <f t="shared" ca="1" si="38"/>
        <v>-0.21380295823426576</v>
      </c>
      <c r="AC131" s="12">
        <f t="shared" ca="1" si="38"/>
        <v>0</v>
      </c>
      <c r="AD131" s="12">
        <f t="shared" ca="1" si="38"/>
        <v>0.43084570137694111</v>
      </c>
      <c r="AE131" s="12">
        <f t="shared" ca="1" si="38"/>
        <v>2.9681913439304486E-2</v>
      </c>
      <c r="AF131" s="12">
        <f t="shared" ca="1" si="38"/>
        <v>3.7636096138096153E-3</v>
      </c>
      <c r="AG131" s="12">
        <f t="shared" ca="1" si="38"/>
        <v>-3.9835137219151995E-2</v>
      </c>
      <c r="AH131" s="12">
        <f t="shared" ca="1" si="38"/>
        <v>5.0357696369710547E-2</v>
      </c>
      <c r="AI131" s="12">
        <f t="shared" ca="1" si="38"/>
        <v>2.6545839370226698E-3</v>
      </c>
      <c r="AJ131" s="12">
        <f t="shared" ca="1" si="38"/>
        <v>0</v>
      </c>
      <c r="AK131" s="12" t="e">
        <f t="shared" ca="1" si="38"/>
        <v>#DIV/0!</v>
      </c>
      <c r="AL131" s="12" t="e">
        <f t="shared" ca="1" si="36"/>
        <v>#DIV/0!</v>
      </c>
      <c r="AN131" s="157">
        <f t="shared" si="24"/>
        <v>128</v>
      </c>
      <c r="AO131" s="12">
        <f>'US Core RE'!Q141</f>
        <v>-1.6789840630237599E-2</v>
      </c>
      <c r="AP131" s="12">
        <f>'VA RE'!Q141</f>
        <v>-4.6622040798784001E-2</v>
      </c>
      <c r="AQ131" s="162">
        <f>'Opp RE'!Q141</f>
        <v>-6.7189487002112303E-2</v>
      </c>
      <c r="AR131" s="162">
        <f>'US Core+ RE'!Q141</f>
        <v>-2.4199999999999999E-2</v>
      </c>
      <c r="AS131" s="162">
        <f>REITs!Q141</f>
        <v>-3.9835137219151995E-2</v>
      </c>
      <c r="AT131" s="162">
        <f>Timberland!Q141</f>
        <v>0.22033485864500002</v>
      </c>
      <c r="AU131" s="162">
        <f>'Row Crops'!Q141</f>
        <v>2.3479656179750119E-2</v>
      </c>
      <c r="AV131" s="162">
        <f>'Perm Crops'!Q141</f>
        <v>8.0131769855000812E-3</v>
      </c>
      <c r="AW131" s="162">
        <f>Infra!Q141</f>
        <v>0</v>
      </c>
      <c r="AX131" s="162">
        <f>'US Public Eq'!Q141</f>
        <v>5.0357696369710506E-2</v>
      </c>
      <c r="AY131" s="162">
        <f>'Fixed Income'!Q141</f>
        <v>2.6545839370226698E-3</v>
      </c>
      <c r="AZ131" s="162">
        <f>NCPREC!Q141</f>
        <v>0</v>
      </c>
      <c r="BA131" s="162">
        <f>'Euro Core RE'!Q141</f>
        <v>0</v>
      </c>
      <c r="BB131" s="162">
        <f>'Asia Core RE'!Q141</f>
        <v>0</v>
      </c>
      <c r="BC131" s="162">
        <f>'Add-On 1'!Q141</f>
        <v>0</v>
      </c>
      <c r="BD131" s="162">
        <f>'Add-On 2'!Q141</f>
        <v>0</v>
      </c>
      <c r="BE131" s="162"/>
      <c r="BF131">
        <f t="shared" si="28"/>
        <v>128</v>
      </c>
      <c r="BG131" s="12">
        <f>'US Core RE'!R141</f>
        <v>-1.2030655377508803E-2</v>
      </c>
      <c r="BH131" s="12">
        <f>'VA RE'!R141</f>
        <v>-8.5071266710231574E-2</v>
      </c>
      <c r="BI131" s="162">
        <f>'Opp RE'!R141</f>
        <v>-0.21380295823426576</v>
      </c>
      <c r="BJ131" s="162">
        <f>'US Core+ RE'!R141</f>
        <v>4.7486993264500121E-2</v>
      </c>
      <c r="BK131" s="162">
        <f>REITs!R141</f>
        <v>-3.9835137219151995E-2</v>
      </c>
      <c r="BL131" s="162">
        <f>Timberland!R141</f>
        <v>0.43084570137694111</v>
      </c>
      <c r="BM131" s="162">
        <f>'Row Crops'!R141</f>
        <v>2.9681913439304486E-2</v>
      </c>
      <c r="BN131" s="162">
        <f>'Perm Crops'!R141</f>
        <v>3.7636096138096153E-3</v>
      </c>
      <c r="BO131" s="162">
        <f>Infra!R141</f>
        <v>0</v>
      </c>
      <c r="BP131" s="162">
        <f>'US Public Eq'!R141</f>
        <v>5.0357696369710547E-2</v>
      </c>
      <c r="BQ131" s="162">
        <f>'Fixed Income'!R141</f>
        <v>2.6545839370226698E-3</v>
      </c>
      <c r="BR131" s="162">
        <f>NCPREC!R141</f>
        <v>0</v>
      </c>
      <c r="BS131" s="162">
        <f>'Euro Core RE'!R141</f>
        <v>0</v>
      </c>
      <c r="BT131" s="162">
        <f>'Asia Core RE'!R141</f>
        <v>0</v>
      </c>
      <c r="BU131" s="162" t="e">
        <f>'Add-On 1'!R141</f>
        <v>#DIV/0!</v>
      </c>
      <c r="BV131" s="162" t="e">
        <f>'Add-On 2'!R141</f>
        <v>#DIV/0!</v>
      </c>
    </row>
    <row r="132" spans="1:74" x14ac:dyDescent="0.2">
      <c r="A132" s="157">
        <f t="shared" si="25"/>
        <v>129</v>
      </c>
      <c r="B132" s="12">
        <f t="shared" ca="1" si="33"/>
        <v>-2.1028725666050199E-2</v>
      </c>
      <c r="C132" s="12">
        <f t="shared" ca="1" si="39"/>
        <v>0</v>
      </c>
      <c r="D132" s="12">
        <f t="shared" ca="1" si="39"/>
        <v>0</v>
      </c>
      <c r="E132" s="12">
        <f t="shared" ca="1" si="39"/>
        <v>-6.9599999999999995E-2</v>
      </c>
      <c r="F132" s="12">
        <f t="shared" ca="1" si="39"/>
        <v>-2.1561612892878501E-2</v>
      </c>
      <c r="G132" s="12">
        <f t="shared" ca="1" si="39"/>
        <v>-4.4013847074076797E-3</v>
      </c>
      <c r="H132" s="12">
        <f t="shared" ca="1" si="39"/>
        <v>0</v>
      </c>
      <c r="I132" s="12">
        <f t="shared" ca="1" si="39"/>
        <v>1.6243596368000102E-2</v>
      </c>
      <c r="J132" s="12">
        <f t="shared" ca="1" si="39"/>
        <v>6.1969436487501195E-3</v>
      </c>
      <c r="K132" s="12">
        <f t="shared" ca="1" si="39"/>
        <v>9.6293955350001958E-4</v>
      </c>
      <c r="L132" s="12">
        <f t="shared" ca="1" si="39"/>
        <v>-9.0470448635104117E-2</v>
      </c>
      <c r="M132" s="12">
        <f t="shared" ca="1" si="39"/>
        <v>3.1530557018983899E-2</v>
      </c>
      <c r="N132" s="12">
        <f t="shared" ca="1" si="39"/>
        <v>4.2968294758084724E-2</v>
      </c>
      <c r="O132" s="12">
        <f t="shared" ca="1" si="39"/>
        <v>0</v>
      </c>
      <c r="P132" s="12">
        <f t="shared" ca="1" si="39"/>
        <v>0</v>
      </c>
      <c r="Q132" s="12">
        <f t="shared" ca="1" si="39"/>
        <v>0</v>
      </c>
      <c r="V132" s="157">
        <f t="shared" si="26"/>
        <v>129</v>
      </c>
      <c r="W132" s="12">
        <f t="shared" ca="1" si="38"/>
        <v>-3.0846466704507192E-2</v>
      </c>
      <c r="X132" s="12">
        <f t="shared" ca="1" si="38"/>
        <v>0</v>
      </c>
      <c r="Y132" s="12">
        <f t="shared" ca="1" si="38"/>
        <v>0</v>
      </c>
      <c r="Z132" s="12">
        <f t="shared" ca="1" si="38"/>
        <v>-0.11466393336400005</v>
      </c>
      <c r="AA132" s="12">
        <f t="shared" ca="1" si="38"/>
        <v>-8.9570963851692831E-3</v>
      </c>
      <c r="AB132" s="12">
        <f t="shared" ca="1" si="38"/>
        <v>-3.0529871239539541E-2</v>
      </c>
      <c r="AC132" s="12">
        <f t="shared" ca="1" si="38"/>
        <v>0</v>
      </c>
      <c r="AD132" s="12">
        <f t="shared" ca="1" si="38"/>
        <v>-4.4766635219572248E-2</v>
      </c>
      <c r="AE132" s="12">
        <f t="shared" ca="1" si="38"/>
        <v>-8.6985601417877145E-4</v>
      </c>
      <c r="AF132" s="12">
        <f t="shared" ca="1" si="38"/>
        <v>9.4195523728202168E-4</v>
      </c>
      <c r="AG132" s="12">
        <f t="shared" ca="1" si="38"/>
        <v>-9.0470448635104117E-2</v>
      </c>
      <c r="AH132" s="12">
        <f t="shared" ca="1" si="38"/>
        <v>3.1530557018983885E-2</v>
      </c>
      <c r="AI132" s="12">
        <f t="shared" ca="1" si="38"/>
        <v>4.2968294758084724E-2</v>
      </c>
      <c r="AJ132" s="12">
        <f t="shared" ca="1" si="38"/>
        <v>0</v>
      </c>
      <c r="AK132" s="12" t="e">
        <f t="shared" ca="1" si="38"/>
        <v>#DIV/0!</v>
      </c>
      <c r="AL132" s="12" t="e">
        <f t="shared" ca="1" si="36"/>
        <v>#DIV/0!</v>
      </c>
      <c r="AN132" s="157">
        <f t="shared" ref="AN132:AN185" si="40">A132</f>
        <v>129</v>
      </c>
      <c r="AO132" s="12">
        <f>'US Core RE'!Q142</f>
        <v>-2.1028725666050199E-2</v>
      </c>
      <c r="AP132" s="12">
        <f>'VA RE'!Q142</f>
        <v>-2.1561612892878501E-2</v>
      </c>
      <c r="AQ132" s="162">
        <f>'Opp RE'!Q142</f>
        <v>-4.4013847074076797E-3</v>
      </c>
      <c r="AR132" s="162">
        <f>'US Core+ RE'!Q142</f>
        <v>-6.9599999999999995E-2</v>
      </c>
      <c r="AS132" s="162">
        <f>REITs!Q142</f>
        <v>-9.0470448635104117E-2</v>
      </c>
      <c r="AT132" s="162">
        <f>Timberland!Q142</f>
        <v>1.6243596368000102E-2</v>
      </c>
      <c r="AU132" s="162">
        <f>'Row Crops'!Q142</f>
        <v>6.1969436487501195E-3</v>
      </c>
      <c r="AV132" s="162">
        <f>'Perm Crops'!Q142</f>
        <v>9.6293955350001958E-4</v>
      </c>
      <c r="AW132" s="162">
        <f>Infra!Q142</f>
        <v>0</v>
      </c>
      <c r="AX132" s="162">
        <f>'US Public Eq'!Q142</f>
        <v>3.1530557018983899E-2</v>
      </c>
      <c r="AY132" s="162">
        <f>'Fixed Income'!Q142</f>
        <v>4.2968294758084724E-2</v>
      </c>
      <c r="AZ132" s="162">
        <f>NCPREC!Q142</f>
        <v>0</v>
      </c>
      <c r="BA132" s="162">
        <f>'Euro Core RE'!Q142</f>
        <v>0</v>
      </c>
      <c r="BB132" s="162">
        <f>'Asia Core RE'!Q142</f>
        <v>0</v>
      </c>
      <c r="BC132" s="162">
        <f>'Add-On 1'!Q142</f>
        <v>0</v>
      </c>
      <c r="BD132" s="162">
        <f>'Add-On 2'!Q142</f>
        <v>0</v>
      </c>
      <c r="BE132" s="162"/>
      <c r="BF132">
        <f t="shared" si="28"/>
        <v>129</v>
      </c>
      <c r="BG132" s="12">
        <f>'US Core RE'!R142</f>
        <v>-3.0846466704507192E-2</v>
      </c>
      <c r="BH132" s="12">
        <f>'VA RE'!R142</f>
        <v>-8.9570963851692831E-3</v>
      </c>
      <c r="BI132" s="162">
        <f>'Opp RE'!R142</f>
        <v>-3.0529871239539541E-2</v>
      </c>
      <c r="BJ132" s="162">
        <f>'US Core+ RE'!R142</f>
        <v>-0.11466393336400005</v>
      </c>
      <c r="BK132" s="162">
        <f>REITs!R142</f>
        <v>-9.0470448635104117E-2</v>
      </c>
      <c r="BL132" s="162">
        <f>Timberland!R142</f>
        <v>-4.4766635219572248E-2</v>
      </c>
      <c r="BM132" s="162">
        <f>'Row Crops'!R142</f>
        <v>-8.6985601417877145E-4</v>
      </c>
      <c r="BN132" s="162">
        <f>'Perm Crops'!R142</f>
        <v>9.4195523728202168E-4</v>
      </c>
      <c r="BO132" s="162">
        <f>Infra!R142</f>
        <v>0</v>
      </c>
      <c r="BP132" s="162">
        <f>'US Public Eq'!R142</f>
        <v>3.1530557018983885E-2</v>
      </c>
      <c r="BQ132" s="162">
        <f>'Fixed Income'!R142</f>
        <v>4.2968294758084724E-2</v>
      </c>
      <c r="BR132" s="162">
        <f>NCPREC!R142</f>
        <v>0</v>
      </c>
      <c r="BS132" s="162">
        <f>'Euro Core RE'!R142</f>
        <v>0</v>
      </c>
      <c r="BT132" s="162">
        <f>'Asia Core RE'!R142</f>
        <v>0</v>
      </c>
      <c r="BU132" s="162" t="e">
        <f>'Add-On 1'!R142</f>
        <v>#DIV/0!</v>
      </c>
      <c r="BV132" s="162" t="e">
        <f>'Add-On 2'!R142</f>
        <v>#DIV/0!</v>
      </c>
    </row>
    <row r="133" spans="1:74" x14ac:dyDescent="0.2">
      <c r="A133" s="157">
        <f t="shared" ref="A133:A186" si="41">A132+1</f>
        <v>130</v>
      </c>
      <c r="B133" s="12">
        <f t="shared" ca="1" si="33"/>
        <v>-1.44734257049589E-2</v>
      </c>
      <c r="C133" s="12">
        <f t="shared" ca="1" si="39"/>
        <v>0</v>
      </c>
      <c r="D133" s="12">
        <f t="shared" ca="1" si="39"/>
        <v>0</v>
      </c>
      <c r="E133" s="12">
        <f t="shared" ca="1" si="39"/>
        <v>-3.9300000000000002E-2</v>
      </c>
      <c r="F133" s="12">
        <f t="shared" ca="1" si="39"/>
        <v>-3.1648799931947399E-2</v>
      </c>
      <c r="G133" s="12">
        <f t="shared" ca="1" si="39"/>
        <v>7.30316792491885E-3</v>
      </c>
      <c r="H133" s="12">
        <f t="shared" ca="1" si="39"/>
        <v>0</v>
      </c>
      <c r="I133" s="12">
        <f t="shared" ca="1" si="39"/>
        <v>8.0717701831249933E-2</v>
      </c>
      <c r="J133" s="12">
        <f t="shared" ca="1" si="39"/>
        <v>1.4781755828749965E-2</v>
      </c>
      <c r="K133" s="12">
        <f t="shared" ca="1" si="39"/>
        <v>1.9594175526499891E-2</v>
      </c>
      <c r="L133" s="12">
        <f t="shared" ca="1" si="39"/>
        <v>7.5827990224924813E-2</v>
      </c>
      <c r="M133" s="12">
        <f t="shared" ca="1" si="39"/>
        <v>1.9017949535964099E-2</v>
      </c>
      <c r="N133" s="12">
        <f t="shared" ca="1" si="39"/>
        <v>4.0342971107686365E-2</v>
      </c>
      <c r="O133" s="12">
        <f t="shared" ca="1" si="39"/>
        <v>0</v>
      </c>
      <c r="P133" s="12">
        <f t="shared" ca="1" si="39"/>
        <v>0</v>
      </c>
      <c r="Q133" s="12">
        <f t="shared" ca="1" si="39"/>
        <v>0</v>
      </c>
      <c r="V133" s="157">
        <f t="shared" ref="V133:V186" si="42">V132+1</f>
        <v>130</v>
      </c>
      <c r="W133" s="12">
        <f t="shared" ref="W133:AK148" ca="1" si="43">VLOOKUP($V133,$BF$3:$BV$186,W$1,FALSE)</f>
        <v>-1.7621633366241229E-2</v>
      </c>
      <c r="X133" s="12">
        <f t="shared" ca="1" si="43"/>
        <v>0</v>
      </c>
      <c r="Y133" s="12">
        <f t="shared" ca="1" si="43"/>
        <v>0</v>
      </c>
      <c r="Z133" s="12">
        <f t="shared" ca="1" si="43"/>
        <v>-0.12518158734999985</v>
      </c>
      <c r="AA133" s="12">
        <f t="shared" ca="1" si="43"/>
        <v>-7.6869366382194992E-2</v>
      </c>
      <c r="AB133" s="12">
        <f t="shared" ca="1" si="43"/>
        <v>8.7803593431707849E-3</v>
      </c>
      <c r="AC133" s="12">
        <f t="shared" ca="1" si="43"/>
        <v>0</v>
      </c>
      <c r="AD133" s="12">
        <f t="shared" ca="1" si="43"/>
        <v>0.14206200976795214</v>
      </c>
      <c r="AE133" s="12">
        <f t="shared" ca="1" si="43"/>
        <v>2.1166807561719292E-2</v>
      </c>
      <c r="AF133" s="12">
        <f t="shared" ca="1" si="43"/>
        <v>1.7539946182180577E-2</v>
      </c>
      <c r="AG133" s="12">
        <f t="shared" ca="1" si="43"/>
        <v>7.5827990224924813E-2</v>
      </c>
      <c r="AH133" s="12">
        <f t="shared" ca="1" si="43"/>
        <v>1.901794953596414E-2</v>
      </c>
      <c r="AI133" s="12">
        <f t="shared" ca="1" si="43"/>
        <v>4.0342971107686365E-2</v>
      </c>
      <c r="AJ133" s="12">
        <f t="shared" ca="1" si="43"/>
        <v>0</v>
      </c>
      <c r="AK133" s="12" t="e">
        <f t="shared" ca="1" si="43"/>
        <v>#DIV/0!</v>
      </c>
      <c r="AL133" s="12" t="e">
        <f t="shared" ca="1" si="36"/>
        <v>#DIV/0!</v>
      </c>
      <c r="AN133" s="157">
        <f t="shared" si="40"/>
        <v>130</v>
      </c>
      <c r="AO133" s="12">
        <f>'US Core RE'!Q143</f>
        <v>-1.44734257049589E-2</v>
      </c>
      <c r="AP133" s="12">
        <f>'VA RE'!Q143</f>
        <v>-3.1648799931947399E-2</v>
      </c>
      <c r="AQ133" s="162">
        <f>'Opp RE'!Q143</f>
        <v>7.30316792491885E-3</v>
      </c>
      <c r="AR133" s="162">
        <f>'US Core+ RE'!Q143</f>
        <v>-3.9300000000000002E-2</v>
      </c>
      <c r="AS133" s="162">
        <f>REITs!Q143</f>
        <v>7.5827990224924813E-2</v>
      </c>
      <c r="AT133" s="162">
        <f>Timberland!Q143</f>
        <v>8.0717701831249933E-2</v>
      </c>
      <c r="AU133" s="162">
        <f>'Row Crops'!Q143</f>
        <v>1.4781755828749965E-2</v>
      </c>
      <c r="AV133" s="162">
        <f>'Perm Crops'!Q143</f>
        <v>1.9594175526499891E-2</v>
      </c>
      <c r="AW133" s="162">
        <f>Infra!Q143</f>
        <v>0</v>
      </c>
      <c r="AX133" s="162">
        <f>'US Public Eq'!Q143</f>
        <v>1.9017949535964099E-2</v>
      </c>
      <c r="AY133" s="162">
        <f>'Fixed Income'!Q143</f>
        <v>4.0342971107686365E-2</v>
      </c>
      <c r="AZ133" s="162">
        <f>NCPREC!Q143</f>
        <v>0</v>
      </c>
      <c r="BA133" s="162">
        <f>'Euro Core RE'!Q143</f>
        <v>0</v>
      </c>
      <c r="BB133" s="162">
        <f>'Asia Core RE'!Q143</f>
        <v>0</v>
      </c>
      <c r="BC133" s="162">
        <f>'Add-On 1'!Q143</f>
        <v>0</v>
      </c>
      <c r="BD133" s="162">
        <f>'Add-On 2'!Q143</f>
        <v>0</v>
      </c>
      <c r="BE133" s="162"/>
      <c r="BF133">
        <f t="shared" ref="BF133:BF186" si="44">AN133</f>
        <v>130</v>
      </c>
      <c r="BG133" s="12">
        <f>'US Core RE'!R143</f>
        <v>-1.7621633366241229E-2</v>
      </c>
      <c r="BH133" s="12">
        <f>'VA RE'!R143</f>
        <v>-7.6869366382194992E-2</v>
      </c>
      <c r="BI133" s="162">
        <f>'Opp RE'!R143</f>
        <v>8.7803593431707849E-3</v>
      </c>
      <c r="BJ133" s="162">
        <f>'US Core+ RE'!R143</f>
        <v>-0.12518158734999985</v>
      </c>
      <c r="BK133" s="162">
        <f>REITs!R143</f>
        <v>7.5827990224924813E-2</v>
      </c>
      <c r="BL133" s="162">
        <f>Timberland!R143</f>
        <v>0.14206200976795214</v>
      </c>
      <c r="BM133" s="162">
        <f>'Row Crops'!R143</f>
        <v>2.1166807561719292E-2</v>
      </c>
      <c r="BN133" s="162">
        <f>'Perm Crops'!R143</f>
        <v>1.7539946182180577E-2</v>
      </c>
      <c r="BO133" s="162">
        <f>Infra!R143</f>
        <v>0</v>
      </c>
      <c r="BP133" s="162">
        <f>'US Public Eq'!R143</f>
        <v>1.901794953596414E-2</v>
      </c>
      <c r="BQ133" s="162">
        <f>'Fixed Income'!R143</f>
        <v>4.0342971107686365E-2</v>
      </c>
      <c r="BR133" s="162">
        <f>NCPREC!R143</f>
        <v>0</v>
      </c>
      <c r="BS133" s="162">
        <f>'Euro Core RE'!R143</f>
        <v>0</v>
      </c>
      <c r="BT133" s="162">
        <f>'Asia Core RE'!R143</f>
        <v>0</v>
      </c>
      <c r="BU133" s="162" t="e">
        <f>'Add-On 1'!R143</f>
        <v>#DIV/0!</v>
      </c>
      <c r="BV133" s="162" t="e">
        <f>'Add-On 2'!R143</f>
        <v>#DIV/0!</v>
      </c>
    </row>
    <row r="134" spans="1:74" x14ac:dyDescent="0.2">
      <c r="A134" s="157">
        <f t="shared" si="41"/>
        <v>131</v>
      </c>
      <c r="B134" s="12">
        <f t="shared" ca="1" si="33"/>
        <v>-1.36330121801121E-2</v>
      </c>
      <c r="C134" s="12">
        <f t="shared" ca="1" si="39"/>
        <v>0</v>
      </c>
      <c r="D134" s="12">
        <f t="shared" ca="1" si="39"/>
        <v>0</v>
      </c>
      <c r="E134" s="12">
        <f t="shared" ca="1" si="39"/>
        <v>1.4800000000000001E-2</v>
      </c>
      <c r="F134" s="12">
        <f t="shared" ca="1" si="39"/>
        <v>-1.4897704644959799E-3</v>
      </c>
      <c r="G134" s="12">
        <f t="shared" ca="1" si="39"/>
        <v>7.4678332058965404E-3</v>
      </c>
      <c r="H134" s="12">
        <f t="shared" ca="1" si="39"/>
        <v>0</v>
      </c>
      <c r="I134" s="12">
        <f t="shared" ca="1" si="39"/>
        <v>1.4368318512499867E-2</v>
      </c>
      <c r="J134" s="12">
        <f t="shared" ca="1" si="39"/>
        <v>1.0355780399000203E-2</v>
      </c>
      <c r="K134" s="12">
        <f t="shared" ca="1" si="39"/>
        <v>1.3487115441500164E-2</v>
      </c>
      <c r="L134" s="12">
        <f t="shared" ca="1" si="39"/>
        <v>-9.7445173294719911E-2</v>
      </c>
      <c r="M134" s="12">
        <f t="shared" ca="1" si="39"/>
        <v>-2.5258606135356798E-2</v>
      </c>
      <c r="N134" s="12">
        <f t="shared" ca="1" si="39"/>
        <v>-1.2780018840046425E-2</v>
      </c>
      <c r="O134" s="12">
        <f t="shared" ca="1" si="39"/>
        <v>0</v>
      </c>
      <c r="P134" s="12">
        <f t="shared" ca="1" si="39"/>
        <v>0</v>
      </c>
      <c r="Q134" s="12">
        <f t="shared" ca="1" si="39"/>
        <v>0</v>
      </c>
      <c r="V134" s="157">
        <f t="shared" si="42"/>
        <v>131</v>
      </c>
      <c r="W134" s="12">
        <f t="shared" ca="1" si="43"/>
        <v>1.996125730391074E-2</v>
      </c>
      <c r="X134" s="12">
        <f t="shared" ca="1" si="43"/>
        <v>0</v>
      </c>
      <c r="Y134" s="12">
        <f t="shared" ca="1" si="43"/>
        <v>0</v>
      </c>
      <c r="Z134" s="12">
        <f t="shared" ca="1" si="43"/>
        <v>7.637161702399986E-2</v>
      </c>
      <c r="AA134" s="12">
        <f t="shared" ca="1" si="43"/>
        <v>0.11386444218235048</v>
      </c>
      <c r="AB134" s="12">
        <f t="shared" ca="1" si="43"/>
        <v>6.2424809231525824E-2</v>
      </c>
      <c r="AC134" s="12">
        <f t="shared" ca="1" si="43"/>
        <v>0</v>
      </c>
      <c r="AD134" s="12">
        <f t="shared" ca="1" si="43"/>
        <v>-5.8466397503882273E-2</v>
      </c>
      <c r="AE134" s="12">
        <f t="shared" ca="1" si="43"/>
        <v>3.7872203003355143E-3</v>
      </c>
      <c r="AF134" s="12">
        <f t="shared" ca="1" si="43"/>
        <v>-3.6364049167173507E-3</v>
      </c>
      <c r="AG134" s="12">
        <f t="shared" ca="1" si="43"/>
        <v>-9.7445173294719911E-2</v>
      </c>
      <c r="AH134" s="12">
        <f t="shared" ca="1" si="43"/>
        <v>-2.5258606135356798E-2</v>
      </c>
      <c r="AI134" s="12">
        <f t="shared" ca="1" si="43"/>
        <v>-1.2780018840046425E-2</v>
      </c>
      <c r="AJ134" s="12">
        <f t="shared" ca="1" si="43"/>
        <v>0</v>
      </c>
      <c r="AK134" s="12" t="e">
        <f t="shared" ca="1" si="43"/>
        <v>#DIV/0!</v>
      </c>
      <c r="AL134" s="12" t="e">
        <f t="shared" ca="1" si="36"/>
        <v>#DIV/0!</v>
      </c>
      <c r="AN134" s="157">
        <f t="shared" si="40"/>
        <v>131</v>
      </c>
      <c r="AO134" s="12">
        <f>'US Core RE'!Q144</f>
        <v>-1.36330121801121E-2</v>
      </c>
      <c r="AP134" s="12">
        <f>'VA RE'!Q144</f>
        <v>-1.4897704644959799E-3</v>
      </c>
      <c r="AQ134" s="162">
        <f>'Opp RE'!Q144</f>
        <v>7.4678332058965404E-3</v>
      </c>
      <c r="AR134" s="162">
        <f>'US Core+ RE'!Q144</f>
        <v>1.4800000000000001E-2</v>
      </c>
      <c r="AS134" s="162">
        <f>REITs!Q144</f>
        <v>-9.7445173294719911E-2</v>
      </c>
      <c r="AT134" s="162">
        <f>Timberland!Q144</f>
        <v>1.4368318512499867E-2</v>
      </c>
      <c r="AU134" s="162">
        <f>'Row Crops'!Q144</f>
        <v>1.0355780399000203E-2</v>
      </c>
      <c r="AV134" s="162">
        <f>'Perm Crops'!Q144</f>
        <v>1.3487115441500164E-2</v>
      </c>
      <c r="AW134" s="162">
        <f>Infra!Q144</f>
        <v>0</v>
      </c>
      <c r="AX134" s="162">
        <f>'US Public Eq'!Q144</f>
        <v>-2.5258606135356798E-2</v>
      </c>
      <c r="AY134" s="162">
        <f>'Fixed Income'!Q144</f>
        <v>-1.2780018840046425E-2</v>
      </c>
      <c r="AZ134" s="162">
        <f>NCPREC!Q144</f>
        <v>0</v>
      </c>
      <c r="BA134" s="162">
        <f>'Euro Core RE'!Q144</f>
        <v>0</v>
      </c>
      <c r="BB134" s="162">
        <f>'Asia Core RE'!Q144</f>
        <v>0</v>
      </c>
      <c r="BC134" s="162">
        <f>'Add-On 1'!Q144</f>
        <v>0</v>
      </c>
      <c r="BD134" s="162">
        <f>'Add-On 2'!Q144</f>
        <v>0</v>
      </c>
      <c r="BE134" s="162"/>
      <c r="BF134">
        <f t="shared" si="44"/>
        <v>131</v>
      </c>
      <c r="BG134" s="12">
        <f>'US Core RE'!R144</f>
        <v>1.996125730391074E-2</v>
      </c>
      <c r="BH134" s="12">
        <f>'VA RE'!R144</f>
        <v>0.11386444218235048</v>
      </c>
      <c r="BI134" s="162">
        <f>'Opp RE'!R144</f>
        <v>6.2424809231525824E-2</v>
      </c>
      <c r="BJ134" s="162">
        <f>'US Core+ RE'!R144</f>
        <v>7.637161702399986E-2</v>
      </c>
      <c r="BK134" s="162">
        <f>REITs!R144</f>
        <v>-9.7445173294719911E-2</v>
      </c>
      <c r="BL134" s="162">
        <f>Timberland!R144</f>
        <v>-5.8466397503882273E-2</v>
      </c>
      <c r="BM134" s="162">
        <f>'Row Crops'!R144</f>
        <v>3.7872203003355143E-3</v>
      </c>
      <c r="BN134" s="162">
        <f>'Perm Crops'!R144</f>
        <v>-3.6364049167173507E-3</v>
      </c>
      <c r="BO134" s="162">
        <f>Infra!R144</f>
        <v>0</v>
      </c>
      <c r="BP134" s="162">
        <f>'US Public Eq'!R144</f>
        <v>-2.5258606135356798E-2</v>
      </c>
      <c r="BQ134" s="162">
        <f>'Fixed Income'!R144</f>
        <v>-1.2780018840046425E-2</v>
      </c>
      <c r="BR134" s="162">
        <f>NCPREC!R144</f>
        <v>0</v>
      </c>
      <c r="BS134" s="162">
        <f>'Euro Core RE'!R144</f>
        <v>0</v>
      </c>
      <c r="BT134" s="162">
        <f>'Asia Core RE'!R144</f>
        <v>0</v>
      </c>
      <c r="BU134" s="162" t="e">
        <f>'Add-On 1'!R144</f>
        <v>#DIV/0!</v>
      </c>
      <c r="BV134" s="162" t="e">
        <f>'Add-On 2'!R144</f>
        <v>#DIV/0!</v>
      </c>
    </row>
    <row r="135" spans="1:74" x14ac:dyDescent="0.2">
      <c r="A135" s="157">
        <f t="shared" si="41"/>
        <v>132</v>
      </c>
      <c r="B135" s="12">
        <f t="shared" ca="1" si="33"/>
        <v>-3.6894029098662399E-2</v>
      </c>
      <c r="C135" s="12">
        <f t="shared" ca="1" si="39"/>
        <v>0</v>
      </c>
      <c r="D135" s="12">
        <f t="shared" ca="1" si="39"/>
        <v>0</v>
      </c>
      <c r="E135" s="12">
        <f t="shared" ca="1" si="39"/>
        <v>-2.46E-2</v>
      </c>
      <c r="F135" s="12">
        <f t="shared" ca="1" si="39"/>
        <v>-7.9826167238995202E-2</v>
      </c>
      <c r="G135" s="12">
        <f t="shared" ca="1" si="39"/>
        <v>-1.40091548712602E-2</v>
      </c>
      <c r="H135" s="12">
        <f t="shared" ca="1" si="39"/>
        <v>0</v>
      </c>
      <c r="I135" s="12">
        <f t="shared" ca="1" si="39"/>
        <v>8.9650564404500033E-2</v>
      </c>
      <c r="J135" s="12">
        <f t="shared" ca="1" si="39"/>
        <v>2.6213538245000167E-2</v>
      </c>
      <c r="K135" s="12">
        <f t="shared" ca="1" si="39"/>
        <v>3.4458533695999938E-2</v>
      </c>
      <c r="L135" s="12">
        <f t="shared" ca="1" si="39"/>
        <v>1.1717708192800158E-2</v>
      </c>
      <c r="M135" s="12">
        <f t="shared" ca="1" si="39"/>
        <v>8.3843041860176992E-2</v>
      </c>
      <c r="N135" s="12">
        <f t="shared" ca="1" si="39"/>
        <v>5.0709077938910774E-2</v>
      </c>
      <c r="O135" s="12">
        <f t="shared" ca="1" si="39"/>
        <v>0</v>
      </c>
      <c r="P135" s="12">
        <f t="shared" ca="1" si="39"/>
        <v>0</v>
      </c>
      <c r="Q135" s="12">
        <f t="shared" ca="1" si="39"/>
        <v>0</v>
      </c>
      <c r="V135" s="157">
        <f t="shared" si="42"/>
        <v>132</v>
      </c>
      <c r="W135" s="12">
        <f t="shared" ca="1" si="43"/>
        <v>-7.1332986976953783E-2</v>
      </c>
      <c r="X135" s="12">
        <f t="shared" ca="1" si="43"/>
        <v>0</v>
      </c>
      <c r="Y135" s="12">
        <f t="shared" ca="1" si="43"/>
        <v>0</v>
      </c>
      <c r="Z135" s="12">
        <f t="shared" ca="1" si="43"/>
        <v>-7.3321524712000041E-2</v>
      </c>
      <c r="AA135" s="12">
        <f t="shared" ca="1" si="43"/>
        <v>-0.16925250936191938</v>
      </c>
      <c r="AB135" s="12">
        <f t="shared" ca="1" si="43"/>
        <v>9.4826522840651961E-5</v>
      </c>
      <c r="AC135" s="12">
        <f t="shared" ca="1" si="43"/>
        <v>0</v>
      </c>
      <c r="AD135" s="12">
        <f t="shared" ca="1" si="43"/>
        <v>0.16536713605778552</v>
      </c>
      <c r="AE135" s="12">
        <f t="shared" ca="1" si="43"/>
        <v>2.9109682701617068E-2</v>
      </c>
      <c r="AF135" s="12">
        <f t="shared" ca="1" si="43"/>
        <v>5.5319445776264464E-2</v>
      </c>
      <c r="AG135" s="12">
        <f t="shared" ca="1" si="43"/>
        <v>1.1717708192800158E-2</v>
      </c>
      <c r="AH135" s="12">
        <f t="shared" ca="1" si="43"/>
        <v>8.3843041860176992E-2</v>
      </c>
      <c r="AI135" s="12">
        <f t="shared" ca="1" si="43"/>
        <v>5.0709077938910774E-2</v>
      </c>
      <c r="AJ135" s="12">
        <f t="shared" ca="1" si="43"/>
        <v>0</v>
      </c>
      <c r="AK135" s="12" t="e">
        <f t="shared" ca="1" si="43"/>
        <v>#DIV/0!</v>
      </c>
      <c r="AL135" s="12" t="e">
        <f t="shared" ca="1" si="36"/>
        <v>#DIV/0!</v>
      </c>
      <c r="AN135" s="157">
        <f t="shared" si="40"/>
        <v>132</v>
      </c>
      <c r="AO135" s="12">
        <f>'US Core RE'!Q145</f>
        <v>-3.6894029098662399E-2</v>
      </c>
      <c r="AP135" s="12">
        <f>'VA RE'!Q145</f>
        <v>-7.9826167238995202E-2</v>
      </c>
      <c r="AQ135" s="162">
        <f>'Opp RE'!Q145</f>
        <v>-1.40091548712602E-2</v>
      </c>
      <c r="AR135" s="162">
        <f>'US Core+ RE'!Q145</f>
        <v>-2.46E-2</v>
      </c>
      <c r="AS135" s="162">
        <f>REITs!Q145</f>
        <v>1.1717708192800158E-2</v>
      </c>
      <c r="AT135" s="162">
        <f>Timberland!Q145</f>
        <v>8.9650564404500033E-2</v>
      </c>
      <c r="AU135" s="162">
        <f>'Row Crops'!Q145</f>
        <v>2.6213538245000167E-2</v>
      </c>
      <c r="AV135" s="162">
        <f>'Perm Crops'!Q145</f>
        <v>3.4458533695999938E-2</v>
      </c>
      <c r="AW135" s="162">
        <f>Infra!Q145</f>
        <v>0</v>
      </c>
      <c r="AX135" s="162">
        <f>'US Public Eq'!Q145</f>
        <v>8.3843041860176992E-2</v>
      </c>
      <c r="AY135" s="162">
        <f>'Fixed Income'!Q145</f>
        <v>5.0709077938910774E-2</v>
      </c>
      <c r="AZ135" s="162">
        <f>NCPREC!Q145</f>
        <v>0</v>
      </c>
      <c r="BA135" s="162">
        <f>'Euro Core RE'!Q145</f>
        <v>0</v>
      </c>
      <c r="BB135" s="162">
        <f>'Asia Core RE'!Q145</f>
        <v>0</v>
      </c>
      <c r="BC135" s="162">
        <f>'Add-On 1'!Q145</f>
        <v>0</v>
      </c>
      <c r="BD135" s="162">
        <f>'Add-On 2'!Q145</f>
        <v>0</v>
      </c>
      <c r="BE135" s="162"/>
      <c r="BF135">
        <f t="shared" si="44"/>
        <v>132</v>
      </c>
      <c r="BG135" s="12">
        <f>'US Core RE'!R145</f>
        <v>-7.1332986976953783E-2</v>
      </c>
      <c r="BH135" s="12">
        <f>'VA RE'!R145</f>
        <v>-0.16925250936191938</v>
      </c>
      <c r="BI135" s="162">
        <f>'Opp RE'!R145</f>
        <v>9.4826522840651961E-5</v>
      </c>
      <c r="BJ135" s="162">
        <f>'US Core+ RE'!R145</f>
        <v>-7.3321524712000041E-2</v>
      </c>
      <c r="BK135" s="162">
        <f>REITs!R145</f>
        <v>1.1717708192800158E-2</v>
      </c>
      <c r="BL135" s="162">
        <f>Timberland!R145</f>
        <v>0.16536713605778552</v>
      </c>
      <c r="BM135" s="162">
        <f>'Row Crops'!R145</f>
        <v>2.9109682701617068E-2</v>
      </c>
      <c r="BN135" s="162">
        <f>'Perm Crops'!R145</f>
        <v>5.5319445776264464E-2</v>
      </c>
      <c r="BO135" s="162">
        <f>Infra!R145</f>
        <v>0</v>
      </c>
      <c r="BP135" s="162">
        <f>'US Public Eq'!R145</f>
        <v>8.3843041860176992E-2</v>
      </c>
      <c r="BQ135" s="162">
        <f>'Fixed Income'!R145</f>
        <v>5.0709077938910774E-2</v>
      </c>
      <c r="BR135" s="162">
        <f>NCPREC!R145</f>
        <v>0</v>
      </c>
      <c r="BS135" s="162">
        <f>'Euro Core RE'!R145</f>
        <v>0</v>
      </c>
      <c r="BT135" s="162">
        <f>'Asia Core RE'!R145</f>
        <v>0</v>
      </c>
      <c r="BU135" s="162" t="e">
        <f>'Add-On 1'!R145</f>
        <v>#DIV/0!</v>
      </c>
      <c r="BV135" s="162" t="e">
        <f>'Add-On 2'!R145</f>
        <v>#DIV/0!</v>
      </c>
    </row>
    <row r="136" spans="1:74" x14ac:dyDescent="0.2">
      <c r="A136" s="157">
        <f t="shared" si="41"/>
        <v>133</v>
      </c>
      <c r="B136" s="12">
        <f t="shared" ca="1" si="33"/>
        <v>-1.52946736909835E-2</v>
      </c>
      <c r="C136" s="12">
        <f t="shared" ca="1" si="39"/>
        <v>0</v>
      </c>
      <c r="D136" s="12">
        <f t="shared" ca="1" si="39"/>
        <v>0</v>
      </c>
      <c r="E136" s="12">
        <f t="shared" ca="1" si="39"/>
        <v>4.1999999999999997E-3</v>
      </c>
      <c r="F136" s="12">
        <f t="shared" ca="1" si="39"/>
        <v>-2.1506516433093301E-2</v>
      </c>
      <c r="G136" s="12">
        <f t="shared" ca="1" si="39"/>
        <v>-2.5382761597812002E-2</v>
      </c>
      <c r="H136" s="12">
        <f t="shared" ca="1" si="39"/>
        <v>0</v>
      </c>
      <c r="I136" s="12">
        <f t="shared" ca="1" si="39"/>
        <v>2.2144171459250073E-2</v>
      </c>
      <c r="J136" s="12">
        <f t="shared" ca="1" si="39"/>
        <v>1.2332162759750132E-2</v>
      </c>
      <c r="K136" s="12">
        <f t="shared" ca="1" si="39"/>
        <v>2.3114674842501515E-3</v>
      </c>
      <c r="L136" s="12">
        <f t="shared" ca="1" si="39"/>
        <v>9.2005349236200074E-2</v>
      </c>
      <c r="M136" s="12">
        <f t="shared" ca="1" si="39"/>
        <v>5.3475702503448706E-2</v>
      </c>
      <c r="N136" s="12">
        <f t="shared" ca="1" si="39"/>
        <v>5.6796676587216544E-2</v>
      </c>
      <c r="O136" s="12">
        <f t="shared" ca="1" si="39"/>
        <v>0</v>
      </c>
      <c r="P136" s="12">
        <f t="shared" ca="1" si="39"/>
        <v>0</v>
      </c>
      <c r="Q136" s="12">
        <f t="shared" ca="1" si="39"/>
        <v>0</v>
      </c>
      <c r="V136" s="157">
        <f t="shared" si="42"/>
        <v>133</v>
      </c>
      <c r="W136" s="12">
        <f t="shared" ca="1" si="43"/>
        <v>-1.8399867205266429E-2</v>
      </c>
      <c r="X136" s="12">
        <f t="shared" ca="1" si="43"/>
        <v>0</v>
      </c>
      <c r="Y136" s="12">
        <f t="shared" ca="1" si="43"/>
        <v>0</v>
      </c>
      <c r="Z136" s="12">
        <f t="shared" ca="1" si="43"/>
        <v>7.4547544909997487E-3</v>
      </c>
      <c r="AA136" s="12">
        <f t="shared" ca="1" si="43"/>
        <v>-3.7029942731369281E-2</v>
      </c>
      <c r="AB136" s="12">
        <f t="shared" ca="1" si="43"/>
        <v>-7.9096819960698506E-2</v>
      </c>
      <c r="AC136" s="12">
        <f t="shared" ca="1" si="43"/>
        <v>0</v>
      </c>
      <c r="AD136" s="12">
        <f t="shared" ca="1" si="43"/>
        <v>-1.1941065734559442E-2</v>
      </c>
      <c r="AE136" s="12">
        <f t="shared" ca="1" si="43"/>
        <v>1.2802480172140029E-2</v>
      </c>
      <c r="AF136" s="12">
        <f t="shared" ca="1" si="43"/>
        <v>-6.7947664331486912E-3</v>
      </c>
      <c r="AG136" s="12">
        <f t="shared" ca="1" si="43"/>
        <v>9.2005349236200074E-2</v>
      </c>
      <c r="AH136" s="12">
        <f t="shared" ca="1" si="43"/>
        <v>5.3475702503448685E-2</v>
      </c>
      <c r="AI136" s="12">
        <f t="shared" ca="1" si="43"/>
        <v>5.6796676587216544E-2</v>
      </c>
      <c r="AJ136" s="12">
        <f t="shared" ca="1" si="43"/>
        <v>0</v>
      </c>
      <c r="AK136" s="12" t="e">
        <f t="shared" ca="1" si="43"/>
        <v>#DIV/0!</v>
      </c>
      <c r="AL136" s="12" t="e">
        <f t="shared" ca="1" si="36"/>
        <v>#DIV/0!</v>
      </c>
      <c r="AN136" s="157">
        <f t="shared" si="40"/>
        <v>133</v>
      </c>
      <c r="AO136" s="12">
        <f>'US Core RE'!Q146</f>
        <v>-1.52946736909835E-2</v>
      </c>
      <c r="AP136" s="12">
        <f>'VA RE'!Q146</f>
        <v>-2.1506516433093301E-2</v>
      </c>
      <c r="AQ136" s="162">
        <f>'Opp RE'!Q146</f>
        <v>-2.5382761597812002E-2</v>
      </c>
      <c r="AR136" s="162">
        <f>'US Core+ RE'!Q146</f>
        <v>4.1999999999999997E-3</v>
      </c>
      <c r="AS136" s="162">
        <f>REITs!Q146</f>
        <v>9.2005349236200074E-2</v>
      </c>
      <c r="AT136" s="162">
        <f>Timberland!Q146</f>
        <v>2.2144171459250073E-2</v>
      </c>
      <c r="AU136" s="162">
        <f>'Row Crops'!Q146</f>
        <v>1.2332162759750132E-2</v>
      </c>
      <c r="AV136" s="162">
        <f>'Perm Crops'!Q146</f>
        <v>2.3114674842501515E-3</v>
      </c>
      <c r="AW136" s="162">
        <f>Infra!Q146</f>
        <v>0</v>
      </c>
      <c r="AX136" s="162">
        <f>'US Public Eq'!Q146</f>
        <v>5.3475702503448706E-2</v>
      </c>
      <c r="AY136" s="162">
        <f>'Fixed Income'!Q146</f>
        <v>5.6796676587216544E-2</v>
      </c>
      <c r="AZ136" s="162">
        <f>NCPREC!Q146</f>
        <v>0</v>
      </c>
      <c r="BA136" s="162">
        <f>'Euro Core RE'!Q146</f>
        <v>0</v>
      </c>
      <c r="BB136" s="162">
        <f>'Asia Core RE'!Q146</f>
        <v>0</v>
      </c>
      <c r="BC136" s="162">
        <f>'Add-On 1'!Q146</f>
        <v>0</v>
      </c>
      <c r="BD136" s="162">
        <f>'Add-On 2'!Q146</f>
        <v>0</v>
      </c>
      <c r="BE136" s="162"/>
      <c r="BF136">
        <f t="shared" si="44"/>
        <v>133</v>
      </c>
      <c r="BG136" s="12">
        <f>'US Core RE'!R146</f>
        <v>-1.8399867205266429E-2</v>
      </c>
      <c r="BH136" s="12">
        <f>'VA RE'!R146</f>
        <v>-3.7029942731369281E-2</v>
      </c>
      <c r="BI136" s="162">
        <f>'Opp RE'!R146</f>
        <v>-7.9096819960698506E-2</v>
      </c>
      <c r="BJ136" s="162">
        <f>'US Core+ RE'!R146</f>
        <v>7.4547544909997487E-3</v>
      </c>
      <c r="BK136" s="162">
        <f>REITs!R146</f>
        <v>9.2005349236200074E-2</v>
      </c>
      <c r="BL136" s="162">
        <f>Timberland!R146</f>
        <v>-1.1941065734559442E-2</v>
      </c>
      <c r="BM136" s="162">
        <f>'Row Crops'!R146</f>
        <v>1.2802480172140029E-2</v>
      </c>
      <c r="BN136" s="162">
        <f>'Perm Crops'!R146</f>
        <v>-6.7947664331486912E-3</v>
      </c>
      <c r="BO136" s="162">
        <f>Infra!R146</f>
        <v>0</v>
      </c>
      <c r="BP136" s="162">
        <f>'US Public Eq'!R146</f>
        <v>5.3475702503448685E-2</v>
      </c>
      <c r="BQ136" s="162">
        <f>'Fixed Income'!R146</f>
        <v>5.6796676587216544E-2</v>
      </c>
      <c r="BR136" s="162">
        <f>NCPREC!R146</f>
        <v>0</v>
      </c>
      <c r="BS136" s="162">
        <f>'Euro Core RE'!R146</f>
        <v>0</v>
      </c>
      <c r="BT136" s="162">
        <f>'Asia Core RE'!R146</f>
        <v>0</v>
      </c>
      <c r="BU136" s="162" t="e">
        <f>'Add-On 1'!R146</f>
        <v>#DIV/0!</v>
      </c>
      <c r="BV136" s="162" t="e">
        <f>'Add-On 2'!R146</f>
        <v>#DIV/0!</v>
      </c>
    </row>
    <row r="137" spans="1:74" x14ac:dyDescent="0.2">
      <c r="A137" s="157">
        <f t="shared" si="41"/>
        <v>134</v>
      </c>
      <c r="B137" s="12">
        <f t="shared" ca="1" si="33"/>
        <v>-1.1999574644275601E-2</v>
      </c>
      <c r="C137" s="12">
        <f t="shared" ref="C137:Q146" ca="1" si="45">VLOOKUP($A137,$AN$3:$BD$186,C$1,FALSE)</f>
        <v>0</v>
      </c>
      <c r="D137" s="12">
        <f t="shared" ca="1" si="45"/>
        <v>0</v>
      </c>
      <c r="E137" s="12">
        <f t="shared" ca="1" si="45"/>
        <v>3.2000000000000002E-3</v>
      </c>
      <c r="F137" s="12">
        <f t="shared" ca="1" si="45"/>
        <v>-1.17904828373057E-2</v>
      </c>
      <c r="G137" s="12">
        <f t="shared" ca="1" si="45"/>
        <v>5.7978564785832805E-4</v>
      </c>
      <c r="H137" s="12">
        <f t="shared" ca="1" si="45"/>
        <v>0</v>
      </c>
      <c r="I137" s="12">
        <f t="shared" ca="1" si="45"/>
        <v>5.4324314172500054E-2</v>
      </c>
      <c r="J137" s="12">
        <f t="shared" ca="1" si="45"/>
        <v>1.244166541699987E-2</v>
      </c>
      <c r="K137" s="12">
        <f t="shared" ca="1" si="45"/>
        <v>1.2638229674750034E-2</v>
      </c>
      <c r="L137" s="12">
        <f t="shared" ca="1" si="45"/>
        <v>-7.8971562860391975E-2</v>
      </c>
      <c r="M137" s="12">
        <f t="shared" ca="1" si="45"/>
        <v>-2.2940514531650798E-3</v>
      </c>
      <c r="N137" s="12">
        <f t="shared" ca="1" si="45"/>
        <v>1.6227845253497186E-2</v>
      </c>
      <c r="O137" s="12">
        <f t="shared" ca="1" si="45"/>
        <v>0</v>
      </c>
      <c r="P137" s="12">
        <f t="shared" ca="1" si="45"/>
        <v>0</v>
      </c>
      <c r="Q137" s="12">
        <f t="shared" ca="1" si="45"/>
        <v>0</v>
      </c>
      <c r="V137" s="157">
        <f t="shared" si="42"/>
        <v>134</v>
      </c>
      <c r="W137" s="12">
        <f t="shared" ca="1" si="43"/>
        <v>-1.7027468442465943E-2</v>
      </c>
      <c r="X137" s="12">
        <f t="shared" ca="1" si="43"/>
        <v>0</v>
      </c>
      <c r="Y137" s="12">
        <f t="shared" ca="1" si="43"/>
        <v>0</v>
      </c>
      <c r="Z137" s="12">
        <f t="shared" ca="1" si="43"/>
        <v>-1.8446689800000193E-3</v>
      </c>
      <c r="AA137" s="12">
        <f t="shared" ca="1" si="43"/>
        <v>-3.3094723407049553E-2</v>
      </c>
      <c r="AB137" s="12">
        <f t="shared" ca="1" si="43"/>
        <v>-2.2621590160023408E-2</v>
      </c>
      <c r="AC137" s="12">
        <f t="shared" ca="1" si="43"/>
        <v>0</v>
      </c>
      <c r="AD137" s="12">
        <f t="shared" ca="1" si="43"/>
        <v>9.0720842173133809E-2</v>
      </c>
      <c r="AE137" s="12">
        <f t="shared" ca="1" si="43"/>
        <v>-1.1552365791844044E-2</v>
      </c>
      <c r="AF137" s="12">
        <f t="shared" ca="1" si="43"/>
        <v>2.5968747079843091E-2</v>
      </c>
      <c r="AG137" s="12">
        <f t="shared" ca="1" si="43"/>
        <v>-7.8971562860391975E-2</v>
      </c>
      <c r="AH137" s="12">
        <f t="shared" ca="1" si="43"/>
        <v>-2.2940514531650802E-3</v>
      </c>
      <c r="AI137" s="12">
        <f t="shared" ca="1" si="43"/>
        <v>1.6227845253497186E-2</v>
      </c>
      <c r="AJ137" s="12">
        <f t="shared" ca="1" si="43"/>
        <v>0</v>
      </c>
      <c r="AK137" s="12" t="e">
        <f t="shared" ca="1" si="43"/>
        <v>#DIV/0!</v>
      </c>
      <c r="AL137" s="12" t="e">
        <f t="shared" ca="1" si="36"/>
        <v>#DIV/0!</v>
      </c>
      <c r="AN137" s="157">
        <f t="shared" si="40"/>
        <v>134</v>
      </c>
      <c r="AO137" s="12">
        <f>'US Core RE'!Q147</f>
        <v>-1.1999574644275601E-2</v>
      </c>
      <c r="AP137" s="12">
        <f>'VA RE'!Q147</f>
        <v>-1.17904828373057E-2</v>
      </c>
      <c r="AQ137" s="162">
        <f>'Opp RE'!Q147</f>
        <v>5.7978564785832805E-4</v>
      </c>
      <c r="AR137" s="162">
        <f>'US Core+ RE'!Q147</f>
        <v>3.2000000000000002E-3</v>
      </c>
      <c r="AS137" s="162">
        <f>REITs!Q147</f>
        <v>-7.8971562860391975E-2</v>
      </c>
      <c r="AT137" s="162">
        <f>Timberland!Q147</f>
        <v>5.4324314172500054E-2</v>
      </c>
      <c r="AU137" s="162">
        <f>'Row Crops'!Q147</f>
        <v>1.244166541699987E-2</v>
      </c>
      <c r="AV137" s="162">
        <f>'Perm Crops'!Q147</f>
        <v>1.2638229674750034E-2</v>
      </c>
      <c r="AW137" s="162">
        <f>Infra!Q147</f>
        <v>0</v>
      </c>
      <c r="AX137" s="162">
        <f>'US Public Eq'!Q147</f>
        <v>-2.2940514531650798E-3</v>
      </c>
      <c r="AY137" s="162">
        <f>'Fixed Income'!Q147</f>
        <v>1.6227845253497186E-2</v>
      </c>
      <c r="AZ137" s="162">
        <f>NCPREC!Q147</f>
        <v>0</v>
      </c>
      <c r="BA137" s="162">
        <f>'Euro Core RE'!Q147</f>
        <v>0</v>
      </c>
      <c r="BB137" s="162">
        <f>'Asia Core RE'!Q147</f>
        <v>0</v>
      </c>
      <c r="BC137" s="162">
        <f>'Add-On 1'!Q147</f>
        <v>0</v>
      </c>
      <c r="BD137" s="162">
        <f>'Add-On 2'!Q147</f>
        <v>0</v>
      </c>
      <c r="BE137" s="162"/>
      <c r="BF137">
        <f t="shared" si="44"/>
        <v>134</v>
      </c>
      <c r="BG137" s="12">
        <f>'US Core RE'!R147</f>
        <v>-1.7027468442465943E-2</v>
      </c>
      <c r="BH137" s="12">
        <f>'VA RE'!R147</f>
        <v>-3.3094723407049553E-2</v>
      </c>
      <c r="BI137" s="162">
        <f>'Opp RE'!R147</f>
        <v>-2.2621590160023408E-2</v>
      </c>
      <c r="BJ137" s="162">
        <f>'US Core+ RE'!R147</f>
        <v>-1.8446689800000193E-3</v>
      </c>
      <c r="BK137" s="162">
        <f>REITs!R147</f>
        <v>-7.8971562860391975E-2</v>
      </c>
      <c r="BL137" s="162">
        <f>Timberland!R147</f>
        <v>9.0720842173133809E-2</v>
      </c>
      <c r="BM137" s="162">
        <f>'Row Crops'!R147</f>
        <v>-1.1552365791844044E-2</v>
      </c>
      <c r="BN137" s="162">
        <f>'Perm Crops'!R147</f>
        <v>2.5968747079843091E-2</v>
      </c>
      <c r="BO137" s="162">
        <f>Infra!R147</f>
        <v>0</v>
      </c>
      <c r="BP137" s="162">
        <f>'US Public Eq'!R147</f>
        <v>-2.2940514531650802E-3</v>
      </c>
      <c r="BQ137" s="162">
        <f>'Fixed Income'!R147</f>
        <v>1.6227845253497186E-2</v>
      </c>
      <c r="BR137" s="162">
        <f>NCPREC!R147</f>
        <v>0</v>
      </c>
      <c r="BS137" s="162">
        <f>'Euro Core RE'!R147</f>
        <v>0</v>
      </c>
      <c r="BT137" s="162">
        <f>'Asia Core RE'!R147</f>
        <v>0</v>
      </c>
      <c r="BU137" s="162" t="e">
        <f>'Add-On 1'!R147</f>
        <v>#DIV/0!</v>
      </c>
      <c r="BV137" s="162" t="e">
        <f>'Add-On 2'!R147</f>
        <v>#DIV/0!</v>
      </c>
    </row>
    <row r="138" spans="1:74" x14ac:dyDescent="0.2">
      <c r="A138" s="157">
        <f t="shared" si="41"/>
        <v>135</v>
      </c>
      <c r="B138" s="12">
        <f t="shared" ca="1" si="33"/>
        <v>-9.1136311103324295E-3</v>
      </c>
      <c r="C138" s="12">
        <f t="shared" ca="1" si="45"/>
        <v>0</v>
      </c>
      <c r="D138" s="12">
        <f t="shared" ca="1" si="45"/>
        <v>0</v>
      </c>
      <c r="E138" s="12">
        <f t="shared" ca="1" si="45"/>
        <v>2.8E-3</v>
      </c>
      <c r="F138" s="12">
        <f t="shared" ca="1" si="45"/>
        <v>3.07533150725563E-3</v>
      </c>
      <c r="G138" s="12">
        <f t="shared" ca="1" si="45"/>
        <v>8.3105362608807201E-3</v>
      </c>
      <c r="H138" s="12">
        <f t="shared" ca="1" si="45"/>
        <v>0</v>
      </c>
      <c r="I138" s="12">
        <f t="shared" ca="1" si="45"/>
        <v>1.3935569995249919E-2</v>
      </c>
      <c r="J138" s="12">
        <f t="shared" ca="1" si="45"/>
        <v>3.8523442454750034E-2</v>
      </c>
      <c r="K138" s="12">
        <f t="shared" ca="1" si="45"/>
        <v>1.4784517429999866E-3</v>
      </c>
      <c r="L138" s="12">
        <f t="shared" ca="1" si="45"/>
        <v>8.9912212293631999E-2</v>
      </c>
      <c r="M138" s="12">
        <f t="shared" ca="1" si="45"/>
        <v>0.14525762406215501</v>
      </c>
      <c r="N138" s="12">
        <f t="shared" ca="1" si="45"/>
        <v>2.8028026263580141E-2</v>
      </c>
      <c r="O138" s="12">
        <f t="shared" ca="1" si="45"/>
        <v>0</v>
      </c>
      <c r="P138" s="12">
        <f t="shared" ca="1" si="45"/>
        <v>0</v>
      </c>
      <c r="Q138" s="12">
        <f t="shared" ca="1" si="45"/>
        <v>0</v>
      </c>
      <c r="V138" s="157">
        <f t="shared" si="42"/>
        <v>135</v>
      </c>
      <c r="W138" s="12">
        <f t="shared" ca="1" si="43"/>
        <v>3.1549721754531301E-3</v>
      </c>
      <c r="X138" s="12">
        <f t="shared" ca="1" si="43"/>
        <v>0</v>
      </c>
      <c r="Y138" s="12">
        <f t="shared" ca="1" si="43"/>
        <v>0</v>
      </c>
      <c r="Z138" s="12">
        <f t="shared" ca="1" si="43"/>
        <v>1.983561673999823E-3</v>
      </c>
      <c r="AA138" s="12">
        <f t="shared" ca="1" si="43"/>
        <v>4.3544740956015904E-2</v>
      </c>
      <c r="AB138" s="12">
        <f t="shared" ca="1" si="43"/>
        <v>8.6490783545423167E-2</v>
      </c>
      <c r="AC138" s="12">
        <f t="shared" ca="1" si="43"/>
        <v>0</v>
      </c>
      <c r="AD138" s="12">
        <f t="shared" ca="1" si="43"/>
        <v>-1.3228543661544245E-3</v>
      </c>
      <c r="AE138" s="12">
        <f t="shared" ca="1" si="43"/>
        <v>5.5109874485746113E-2</v>
      </c>
      <c r="AF138" s="12">
        <f t="shared" ca="1" si="43"/>
        <v>-3.8320635014421622E-3</v>
      </c>
      <c r="AG138" s="12">
        <f t="shared" ca="1" si="43"/>
        <v>8.9912212293631999E-2</v>
      </c>
      <c r="AH138" s="12">
        <f t="shared" ca="1" si="43"/>
        <v>0.14525762406215503</v>
      </c>
      <c r="AI138" s="12">
        <f t="shared" ca="1" si="43"/>
        <v>2.8028026263580141E-2</v>
      </c>
      <c r="AJ138" s="12">
        <f t="shared" ca="1" si="43"/>
        <v>0</v>
      </c>
      <c r="AK138" s="12" t="e">
        <f t="shared" ca="1" si="43"/>
        <v>#DIV/0!</v>
      </c>
      <c r="AL138" s="12" t="e">
        <f t="shared" ca="1" si="36"/>
        <v>#DIV/0!</v>
      </c>
      <c r="AN138" s="157">
        <f t="shared" si="40"/>
        <v>135</v>
      </c>
      <c r="AO138" s="12">
        <f>'US Core RE'!Q148</f>
        <v>-9.1136311103324295E-3</v>
      </c>
      <c r="AP138" s="12">
        <f>'VA RE'!Q148</f>
        <v>3.07533150725563E-3</v>
      </c>
      <c r="AQ138" s="162">
        <f>'Opp RE'!Q148</f>
        <v>8.3105362608807201E-3</v>
      </c>
      <c r="AR138" s="162">
        <f>'US Core+ RE'!Q148</f>
        <v>2.8E-3</v>
      </c>
      <c r="AS138" s="162">
        <f>REITs!Q148</f>
        <v>8.9912212293631999E-2</v>
      </c>
      <c r="AT138" s="162">
        <f>Timberland!Q148</f>
        <v>1.3935569995249919E-2</v>
      </c>
      <c r="AU138" s="162">
        <f>'Row Crops'!Q148</f>
        <v>3.8523442454750034E-2</v>
      </c>
      <c r="AV138" s="162">
        <f>'Perm Crops'!Q148</f>
        <v>1.4784517429999866E-3</v>
      </c>
      <c r="AW138" s="162">
        <f>Infra!Q148</f>
        <v>0</v>
      </c>
      <c r="AX138" s="162">
        <f>'US Public Eq'!Q148</f>
        <v>0.14525762406215501</v>
      </c>
      <c r="AY138" s="162">
        <f>'Fixed Income'!Q148</f>
        <v>2.8028026263580141E-2</v>
      </c>
      <c r="AZ138" s="162">
        <f>NCPREC!Q148</f>
        <v>0</v>
      </c>
      <c r="BA138" s="162">
        <f>'Euro Core RE'!Q148</f>
        <v>0</v>
      </c>
      <c r="BB138" s="162">
        <f>'Asia Core RE'!Q148</f>
        <v>0</v>
      </c>
      <c r="BC138" s="162">
        <f>'Add-On 1'!Q148</f>
        <v>0</v>
      </c>
      <c r="BD138" s="162">
        <f>'Add-On 2'!Q148</f>
        <v>0</v>
      </c>
      <c r="BE138" s="162"/>
      <c r="BF138">
        <f t="shared" si="44"/>
        <v>135</v>
      </c>
      <c r="BG138" s="12">
        <f>'US Core RE'!R148</f>
        <v>3.1549721754531301E-3</v>
      </c>
      <c r="BH138" s="12">
        <f>'VA RE'!R148</f>
        <v>4.3544740956015904E-2</v>
      </c>
      <c r="BI138" s="162">
        <f>'Opp RE'!R148</f>
        <v>8.6490783545423167E-2</v>
      </c>
      <c r="BJ138" s="162">
        <f>'US Core+ RE'!R148</f>
        <v>1.983561673999823E-3</v>
      </c>
      <c r="BK138" s="162">
        <f>REITs!R148</f>
        <v>8.9912212293631999E-2</v>
      </c>
      <c r="BL138" s="162">
        <f>Timberland!R148</f>
        <v>-1.3228543661544245E-3</v>
      </c>
      <c r="BM138" s="162">
        <f>'Row Crops'!R148</f>
        <v>5.5109874485746113E-2</v>
      </c>
      <c r="BN138" s="162">
        <f>'Perm Crops'!R148</f>
        <v>-3.8320635014421622E-3</v>
      </c>
      <c r="BO138" s="162">
        <f>Infra!R148</f>
        <v>0</v>
      </c>
      <c r="BP138" s="162">
        <f>'US Public Eq'!R148</f>
        <v>0.14525762406215503</v>
      </c>
      <c r="BQ138" s="162">
        <f>'Fixed Income'!R148</f>
        <v>2.8028026263580141E-2</v>
      </c>
      <c r="BR138" s="162">
        <f>NCPREC!R148</f>
        <v>0</v>
      </c>
      <c r="BS138" s="162">
        <f>'Euro Core RE'!R148</f>
        <v>0</v>
      </c>
      <c r="BT138" s="162">
        <f>'Asia Core RE'!R148</f>
        <v>0</v>
      </c>
      <c r="BU138" s="162" t="e">
        <f>'Add-On 1'!R148</f>
        <v>#DIV/0!</v>
      </c>
      <c r="BV138" s="162" t="e">
        <f>'Add-On 2'!R148</f>
        <v>#DIV/0!</v>
      </c>
    </row>
    <row r="139" spans="1:74" x14ac:dyDescent="0.2">
      <c r="A139" s="157">
        <f t="shared" si="41"/>
        <v>136</v>
      </c>
      <c r="B139" s="12">
        <f t="shared" ca="1" si="33"/>
        <v>-1.8119893206914799E-2</v>
      </c>
      <c r="C139" s="12">
        <f t="shared" ca="1" si="45"/>
        <v>0</v>
      </c>
      <c r="D139" s="12">
        <f t="shared" ca="1" si="45"/>
        <v>0</v>
      </c>
      <c r="E139" s="12">
        <f t="shared" ca="1" si="45"/>
        <v>3.5999999999999999E-3</v>
      </c>
      <c r="F139" s="12">
        <f t="shared" ca="1" si="45"/>
        <v>-2.21145911754114E-2</v>
      </c>
      <c r="G139" s="12">
        <f t="shared" ca="1" si="45"/>
        <v>-2.7018948934875098E-2</v>
      </c>
      <c r="H139" s="12">
        <f t="shared" ca="1" si="45"/>
        <v>0</v>
      </c>
      <c r="I139" s="12">
        <f t="shared" ca="1" si="45"/>
        <v>3.2390793901249992E-2</v>
      </c>
      <c r="J139" s="12">
        <f t="shared" ca="1" si="45"/>
        <v>3.0517537679000117E-2</v>
      </c>
      <c r="K139" s="12">
        <f t="shared" ca="1" si="45"/>
        <v>8.6182188124994674E-4</v>
      </c>
      <c r="L139" s="12">
        <f t="shared" ca="1" si="45"/>
        <v>5.8207804818627862E-2</v>
      </c>
      <c r="M139" s="12">
        <f t="shared" ca="1" si="45"/>
        <v>8.9637990645651908E-2</v>
      </c>
      <c r="N139" s="12">
        <f t="shared" ca="1" si="45"/>
        <v>5.0613765273309852E-2</v>
      </c>
      <c r="O139" s="12">
        <f t="shared" ca="1" si="45"/>
        <v>0</v>
      </c>
      <c r="P139" s="12">
        <f t="shared" ca="1" si="45"/>
        <v>0</v>
      </c>
      <c r="Q139" s="12">
        <f t="shared" ca="1" si="45"/>
        <v>0</v>
      </c>
      <c r="V139" s="157">
        <f t="shared" si="42"/>
        <v>136</v>
      </c>
      <c r="W139" s="12">
        <f t="shared" ca="1" si="43"/>
        <v>-4.9286134950023985E-2</v>
      </c>
      <c r="X139" s="12">
        <f t="shared" ca="1" si="43"/>
        <v>0</v>
      </c>
      <c r="Y139" s="12">
        <f t="shared" ca="1" si="43"/>
        <v>0</v>
      </c>
      <c r="Z139" s="12">
        <f t="shared" ca="1" si="43"/>
        <v>-1.8065688249999878E-2</v>
      </c>
      <c r="AA139" s="12">
        <f t="shared" ca="1" si="43"/>
        <v>-5.9508425779755125E-2</v>
      </c>
      <c r="AB139" s="12">
        <f t="shared" ca="1" si="43"/>
        <v>-0.10849621194795867</v>
      </c>
      <c r="AC139" s="12">
        <f t="shared" ca="1" si="43"/>
        <v>0</v>
      </c>
      <c r="AD139" s="12">
        <f t="shared" ca="1" si="43"/>
        <v>5.3413511885708864E-2</v>
      </c>
      <c r="AE139" s="12">
        <f t="shared" ca="1" si="43"/>
        <v>4.0834804057564345E-2</v>
      </c>
      <c r="AF139" s="12">
        <f t="shared" ca="1" si="43"/>
        <v>-3.5403015850384745E-2</v>
      </c>
      <c r="AG139" s="12">
        <f t="shared" ca="1" si="43"/>
        <v>5.8207804818627862E-2</v>
      </c>
      <c r="AH139" s="12">
        <f t="shared" ca="1" si="43"/>
        <v>8.9637990645651922E-2</v>
      </c>
      <c r="AI139" s="12">
        <f t="shared" ca="1" si="43"/>
        <v>5.0613765273309852E-2</v>
      </c>
      <c r="AJ139" s="12">
        <f t="shared" ca="1" si="43"/>
        <v>0</v>
      </c>
      <c r="AK139" s="12" t="e">
        <f t="shared" ca="1" si="43"/>
        <v>#DIV/0!</v>
      </c>
      <c r="AL139" s="12" t="e">
        <f t="shared" ca="1" si="36"/>
        <v>#DIV/0!</v>
      </c>
      <c r="AN139" s="157">
        <f t="shared" si="40"/>
        <v>136</v>
      </c>
      <c r="AO139" s="12">
        <f>'US Core RE'!Q149</f>
        <v>-1.8119893206914799E-2</v>
      </c>
      <c r="AP139" s="12">
        <f>'VA RE'!Q149</f>
        <v>-2.21145911754114E-2</v>
      </c>
      <c r="AQ139" s="162">
        <f>'Opp RE'!Q149</f>
        <v>-2.7018948934875098E-2</v>
      </c>
      <c r="AR139" s="162">
        <f>'US Core+ RE'!Q149</f>
        <v>3.5999999999999999E-3</v>
      </c>
      <c r="AS139" s="162">
        <f>REITs!Q149</f>
        <v>5.8207804818627862E-2</v>
      </c>
      <c r="AT139" s="162">
        <f>Timberland!Q149</f>
        <v>3.2390793901249992E-2</v>
      </c>
      <c r="AU139" s="162">
        <f>'Row Crops'!Q149</f>
        <v>3.0517537679000117E-2</v>
      </c>
      <c r="AV139" s="162">
        <f>'Perm Crops'!Q149</f>
        <v>8.6182188124994674E-4</v>
      </c>
      <c r="AW139" s="162">
        <f>Infra!Q149</f>
        <v>0</v>
      </c>
      <c r="AX139" s="162">
        <f>'US Public Eq'!Q149</f>
        <v>8.9637990645651908E-2</v>
      </c>
      <c r="AY139" s="162">
        <f>'Fixed Income'!Q149</f>
        <v>5.0613765273309852E-2</v>
      </c>
      <c r="AZ139" s="162">
        <f>NCPREC!Q149</f>
        <v>0</v>
      </c>
      <c r="BA139" s="162">
        <f>'Euro Core RE'!Q149</f>
        <v>0</v>
      </c>
      <c r="BB139" s="162">
        <f>'Asia Core RE'!Q149</f>
        <v>0</v>
      </c>
      <c r="BC139" s="162">
        <f>'Add-On 1'!Q149</f>
        <v>0</v>
      </c>
      <c r="BD139" s="162">
        <f>'Add-On 2'!Q149</f>
        <v>0</v>
      </c>
      <c r="BE139" s="162"/>
      <c r="BF139">
        <f t="shared" si="44"/>
        <v>136</v>
      </c>
      <c r="BG139" s="12">
        <f>'US Core RE'!R149</f>
        <v>-4.9286134950023985E-2</v>
      </c>
      <c r="BH139" s="12">
        <f>'VA RE'!R149</f>
        <v>-5.9508425779755125E-2</v>
      </c>
      <c r="BI139" s="162">
        <f>'Opp RE'!R149</f>
        <v>-0.10849621194795867</v>
      </c>
      <c r="BJ139" s="162">
        <f>'US Core+ RE'!R149</f>
        <v>-1.8065688249999878E-2</v>
      </c>
      <c r="BK139" s="162">
        <f>REITs!R149</f>
        <v>5.8207804818627862E-2</v>
      </c>
      <c r="BL139" s="162">
        <f>Timberland!R149</f>
        <v>5.3413511885708864E-2</v>
      </c>
      <c r="BM139" s="162">
        <f>'Row Crops'!R149</f>
        <v>4.0834804057564345E-2</v>
      </c>
      <c r="BN139" s="162">
        <f>'Perm Crops'!R149</f>
        <v>-3.5403015850384745E-2</v>
      </c>
      <c r="BO139" s="162">
        <f>Infra!R149</f>
        <v>0</v>
      </c>
      <c r="BP139" s="162">
        <f>'US Public Eq'!R149</f>
        <v>8.9637990645651922E-2</v>
      </c>
      <c r="BQ139" s="162">
        <f>'Fixed Income'!R149</f>
        <v>5.0613765273309852E-2</v>
      </c>
      <c r="BR139" s="162">
        <f>NCPREC!R149</f>
        <v>0</v>
      </c>
      <c r="BS139" s="162">
        <f>'Euro Core RE'!R149</f>
        <v>0</v>
      </c>
      <c r="BT139" s="162">
        <f>'Asia Core RE'!R149</f>
        <v>0</v>
      </c>
      <c r="BU139" s="162" t="e">
        <f>'Add-On 1'!R149</f>
        <v>#DIV/0!</v>
      </c>
      <c r="BV139" s="162" t="e">
        <f>'Add-On 2'!R149</f>
        <v>#DIV/0!</v>
      </c>
    </row>
    <row r="140" spans="1:74" x14ac:dyDescent="0.2">
      <c r="A140" s="157">
        <f t="shared" si="41"/>
        <v>137</v>
      </c>
      <c r="B140" s="12">
        <f t="shared" ca="1" si="33"/>
        <v>1.22286389956963E-3</v>
      </c>
      <c r="C140" s="12">
        <f t="shared" ca="1" si="45"/>
        <v>0</v>
      </c>
      <c r="D140" s="12">
        <f t="shared" ca="1" si="45"/>
        <v>0</v>
      </c>
      <c r="E140" s="12">
        <f t="shared" ca="1" si="45"/>
        <v>1.72E-2</v>
      </c>
      <c r="F140" s="12">
        <f t="shared" ca="1" si="45"/>
        <v>1.81133475678701E-3</v>
      </c>
      <c r="G140" s="12">
        <f t="shared" ca="1" si="45"/>
        <v>1.0756776539545E-2</v>
      </c>
      <c r="H140" s="12">
        <f t="shared" ca="1" si="45"/>
        <v>0</v>
      </c>
      <c r="I140" s="12">
        <f t="shared" ca="1" si="45"/>
        <v>1.1674068618500177E-2</v>
      </c>
      <c r="J140" s="12">
        <f t="shared" ca="1" si="45"/>
        <v>7.8623821175001218E-3</v>
      </c>
      <c r="K140" s="12">
        <f t="shared" ca="1" si="45"/>
        <v>4.4372437220000061E-2</v>
      </c>
      <c r="L140" s="12">
        <f t="shared" ca="1" si="45"/>
        <v>-0.18318718873424811</v>
      </c>
      <c r="M140" s="12">
        <f t="shared" ca="1" si="45"/>
        <v>-0.13743235062730799</v>
      </c>
      <c r="N140" s="12">
        <f t="shared" ca="1" si="45"/>
        <v>8.5686864273377683E-3</v>
      </c>
      <c r="O140" s="12">
        <f t="shared" ca="1" si="45"/>
        <v>0</v>
      </c>
      <c r="P140" s="12">
        <f t="shared" ca="1" si="45"/>
        <v>0</v>
      </c>
      <c r="Q140" s="12">
        <f t="shared" ca="1" si="45"/>
        <v>0</v>
      </c>
      <c r="V140" s="157">
        <f t="shared" si="42"/>
        <v>137</v>
      </c>
      <c r="W140" s="12">
        <f t="shared" ca="1" si="43"/>
        <v>-1.0232842764912875E-2</v>
      </c>
      <c r="X140" s="12">
        <f t="shared" ca="1" si="43"/>
        <v>0</v>
      </c>
      <c r="Y140" s="12">
        <f t="shared" ca="1" si="43"/>
        <v>0</v>
      </c>
      <c r="Z140" s="12">
        <f t="shared" ca="1" si="43"/>
        <v>1.8561964283499988E-2</v>
      </c>
      <c r="AA140" s="12">
        <f t="shared" ca="1" si="43"/>
        <v>-1.4019995567940424E-2</v>
      </c>
      <c r="AB140" s="12">
        <f t="shared" ca="1" si="43"/>
        <v>1.8954008230909203E-3</v>
      </c>
      <c r="AC140" s="12">
        <f t="shared" ca="1" si="43"/>
        <v>0</v>
      </c>
      <c r="AD140" s="12">
        <f t="shared" ca="1" si="43"/>
        <v>-6.4890905565495594E-5</v>
      </c>
      <c r="AE140" s="12">
        <f t="shared" ca="1" si="43"/>
        <v>8.5511731488707721E-3</v>
      </c>
      <c r="AF140" s="12">
        <f t="shared" ca="1" si="43"/>
        <v>4.4456672604110459E-2</v>
      </c>
      <c r="AG140" s="12">
        <f t="shared" ca="1" si="43"/>
        <v>-0.18318718873424811</v>
      </c>
      <c r="AH140" s="12">
        <f t="shared" ca="1" si="43"/>
        <v>-0.13743235062730796</v>
      </c>
      <c r="AI140" s="12">
        <f t="shared" ca="1" si="43"/>
        <v>8.5686864273377683E-3</v>
      </c>
      <c r="AJ140" s="12">
        <f t="shared" ca="1" si="43"/>
        <v>0</v>
      </c>
      <c r="AK140" s="12" t="e">
        <f t="shared" ca="1" si="43"/>
        <v>#DIV/0!</v>
      </c>
      <c r="AL140" s="12" t="e">
        <f t="shared" ca="1" si="36"/>
        <v>#DIV/0!</v>
      </c>
      <c r="AN140" s="157">
        <f t="shared" si="40"/>
        <v>137</v>
      </c>
      <c r="AO140" s="12">
        <f>'US Core RE'!Q150</f>
        <v>1.22286389956963E-3</v>
      </c>
      <c r="AP140" s="12">
        <f>'VA RE'!Q150</f>
        <v>1.81133475678701E-3</v>
      </c>
      <c r="AQ140" s="162">
        <f>'Opp RE'!Q150</f>
        <v>1.0756776539545E-2</v>
      </c>
      <c r="AR140" s="162">
        <f>'US Core+ RE'!Q150</f>
        <v>1.72E-2</v>
      </c>
      <c r="AS140" s="162">
        <f>REITs!Q150</f>
        <v>-0.18318718873424811</v>
      </c>
      <c r="AT140" s="162">
        <f>Timberland!Q150</f>
        <v>1.1674068618500177E-2</v>
      </c>
      <c r="AU140" s="162">
        <f>'Row Crops'!Q150</f>
        <v>7.8623821175001218E-3</v>
      </c>
      <c r="AV140" s="162">
        <f>'Perm Crops'!Q150</f>
        <v>4.4372437220000061E-2</v>
      </c>
      <c r="AW140" s="162">
        <f>Infra!Q150</f>
        <v>0</v>
      </c>
      <c r="AX140" s="162">
        <f>'US Public Eq'!Q150</f>
        <v>-0.13743235062730799</v>
      </c>
      <c r="AY140" s="162">
        <f>'Fixed Income'!Q150</f>
        <v>8.5686864273377683E-3</v>
      </c>
      <c r="AZ140" s="162">
        <f>NCPREC!Q150</f>
        <v>0</v>
      </c>
      <c r="BA140" s="162">
        <f>'Euro Core RE'!Q150</f>
        <v>0</v>
      </c>
      <c r="BB140" s="162">
        <f>'Asia Core RE'!Q150</f>
        <v>0</v>
      </c>
      <c r="BC140" s="162">
        <f>'Add-On 1'!Q150</f>
        <v>0</v>
      </c>
      <c r="BD140" s="162">
        <f>'Add-On 2'!Q150</f>
        <v>0</v>
      </c>
      <c r="BE140" s="162"/>
      <c r="BF140">
        <f t="shared" si="44"/>
        <v>137</v>
      </c>
      <c r="BG140" s="12">
        <f>'US Core RE'!R150</f>
        <v>-1.0232842764912875E-2</v>
      </c>
      <c r="BH140" s="12">
        <f>'VA RE'!R150</f>
        <v>-1.4019995567940424E-2</v>
      </c>
      <c r="BI140" s="162">
        <f>'Opp RE'!R150</f>
        <v>1.8954008230909203E-3</v>
      </c>
      <c r="BJ140" s="162">
        <f>'US Core+ RE'!R150</f>
        <v>1.8561964283499988E-2</v>
      </c>
      <c r="BK140" s="162">
        <f>REITs!R150</f>
        <v>-0.18318718873424811</v>
      </c>
      <c r="BL140" s="162">
        <f>Timberland!R150</f>
        <v>-6.4890905565495594E-5</v>
      </c>
      <c r="BM140" s="162">
        <f>'Row Crops'!R150</f>
        <v>8.5511731488707721E-3</v>
      </c>
      <c r="BN140" s="162">
        <f>'Perm Crops'!R150</f>
        <v>4.4456672604110459E-2</v>
      </c>
      <c r="BO140" s="162">
        <f>Infra!R150</f>
        <v>0</v>
      </c>
      <c r="BP140" s="162">
        <f>'US Public Eq'!R150</f>
        <v>-0.13743235062730796</v>
      </c>
      <c r="BQ140" s="162">
        <f>'Fixed Income'!R150</f>
        <v>8.5686864273377683E-3</v>
      </c>
      <c r="BR140" s="162">
        <f>NCPREC!R150</f>
        <v>0</v>
      </c>
      <c r="BS140" s="162">
        <f>'Euro Core RE'!R150</f>
        <v>0</v>
      </c>
      <c r="BT140" s="162">
        <f>'Asia Core RE'!R150</f>
        <v>0</v>
      </c>
      <c r="BU140" s="162" t="e">
        <f>'Add-On 1'!R150</f>
        <v>#DIV/0!</v>
      </c>
      <c r="BV140" s="162" t="e">
        <f>'Add-On 2'!R150</f>
        <v>#DIV/0!</v>
      </c>
    </row>
    <row r="141" spans="1:74" x14ac:dyDescent="0.2">
      <c r="A141" s="157">
        <f t="shared" si="41"/>
        <v>138</v>
      </c>
      <c r="B141" s="12">
        <f t="shared" ca="1" si="33"/>
        <v>1.0413985245260301E-2</v>
      </c>
      <c r="C141" s="12">
        <f t="shared" ca="1" si="45"/>
        <v>0</v>
      </c>
      <c r="D141" s="12">
        <f t="shared" ca="1" si="45"/>
        <v>0</v>
      </c>
      <c r="E141" s="12">
        <f t="shared" ca="1" si="45"/>
        <v>1.6400000000000001E-2</v>
      </c>
      <c r="F141" s="12">
        <f t="shared" ca="1" si="45"/>
        <v>1.20059219788602E-2</v>
      </c>
      <c r="G141" s="12">
        <f t="shared" ca="1" si="45"/>
        <v>1.42492516259181E-2</v>
      </c>
      <c r="H141" s="12">
        <f t="shared" ca="1" si="45"/>
        <v>0</v>
      </c>
      <c r="I141" s="12">
        <f t="shared" ca="1" si="45"/>
        <v>2.8020754281500082E-2</v>
      </c>
      <c r="J141" s="12">
        <f t="shared" ca="1" si="45"/>
        <v>1.0069089023750033E-2</v>
      </c>
      <c r="K141" s="12">
        <f t="shared" ca="1" si="45"/>
        <v>3.9810393114499965E-2</v>
      </c>
      <c r="L141" s="12">
        <f t="shared" ca="1" si="45"/>
        <v>7.6816798445464851E-2</v>
      </c>
      <c r="M141" s="12">
        <f t="shared" ca="1" si="45"/>
        <v>6.2905797467421906E-2</v>
      </c>
      <c r="N141" s="12">
        <f t="shared" ca="1" si="45"/>
        <v>3.65434350709819E-2</v>
      </c>
      <c r="O141" s="12">
        <f t="shared" ca="1" si="45"/>
        <v>0</v>
      </c>
      <c r="P141" s="12">
        <f t="shared" ca="1" si="45"/>
        <v>0</v>
      </c>
      <c r="Q141" s="12">
        <f t="shared" ca="1" si="45"/>
        <v>0</v>
      </c>
      <c r="V141" s="157">
        <f t="shared" si="42"/>
        <v>138</v>
      </c>
      <c r="W141" s="12">
        <f t="shared" ca="1" si="43"/>
        <v>6.3666324998914448E-3</v>
      </c>
      <c r="X141" s="12">
        <f t="shared" ca="1" si="43"/>
        <v>0</v>
      </c>
      <c r="Y141" s="12">
        <f t="shared" ca="1" si="43"/>
        <v>0</v>
      </c>
      <c r="Z141" s="12">
        <f t="shared" ca="1" si="43"/>
        <v>1.455439503600009E-2</v>
      </c>
      <c r="AA141" s="12">
        <f t="shared" ca="1" si="43"/>
        <v>1.1341429803190639E-2</v>
      </c>
      <c r="AB141" s="12">
        <f t="shared" ca="1" si="43"/>
        <v>2.0927246624843354E-2</v>
      </c>
      <c r="AC141" s="12">
        <f t="shared" ca="1" si="43"/>
        <v>0</v>
      </c>
      <c r="AD141" s="12">
        <f t="shared" ca="1" si="43"/>
        <v>2.3823836476204452E-2</v>
      </c>
      <c r="AE141" s="12">
        <f t="shared" ca="1" si="43"/>
        <v>8.9976045945345806E-3</v>
      </c>
      <c r="AF141" s="12">
        <f t="shared" ca="1" si="43"/>
        <v>7.6468135637867363E-2</v>
      </c>
      <c r="AG141" s="12">
        <f t="shared" ca="1" si="43"/>
        <v>7.6816798445464851E-2</v>
      </c>
      <c r="AH141" s="12">
        <f t="shared" ca="1" si="43"/>
        <v>6.2905797467421865E-2</v>
      </c>
      <c r="AI141" s="12">
        <f t="shared" ca="1" si="43"/>
        <v>3.65434350709819E-2</v>
      </c>
      <c r="AJ141" s="12">
        <f t="shared" ca="1" si="43"/>
        <v>0</v>
      </c>
      <c r="AK141" s="12" t="e">
        <f t="shared" ca="1" si="43"/>
        <v>#DIV/0!</v>
      </c>
      <c r="AL141" s="12" t="e">
        <f t="shared" ca="1" si="36"/>
        <v>#DIV/0!</v>
      </c>
      <c r="AN141" s="157">
        <f t="shared" si="40"/>
        <v>138</v>
      </c>
      <c r="AO141" s="12">
        <f>'US Core RE'!Q151</f>
        <v>1.0413985245260301E-2</v>
      </c>
      <c r="AP141" s="12">
        <f>'VA RE'!Q151</f>
        <v>1.20059219788602E-2</v>
      </c>
      <c r="AQ141" s="162">
        <f>'Opp RE'!Q151</f>
        <v>1.42492516259181E-2</v>
      </c>
      <c r="AR141" s="162">
        <f>'US Core+ RE'!Q151</f>
        <v>1.6400000000000001E-2</v>
      </c>
      <c r="AS141" s="162">
        <f>REITs!Q151</f>
        <v>7.6816798445464851E-2</v>
      </c>
      <c r="AT141" s="162">
        <f>Timberland!Q151</f>
        <v>2.8020754281500082E-2</v>
      </c>
      <c r="AU141" s="162">
        <f>'Row Crops'!Q151</f>
        <v>1.0069089023750033E-2</v>
      </c>
      <c r="AV141" s="162">
        <f>'Perm Crops'!Q151</f>
        <v>3.9810393114499965E-2</v>
      </c>
      <c r="AW141" s="162">
        <f>Infra!Q151</f>
        <v>0</v>
      </c>
      <c r="AX141" s="162">
        <f>'US Public Eq'!Q151</f>
        <v>6.2905797467421906E-2</v>
      </c>
      <c r="AY141" s="162">
        <f>'Fixed Income'!Q151</f>
        <v>3.65434350709819E-2</v>
      </c>
      <c r="AZ141" s="162">
        <f>NCPREC!Q151</f>
        <v>0</v>
      </c>
      <c r="BA141" s="162">
        <f>'Euro Core RE'!Q151</f>
        <v>0</v>
      </c>
      <c r="BB141" s="162">
        <f>'Asia Core RE'!Q151</f>
        <v>0</v>
      </c>
      <c r="BC141" s="162">
        <f>'Add-On 1'!Q151</f>
        <v>0</v>
      </c>
      <c r="BD141" s="162">
        <f>'Add-On 2'!Q151</f>
        <v>0</v>
      </c>
      <c r="BE141" s="162"/>
      <c r="BF141">
        <f t="shared" si="44"/>
        <v>138</v>
      </c>
      <c r="BG141" s="12">
        <f>'US Core RE'!R151</f>
        <v>6.3666324998914448E-3</v>
      </c>
      <c r="BH141" s="12">
        <f>'VA RE'!R151</f>
        <v>1.1341429803190639E-2</v>
      </c>
      <c r="BI141" s="162">
        <f>'Opp RE'!R151</f>
        <v>2.0927246624843354E-2</v>
      </c>
      <c r="BJ141" s="162">
        <f>'US Core+ RE'!R151</f>
        <v>1.455439503600009E-2</v>
      </c>
      <c r="BK141" s="162">
        <f>REITs!R151</f>
        <v>7.6816798445464851E-2</v>
      </c>
      <c r="BL141" s="162">
        <f>Timberland!R151</f>
        <v>2.3823836476204452E-2</v>
      </c>
      <c r="BM141" s="162">
        <f>'Row Crops'!R151</f>
        <v>8.9976045945345806E-3</v>
      </c>
      <c r="BN141" s="162">
        <f>'Perm Crops'!R151</f>
        <v>7.6468135637867363E-2</v>
      </c>
      <c r="BO141" s="162">
        <f>Infra!R151</f>
        <v>0</v>
      </c>
      <c r="BP141" s="162">
        <f>'US Public Eq'!R151</f>
        <v>6.2905797467421865E-2</v>
      </c>
      <c r="BQ141" s="162">
        <f>'Fixed Income'!R151</f>
        <v>3.65434350709819E-2</v>
      </c>
      <c r="BR141" s="162">
        <f>NCPREC!R151</f>
        <v>0</v>
      </c>
      <c r="BS141" s="162">
        <f>'Euro Core RE'!R151</f>
        <v>0</v>
      </c>
      <c r="BT141" s="162">
        <f>'Asia Core RE'!R151</f>
        <v>0</v>
      </c>
      <c r="BU141" s="162" t="e">
        <f>'Add-On 1'!R151</f>
        <v>#DIV/0!</v>
      </c>
      <c r="BV141" s="162" t="e">
        <f>'Add-On 2'!R151</f>
        <v>#DIV/0!</v>
      </c>
    </row>
    <row r="142" spans="1:74" x14ac:dyDescent="0.2">
      <c r="A142" s="157">
        <f t="shared" si="41"/>
        <v>139</v>
      </c>
      <c r="B142" s="12">
        <f t="shared" ca="1" si="33"/>
        <v>1.0797099873267201E-2</v>
      </c>
      <c r="C142" s="12">
        <f t="shared" ca="1" si="45"/>
        <v>0</v>
      </c>
      <c r="D142" s="12">
        <f t="shared" ca="1" si="45"/>
        <v>0</v>
      </c>
      <c r="E142" s="12">
        <f t="shared" ca="1" si="45"/>
        <v>1.9400000000000001E-2</v>
      </c>
      <c r="F142" s="12">
        <f t="shared" ca="1" si="45"/>
        <v>1.21331943056844E-2</v>
      </c>
      <c r="G142" s="12">
        <f t="shared" ca="1" si="45"/>
        <v>1.2389180446511701E-2</v>
      </c>
      <c r="H142" s="12">
        <f t="shared" ca="1" si="45"/>
        <v>0</v>
      </c>
      <c r="I142" s="12">
        <f t="shared" ca="1" si="45"/>
        <v>2.4023609388500011E-2</v>
      </c>
      <c r="J142" s="12">
        <f t="shared" ca="1" si="45"/>
        <v>1.0637571356000075E-2</v>
      </c>
      <c r="K142" s="12">
        <f t="shared" ca="1" si="45"/>
        <v>4.8890211500001168E-3</v>
      </c>
      <c r="L142" s="12">
        <f t="shared" ca="1" si="45"/>
        <v>-0.16843784033152009</v>
      </c>
      <c r="M142" s="12">
        <f t="shared" ca="1" si="45"/>
        <v>-3.00829431762972E-2</v>
      </c>
      <c r="N142" s="12">
        <f t="shared" ca="1" si="45"/>
        <v>-7.9558458816935129E-3</v>
      </c>
      <c r="O142" s="12">
        <f t="shared" ca="1" si="45"/>
        <v>0</v>
      </c>
      <c r="P142" s="12">
        <f t="shared" ca="1" si="45"/>
        <v>0</v>
      </c>
      <c r="Q142" s="12">
        <f t="shared" ca="1" si="45"/>
        <v>0</v>
      </c>
      <c r="V142" s="157">
        <f t="shared" si="42"/>
        <v>139</v>
      </c>
      <c r="W142" s="12">
        <f t="shared" ca="1" si="43"/>
        <v>1.4061554666926934E-2</v>
      </c>
      <c r="X142" s="12">
        <f t="shared" ca="1" si="43"/>
        <v>0</v>
      </c>
      <c r="Y142" s="12">
        <f t="shared" ca="1" si="43"/>
        <v>0</v>
      </c>
      <c r="Z142" s="12">
        <f t="shared" ca="1" si="43"/>
        <v>1.9548047315000039E-2</v>
      </c>
      <c r="AA142" s="12">
        <f t="shared" ca="1" si="43"/>
        <v>-7.2496217201822866E-4</v>
      </c>
      <c r="AB142" s="12">
        <f t="shared" ca="1" si="43"/>
        <v>-1.5938529892316478E-3</v>
      </c>
      <c r="AC142" s="12">
        <f t="shared" ca="1" si="43"/>
        <v>0</v>
      </c>
      <c r="AD142" s="12">
        <f t="shared" ca="1" si="43"/>
        <v>-5.3069469576507933E-2</v>
      </c>
      <c r="AE142" s="12">
        <f t="shared" ca="1" si="43"/>
        <v>-5.5678814391397879E-2</v>
      </c>
      <c r="AF142" s="12">
        <f t="shared" ca="1" si="43"/>
        <v>2.2525586887505167E-2</v>
      </c>
      <c r="AG142" s="12">
        <f t="shared" ca="1" si="43"/>
        <v>-0.16843784033152009</v>
      </c>
      <c r="AH142" s="12">
        <f t="shared" ca="1" si="43"/>
        <v>-3.0082943176297228E-2</v>
      </c>
      <c r="AI142" s="12">
        <f t="shared" ca="1" si="43"/>
        <v>-7.9558458816935129E-3</v>
      </c>
      <c r="AJ142" s="12">
        <f t="shared" ca="1" si="43"/>
        <v>0</v>
      </c>
      <c r="AK142" s="12" t="e">
        <f t="shared" ca="1" si="43"/>
        <v>#DIV/0!</v>
      </c>
      <c r="AL142" s="12" t="e">
        <f t="shared" ca="1" si="36"/>
        <v>#DIV/0!</v>
      </c>
      <c r="AN142" s="157">
        <f t="shared" si="40"/>
        <v>139</v>
      </c>
      <c r="AO142" s="12">
        <f>'US Core RE'!Q152</f>
        <v>1.0797099873267201E-2</v>
      </c>
      <c r="AP142" s="12">
        <f>'VA RE'!Q152</f>
        <v>1.21331943056844E-2</v>
      </c>
      <c r="AQ142" s="162">
        <f>'Opp RE'!Q152</f>
        <v>1.2389180446511701E-2</v>
      </c>
      <c r="AR142" s="162">
        <f>'US Core+ RE'!Q152</f>
        <v>1.9400000000000001E-2</v>
      </c>
      <c r="AS142" s="162">
        <f>REITs!Q152</f>
        <v>-0.16843784033152009</v>
      </c>
      <c r="AT142" s="162">
        <f>Timberland!Q152</f>
        <v>2.4023609388500011E-2</v>
      </c>
      <c r="AU142" s="162">
        <f>'Row Crops'!Q152</f>
        <v>1.0637571356000075E-2</v>
      </c>
      <c r="AV142" s="162">
        <f>'Perm Crops'!Q152</f>
        <v>4.8890211500001168E-3</v>
      </c>
      <c r="AW142" s="162">
        <f>Infra!Q152</f>
        <v>0</v>
      </c>
      <c r="AX142" s="162">
        <f>'US Public Eq'!Q152</f>
        <v>-3.00829431762972E-2</v>
      </c>
      <c r="AY142" s="162">
        <f>'Fixed Income'!Q152</f>
        <v>-7.9558458816935129E-3</v>
      </c>
      <c r="AZ142" s="162">
        <f>NCPREC!Q152</f>
        <v>0</v>
      </c>
      <c r="BA142" s="162">
        <f>'Euro Core RE'!Q152</f>
        <v>0</v>
      </c>
      <c r="BB142" s="162">
        <f>'Asia Core RE'!Q152</f>
        <v>0</v>
      </c>
      <c r="BC142" s="162">
        <f>'Add-On 1'!Q152</f>
        <v>0</v>
      </c>
      <c r="BD142" s="162">
        <f>'Add-On 2'!Q152</f>
        <v>0</v>
      </c>
      <c r="BE142" s="162"/>
      <c r="BF142">
        <f t="shared" si="44"/>
        <v>139</v>
      </c>
      <c r="BG142" s="12">
        <f>'US Core RE'!R152</f>
        <v>1.4061554666926934E-2</v>
      </c>
      <c r="BH142" s="12">
        <f>'VA RE'!R152</f>
        <v>-7.2496217201822866E-4</v>
      </c>
      <c r="BI142" s="162">
        <f>'Opp RE'!R152</f>
        <v>-1.5938529892316478E-3</v>
      </c>
      <c r="BJ142" s="162">
        <f>'US Core+ RE'!R152</f>
        <v>1.9548047315000039E-2</v>
      </c>
      <c r="BK142" s="162">
        <f>REITs!R152</f>
        <v>-0.16843784033152009</v>
      </c>
      <c r="BL142" s="162">
        <f>Timberland!R152</f>
        <v>-5.3069469576507933E-2</v>
      </c>
      <c r="BM142" s="162">
        <f>'Row Crops'!R152</f>
        <v>-5.5678814391397879E-2</v>
      </c>
      <c r="BN142" s="162">
        <f>'Perm Crops'!R152</f>
        <v>2.2525586887505167E-2</v>
      </c>
      <c r="BO142" s="162">
        <f>Infra!R152</f>
        <v>0</v>
      </c>
      <c r="BP142" s="162">
        <f>'US Public Eq'!R152</f>
        <v>-3.0082943176297228E-2</v>
      </c>
      <c r="BQ142" s="162">
        <f>'Fixed Income'!R152</f>
        <v>-7.9558458816935129E-3</v>
      </c>
      <c r="BR142" s="162">
        <f>NCPREC!R152</f>
        <v>0</v>
      </c>
      <c r="BS142" s="162">
        <f>'Euro Core RE'!R152</f>
        <v>0</v>
      </c>
      <c r="BT142" s="162">
        <f>'Asia Core RE'!R152</f>
        <v>0</v>
      </c>
      <c r="BU142" s="162" t="e">
        <f>'Add-On 1'!R152</f>
        <v>#DIV/0!</v>
      </c>
      <c r="BV142" s="162" t="e">
        <f>'Add-On 2'!R152</f>
        <v>#DIV/0!</v>
      </c>
    </row>
    <row r="143" spans="1:74" x14ac:dyDescent="0.2">
      <c r="A143" s="157">
        <f t="shared" si="41"/>
        <v>140</v>
      </c>
      <c r="B143" s="12">
        <f t="shared" ca="1" si="33"/>
        <v>1.01521643303697E-2</v>
      </c>
      <c r="C143" s="12">
        <f t="shared" ca="1" si="45"/>
        <v>0</v>
      </c>
      <c r="D143" s="12">
        <f t="shared" ca="1" si="45"/>
        <v>0</v>
      </c>
      <c r="E143" s="12">
        <f t="shared" ca="1" si="45"/>
        <v>2.0500000000000001E-2</v>
      </c>
      <c r="F143" s="12">
        <f t="shared" ca="1" si="45"/>
        <v>2.23135947396065E-2</v>
      </c>
      <c r="G143" s="12">
        <f t="shared" ca="1" si="45"/>
        <v>1.71011911798311E-2</v>
      </c>
      <c r="H143" s="12">
        <f t="shared" ca="1" si="45"/>
        <v>0</v>
      </c>
      <c r="I143" s="12">
        <f t="shared" ca="1" si="45"/>
        <v>0.1098013304315002</v>
      </c>
      <c r="J143" s="12">
        <f t="shared" ca="1" si="45"/>
        <v>7.538759629175007E-2</v>
      </c>
      <c r="K143" s="12">
        <f t="shared" ca="1" si="45"/>
        <v>-2.3027486864499958E-2</v>
      </c>
      <c r="L143" s="12">
        <f t="shared" ca="1" si="45"/>
        <v>0</v>
      </c>
      <c r="M143" s="12">
        <f t="shared" ca="1" si="45"/>
        <v>2.0636422345547301E-2</v>
      </c>
      <c r="N143" s="12">
        <f t="shared" ca="1" si="45"/>
        <v>3.7156705925531552E-2</v>
      </c>
      <c r="O143" s="12">
        <f t="shared" ca="1" si="45"/>
        <v>0</v>
      </c>
      <c r="P143" s="12">
        <f t="shared" ca="1" si="45"/>
        <v>0</v>
      </c>
      <c r="Q143" s="12">
        <f t="shared" ca="1" si="45"/>
        <v>0</v>
      </c>
      <c r="V143" s="157">
        <f t="shared" si="42"/>
        <v>140</v>
      </c>
      <c r="W143" s="12">
        <f t="shared" ca="1" si="43"/>
        <v>-4.5974487754018023E-3</v>
      </c>
      <c r="X143" s="12">
        <f t="shared" ca="1" si="43"/>
        <v>0</v>
      </c>
      <c r="Y143" s="12">
        <f t="shared" ca="1" si="43"/>
        <v>0</v>
      </c>
      <c r="Z143" s="12">
        <f t="shared" ca="1" si="43"/>
        <v>4.1675775649998581E-3</v>
      </c>
      <c r="AA143" s="12">
        <f t="shared" ca="1" si="43"/>
        <v>2.9823309274732202E-2</v>
      </c>
      <c r="AB143" s="12">
        <f t="shared" ca="1" si="43"/>
        <v>3.4623226929124673E-2</v>
      </c>
      <c r="AC143" s="12">
        <f t="shared" ca="1" si="43"/>
        <v>0</v>
      </c>
      <c r="AD143" s="12">
        <f t="shared" ca="1" si="43"/>
        <v>0.19651862596719605</v>
      </c>
      <c r="AE143" s="12">
        <f t="shared" ca="1" si="43"/>
        <v>0.13884674717309164</v>
      </c>
      <c r="AF143" s="12">
        <f t="shared" ca="1" si="43"/>
        <v>-4.3137042752443677E-2</v>
      </c>
      <c r="AG143" s="12">
        <f t="shared" ca="1" si="43"/>
        <v>0</v>
      </c>
      <c r="AH143" s="12">
        <f t="shared" ca="1" si="43"/>
        <v>2.0636422345547301E-2</v>
      </c>
      <c r="AI143" s="12">
        <f t="shared" ca="1" si="43"/>
        <v>3.7156705925531552E-2</v>
      </c>
      <c r="AJ143" s="12">
        <f t="shared" ca="1" si="43"/>
        <v>0</v>
      </c>
      <c r="AK143" s="12" t="e">
        <f t="shared" ca="1" si="43"/>
        <v>#DIV/0!</v>
      </c>
      <c r="AL143" s="12" t="e">
        <f t="shared" ca="1" si="36"/>
        <v>#DIV/0!</v>
      </c>
      <c r="AN143" s="157">
        <f t="shared" si="40"/>
        <v>140</v>
      </c>
      <c r="AO143" s="12">
        <f>'US Core RE'!Q153</f>
        <v>1.01521643303697E-2</v>
      </c>
      <c r="AP143" s="12">
        <f>'VA RE'!Q153</f>
        <v>2.23135947396065E-2</v>
      </c>
      <c r="AQ143" s="162">
        <f>'Opp RE'!Q153</f>
        <v>1.71011911798311E-2</v>
      </c>
      <c r="AR143" s="162">
        <f>'US Core+ RE'!Q153</f>
        <v>2.0500000000000001E-2</v>
      </c>
      <c r="AS143" s="162">
        <f>REITs!Q153</f>
        <v>0</v>
      </c>
      <c r="AT143" s="162">
        <f>Timberland!Q153</f>
        <v>0.1098013304315002</v>
      </c>
      <c r="AU143" s="162">
        <f>'Row Crops'!Q153</f>
        <v>7.538759629175007E-2</v>
      </c>
      <c r="AV143" s="162">
        <f>'Perm Crops'!Q153</f>
        <v>-2.3027486864499958E-2</v>
      </c>
      <c r="AW143" s="162">
        <f>Infra!Q153</f>
        <v>0</v>
      </c>
      <c r="AX143" s="162">
        <f>'US Public Eq'!Q153</f>
        <v>2.0636422345547301E-2</v>
      </c>
      <c r="AY143" s="162">
        <f>'Fixed Income'!Q153</f>
        <v>3.7156705925531552E-2</v>
      </c>
      <c r="AZ143" s="162">
        <f>NCPREC!Q153</f>
        <v>0</v>
      </c>
      <c r="BA143" s="162">
        <f>'Euro Core RE'!Q153</f>
        <v>0</v>
      </c>
      <c r="BB143" s="162">
        <f>'Asia Core RE'!Q153</f>
        <v>0</v>
      </c>
      <c r="BC143" s="162">
        <f>'Add-On 1'!Q153</f>
        <v>0</v>
      </c>
      <c r="BD143" s="162">
        <f>'Add-On 2'!Q153</f>
        <v>0</v>
      </c>
      <c r="BE143" s="162"/>
      <c r="BF143">
        <f t="shared" si="44"/>
        <v>140</v>
      </c>
      <c r="BG143" s="12">
        <f>'US Core RE'!R153</f>
        <v>-4.5974487754018023E-3</v>
      </c>
      <c r="BH143" s="12">
        <f>'VA RE'!R153</f>
        <v>2.9823309274732202E-2</v>
      </c>
      <c r="BI143" s="162">
        <f>'Opp RE'!R153</f>
        <v>3.4623226929124673E-2</v>
      </c>
      <c r="BJ143" s="162">
        <f>'US Core+ RE'!R153</f>
        <v>4.1675775649998581E-3</v>
      </c>
      <c r="BK143" s="162">
        <f>REITs!R153</f>
        <v>0</v>
      </c>
      <c r="BL143" s="162">
        <f>Timberland!R153</f>
        <v>0.19651862596719605</v>
      </c>
      <c r="BM143" s="162">
        <f>'Row Crops'!R153</f>
        <v>0.13884674717309164</v>
      </c>
      <c r="BN143" s="162">
        <f>'Perm Crops'!R153</f>
        <v>-4.3137042752443677E-2</v>
      </c>
      <c r="BO143" s="162">
        <f>Infra!R153</f>
        <v>0</v>
      </c>
      <c r="BP143" s="162">
        <f>'US Public Eq'!R153</f>
        <v>2.0636422345547301E-2</v>
      </c>
      <c r="BQ143" s="162">
        <f>'Fixed Income'!R153</f>
        <v>3.7156705925531552E-2</v>
      </c>
      <c r="BR143" s="162">
        <f>NCPREC!R153</f>
        <v>0</v>
      </c>
      <c r="BS143" s="162">
        <f>'Euro Core RE'!R153</f>
        <v>0</v>
      </c>
      <c r="BT143" s="162">
        <f>'Asia Core RE'!R153</f>
        <v>0</v>
      </c>
      <c r="BU143" s="162" t="e">
        <f>'Add-On 1'!R153</f>
        <v>#DIV/0!</v>
      </c>
      <c r="BV143" s="162" t="e">
        <f>'Add-On 2'!R153</f>
        <v>#DIV/0!</v>
      </c>
    </row>
    <row r="144" spans="1:74" x14ac:dyDescent="0.2">
      <c r="A144" s="157">
        <f t="shared" si="41"/>
        <v>141</v>
      </c>
      <c r="B144" s="12">
        <f t="shared" ca="1" si="33"/>
        <v>1.9086144425343701E-2</v>
      </c>
      <c r="C144" s="12">
        <f t="shared" ca="1" si="45"/>
        <v>0</v>
      </c>
      <c r="D144" s="12">
        <f t="shared" ca="1" si="45"/>
        <v>0</v>
      </c>
      <c r="E144" s="12">
        <f t="shared" ca="1" si="45"/>
        <v>2.9899999999999999E-2</v>
      </c>
      <c r="F144" s="12">
        <f t="shared" ca="1" si="45"/>
        <v>1.6695661282498799E-2</v>
      </c>
      <c r="G144" s="12">
        <f t="shared" ca="1" si="45"/>
        <v>1.36204722769841E-2</v>
      </c>
      <c r="H144" s="12">
        <f t="shared" ca="1" si="45"/>
        <v>0</v>
      </c>
      <c r="I144" s="12">
        <f t="shared" ca="1" si="45"/>
        <v>3.2832397625000009E-2</v>
      </c>
      <c r="J144" s="12">
        <f t="shared" ca="1" si="45"/>
        <v>1.354893261125012E-2</v>
      </c>
      <c r="K144" s="12">
        <f t="shared" ca="1" si="45"/>
        <v>1.1505083539999905E-2</v>
      </c>
      <c r="L144" s="12">
        <f t="shared" ca="1" si="45"/>
        <v>0</v>
      </c>
      <c r="M144" s="12">
        <f t="shared" ca="1" si="45"/>
        <v>0.10709485746436799</v>
      </c>
      <c r="N144" s="12">
        <f t="shared" ca="1" si="45"/>
        <v>1.1275409444081896E-2</v>
      </c>
      <c r="O144" s="12">
        <f t="shared" ca="1" si="45"/>
        <v>0</v>
      </c>
      <c r="P144" s="12">
        <f t="shared" ca="1" si="45"/>
        <v>0</v>
      </c>
      <c r="Q144" s="12">
        <f t="shared" ca="1" si="45"/>
        <v>0</v>
      </c>
      <c r="V144" s="157">
        <f t="shared" si="42"/>
        <v>141</v>
      </c>
      <c r="W144" s="12">
        <f t="shared" ca="1" si="43"/>
        <v>3.1952616015095359E-2</v>
      </c>
      <c r="X144" s="12">
        <f t="shared" ca="1" si="43"/>
        <v>0</v>
      </c>
      <c r="Y144" s="12">
        <f t="shared" ca="1" si="43"/>
        <v>0</v>
      </c>
      <c r="Z144" s="12">
        <f t="shared" ca="1" si="43"/>
        <v>3.3267055489499819E-2</v>
      </c>
      <c r="AA144" s="12">
        <f t="shared" ca="1" si="43"/>
        <v>8.4308373162360617E-3</v>
      </c>
      <c r="AB144" s="12">
        <f t="shared" ca="1" si="43"/>
        <v>1.8003357645596019E-2</v>
      </c>
      <c r="AC144" s="12">
        <f t="shared" ca="1" si="43"/>
        <v>0</v>
      </c>
      <c r="AD144" s="12">
        <f t="shared" ca="1" si="43"/>
        <v>-7.6596493459152426E-2</v>
      </c>
      <c r="AE144" s="12">
        <f t="shared" ca="1" si="43"/>
        <v>7.6433387383394447E-3</v>
      </c>
      <c r="AF144" s="12">
        <f t="shared" ca="1" si="43"/>
        <v>-3.7799048511547695E-2</v>
      </c>
      <c r="AG144" s="12">
        <f t="shared" ca="1" si="43"/>
        <v>0</v>
      </c>
      <c r="AH144" s="12">
        <f t="shared" ca="1" si="43"/>
        <v>0.10709485746436798</v>
      </c>
      <c r="AI144" s="12">
        <f t="shared" ca="1" si="43"/>
        <v>1.1275409444081896E-2</v>
      </c>
      <c r="AJ144" s="12">
        <f t="shared" ca="1" si="43"/>
        <v>0</v>
      </c>
      <c r="AK144" s="12" t="e">
        <f t="shared" ca="1" si="43"/>
        <v>#DIV/0!</v>
      </c>
      <c r="AL144" s="12" t="e">
        <f t="shared" ca="1" si="36"/>
        <v>#DIV/0!</v>
      </c>
      <c r="AN144" s="157">
        <f t="shared" si="40"/>
        <v>141</v>
      </c>
      <c r="AO144" s="12">
        <f>'US Core RE'!Q154</f>
        <v>1.9086144425343701E-2</v>
      </c>
      <c r="AP144" s="12">
        <f>'VA RE'!Q154</f>
        <v>1.6695661282498799E-2</v>
      </c>
      <c r="AQ144" s="162">
        <f>'Opp RE'!Q154</f>
        <v>1.36204722769841E-2</v>
      </c>
      <c r="AR144" s="162">
        <f>'US Core+ RE'!Q154</f>
        <v>2.9899999999999999E-2</v>
      </c>
      <c r="AS144" s="162">
        <f>REITs!Q154</f>
        <v>0</v>
      </c>
      <c r="AT144" s="162">
        <f>Timberland!Q154</f>
        <v>3.2832397625000009E-2</v>
      </c>
      <c r="AU144" s="162">
        <f>'Row Crops'!Q154</f>
        <v>1.354893261125012E-2</v>
      </c>
      <c r="AV144" s="162">
        <f>'Perm Crops'!Q154</f>
        <v>1.1505083539999905E-2</v>
      </c>
      <c r="AW144" s="162">
        <f>Infra!Q154</f>
        <v>0</v>
      </c>
      <c r="AX144" s="162">
        <f>'US Public Eq'!Q154</f>
        <v>0.10709485746436799</v>
      </c>
      <c r="AY144" s="162">
        <f>'Fixed Income'!Q154</f>
        <v>1.1275409444081896E-2</v>
      </c>
      <c r="AZ144" s="162">
        <f>NCPREC!Q154</f>
        <v>0</v>
      </c>
      <c r="BA144" s="162">
        <f>'Euro Core RE'!Q154</f>
        <v>0</v>
      </c>
      <c r="BB144" s="162">
        <f>'Asia Core RE'!Q154</f>
        <v>0</v>
      </c>
      <c r="BC144" s="162">
        <f>'Add-On 1'!Q154</f>
        <v>0</v>
      </c>
      <c r="BD144" s="162">
        <f>'Add-On 2'!Q154</f>
        <v>0</v>
      </c>
      <c r="BE144" s="162"/>
      <c r="BF144">
        <f t="shared" si="44"/>
        <v>141</v>
      </c>
      <c r="BG144" s="12">
        <f>'US Core RE'!R154</f>
        <v>3.1952616015095359E-2</v>
      </c>
      <c r="BH144" s="12">
        <f>'VA RE'!R154</f>
        <v>8.4308373162360617E-3</v>
      </c>
      <c r="BI144" s="162">
        <f>'Opp RE'!R154</f>
        <v>1.8003357645596019E-2</v>
      </c>
      <c r="BJ144" s="162">
        <f>'US Core+ RE'!R154</f>
        <v>3.3267055489499819E-2</v>
      </c>
      <c r="BK144" s="162">
        <f>REITs!R154</f>
        <v>0</v>
      </c>
      <c r="BL144" s="162">
        <f>Timberland!R154</f>
        <v>-7.6596493459152426E-2</v>
      </c>
      <c r="BM144" s="162">
        <f>'Row Crops'!R154</f>
        <v>7.6433387383394447E-3</v>
      </c>
      <c r="BN144" s="162">
        <f>'Perm Crops'!R154</f>
        <v>-3.7799048511547695E-2</v>
      </c>
      <c r="BO144" s="162">
        <f>Infra!R154</f>
        <v>0</v>
      </c>
      <c r="BP144" s="162">
        <f>'US Public Eq'!R154</f>
        <v>0.10709485746436798</v>
      </c>
      <c r="BQ144" s="162">
        <f>'Fixed Income'!R154</f>
        <v>1.1275409444081896E-2</v>
      </c>
      <c r="BR144" s="162">
        <f>NCPREC!R154</f>
        <v>0</v>
      </c>
      <c r="BS144" s="162">
        <f>'Euro Core RE'!R154</f>
        <v>0</v>
      </c>
      <c r="BT144" s="162">
        <f>'Asia Core RE'!R154</f>
        <v>0</v>
      </c>
      <c r="BU144" s="162" t="e">
        <f>'Add-On 1'!R154</f>
        <v>#DIV/0!</v>
      </c>
      <c r="BV144" s="162" t="e">
        <f>'Add-On 2'!R154</f>
        <v>#DIV/0!</v>
      </c>
    </row>
    <row r="145" spans="1:74" x14ac:dyDescent="0.2">
      <c r="A145" s="157">
        <f t="shared" si="41"/>
        <v>142</v>
      </c>
      <c r="B145" s="12">
        <f t="shared" ca="1" si="33"/>
        <v>1.13483550674145E-2</v>
      </c>
      <c r="C145" s="12">
        <f t="shared" ca="1" si="45"/>
        <v>0</v>
      </c>
      <c r="D145" s="12">
        <f t="shared" ca="1" si="45"/>
        <v>0</v>
      </c>
      <c r="E145" s="12">
        <f t="shared" ca="1" si="45"/>
        <v>2.9700000000000001E-2</v>
      </c>
      <c r="F145" s="12">
        <f t="shared" ca="1" si="45"/>
        <v>2.2456475622486701E-2</v>
      </c>
      <c r="G145" s="12">
        <f t="shared" ca="1" si="45"/>
        <v>1.08183549873049E-2</v>
      </c>
      <c r="H145" s="12">
        <f t="shared" ca="1" si="45"/>
        <v>0</v>
      </c>
      <c r="I145" s="12">
        <f t="shared" ca="1" si="45"/>
        <v>0.14173563597800021</v>
      </c>
      <c r="J145" s="12">
        <f t="shared" ca="1" si="45"/>
        <v>1.8248634609500103E-2</v>
      </c>
      <c r="K145" s="12">
        <f t="shared" ca="1" si="45"/>
        <v>6.0809215586749898E-2</v>
      </c>
      <c r="L145" s="12">
        <f t="shared" ca="1" si="45"/>
        <v>0</v>
      </c>
      <c r="M145" s="12">
        <f t="shared" ca="1" si="45"/>
        <v>8.82714353114087E-2</v>
      </c>
      <c r="N145" s="12">
        <f t="shared" ca="1" si="45"/>
        <v>7.9655903975095699E-2</v>
      </c>
      <c r="O145" s="12">
        <f t="shared" ca="1" si="45"/>
        <v>0</v>
      </c>
      <c r="P145" s="12">
        <f t="shared" ca="1" si="45"/>
        <v>0</v>
      </c>
      <c r="Q145" s="12">
        <f t="shared" ca="1" si="45"/>
        <v>0</v>
      </c>
      <c r="V145" s="157">
        <f t="shared" si="42"/>
        <v>142</v>
      </c>
      <c r="W145" s="12">
        <f t="shared" ca="1" si="43"/>
        <v>6.7558574029862317E-3</v>
      </c>
      <c r="X145" s="12">
        <f t="shared" ca="1" si="43"/>
        <v>0</v>
      </c>
      <c r="Y145" s="12">
        <f t="shared" ca="1" si="43"/>
        <v>0</v>
      </c>
      <c r="Z145" s="12">
        <f t="shared" ca="1" si="43"/>
        <v>4.6336744399999796E-2</v>
      </c>
      <c r="AA145" s="12">
        <f t="shared" ca="1" si="43"/>
        <v>3.1215452246305508E-2</v>
      </c>
      <c r="AB145" s="12">
        <f t="shared" ca="1" si="43"/>
        <v>9.4776118629777972E-3</v>
      </c>
      <c r="AC145" s="12">
        <f t="shared" ca="1" si="43"/>
        <v>0</v>
      </c>
      <c r="AD145" s="12">
        <f t="shared" ca="1" si="43"/>
        <v>0.22116922877928946</v>
      </c>
      <c r="AE145" s="12">
        <f t="shared" ca="1" si="43"/>
        <v>2.7590593687770948E-2</v>
      </c>
      <c r="AF145" s="12">
        <f t="shared" ca="1" si="43"/>
        <v>0.11086255184347382</v>
      </c>
      <c r="AG145" s="12">
        <f t="shared" ca="1" si="43"/>
        <v>0</v>
      </c>
      <c r="AH145" s="12">
        <f t="shared" ca="1" si="43"/>
        <v>8.8271435311408686E-2</v>
      </c>
      <c r="AI145" s="12">
        <f t="shared" ca="1" si="43"/>
        <v>7.9655903975095699E-2</v>
      </c>
      <c r="AJ145" s="12">
        <f t="shared" ca="1" si="43"/>
        <v>0</v>
      </c>
      <c r="AK145" s="12" t="e">
        <f t="shared" ca="1" si="43"/>
        <v>#DIV/0!</v>
      </c>
      <c r="AL145" s="12" t="e">
        <f t="shared" ca="1" si="36"/>
        <v>#DIV/0!</v>
      </c>
      <c r="AN145" s="157">
        <f t="shared" si="40"/>
        <v>142</v>
      </c>
      <c r="AO145" s="12">
        <f>'US Core RE'!Q155</f>
        <v>1.13483550674145E-2</v>
      </c>
      <c r="AP145" s="12">
        <f>'VA RE'!Q155</f>
        <v>2.2456475622486701E-2</v>
      </c>
      <c r="AQ145" s="162">
        <f>'Opp RE'!Q155</f>
        <v>1.08183549873049E-2</v>
      </c>
      <c r="AR145" s="162">
        <f>'US Core+ RE'!Q155</f>
        <v>2.9700000000000001E-2</v>
      </c>
      <c r="AS145" s="162">
        <f>REITs!Q155</f>
        <v>0</v>
      </c>
      <c r="AT145" s="162">
        <f>Timberland!Q155</f>
        <v>0.14173563597800021</v>
      </c>
      <c r="AU145" s="162">
        <f>'Row Crops'!Q155</f>
        <v>1.8248634609500103E-2</v>
      </c>
      <c r="AV145" s="162">
        <f>'Perm Crops'!Q155</f>
        <v>6.0809215586749898E-2</v>
      </c>
      <c r="AW145" s="162">
        <f>Infra!Q155</f>
        <v>0</v>
      </c>
      <c r="AX145" s="162">
        <f>'US Public Eq'!Q155</f>
        <v>8.82714353114087E-2</v>
      </c>
      <c r="AY145" s="162">
        <f>'Fixed Income'!Q155</f>
        <v>7.9655903975095699E-2</v>
      </c>
      <c r="AZ145" s="162">
        <f>NCPREC!Q155</f>
        <v>0</v>
      </c>
      <c r="BA145" s="162">
        <f>'Euro Core RE'!Q155</f>
        <v>0</v>
      </c>
      <c r="BB145" s="162">
        <f>'Asia Core RE'!Q155</f>
        <v>0</v>
      </c>
      <c r="BC145" s="162">
        <f>'Add-On 1'!Q155</f>
        <v>0</v>
      </c>
      <c r="BD145" s="162">
        <f>'Add-On 2'!Q155</f>
        <v>0</v>
      </c>
      <c r="BE145" s="162"/>
      <c r="BF145">
        <f t="shared" si="44"/>
        <v>142</v>
      </c>
      <c r="BG145" s="12">
        <f>'US Core RE'!R155</f>
        <v>6.7558574029862317E-3</v>
      </c>
      <c r="BH145" s="12">
        <f>'VA RE'!R155</f>
        <v>3.1215452246305508E-2</v>
      </c>
      <c r="BI145" s="162">
        <f>'Opp RE'!R155</f>
        <v>9.4776118629777972E-3</v>
      </c>
      <c r="BJ145" s="162">
        <f>'US Core+ RE'!R155</f>
        <v>4.6336744399999796E-2</v>
      </c>
      <c r="BK145" s="162">
        <f>REITs!R155</f>
        <v>0</v>
      </c>
      <c r="BL145" s="162">
        <f>Timberland!R155</f>
        <v>0.22116922877928946</v>
      </c>
      <c r="BM145" s="162">
        <f>'Row Crops'!R155</f>
        <v>2.7590593687770948E-2</v>
      </c>
      <c r="BN145" s="162">
        <f>'Perm Crops'!R155</f>
        <v>0.11086255184347382</v>
      </c>
      <c r="BO145" s="162">
        <f>Infra!R155</f>
        <v>0</v>
      </c>
      <c r="BP145" s="162">
        <f>'US Public Eq'!R155</f>
        <v>8.8271435311408686E-2</v>
      </c>
      <c r="BQ145" s="162">
        <f>'Fixed Income'!R155</f>
        <v>7.9655903975095699E-2</v>
      </c>
      <c r="BR145" s="162">
        <f>NCPREC!R155</f>
        <v>0</v>
      </c>
      <c r="BS145" s="162">
        <f>'Euro Core RE'!R155</f>
        <v>0</v>
      </c>
      <c r="BT145" s="162">
        <f>'Asia Core RE'!R155</f>
        <v>0</v>
      </c>
      <c r="BU145" s="162" t="e">
        <f>'Add-On 1'!R155</f>
        <v>#DIV/0!</v>
      </c>
      <c r="BV145" s="162" t="e">
        <f>'Add-On 2'!R155</f>
        <v>#DIV/0!</v>
      </c>
    </row>
    <row r="146" spans="1:74" x14ac:dyDescent="0.2">
      <c r="A146" s="157">
        <f t="shared" si="41"/>
        <v>143</v>
      </c>
      <c r="B146" s="12">
        <f t="shared" ca="1" si="33"/>
        <v>1.42013106137706E-2</v>
      </c>
      <c r="C146" s="12">
        <f t="shared" ca="1" si="45"/>
        <v>0</v>
      </c>
      <c r="D146" s="12">
        <f t="shared" ca="1" si="45"/>
        <v>0</v>
      </c>
      <c r="E146" s="12">
        <f t="shared" ca="1" si="45"/>
        <v>1.6299999999999999E-2</v>
      </c>
      <c r="F146" s="12">
        <f t="shared" ca="1" si="45"/>
        <v>1.7293001925411999E-2</v>
      </c>
      <c r="G146" s="12">
        <f t="shared" ca="1" si="45"/>
        <v>9.8600868767447104E-3</v>
      </c>
      <c r="H146" s="12">
        <f t="shared" ca="1" si="45"/>
        <v>0</v>
      </c>
      <c r="I146" s="12">
        <f t="shared" ca="1" si="45"/>
        <v>3.9073497071750118E-2</v>
      </c>
      <c r="J146" s="12">
        <f t="shared" ca="1" si="45"/>
        <v>9.1889541754999193E-3</v>
      </c>
      <c r="K146" s="12">
        <f t="shared" ca="1" si="45"/>
        <v>1.2187738026499861E-2</v>
      </c>
      <c r="L146" s="12">
        <f t="shared" ca="1" si="45"/>
        <v>0</v>
      </c>
      <c r="M146" s="12">
        <f t="shared" ca="1" si="45"/>
        <v>7.0895581203430202E-2</v>
      </c>
      <c r="N146" s="12">
        <f t="shared" ca="1" si="45"/>
        <v>1.1390138211015532E-2</v>
      </c>
      <c r="O146" s="12">
        <f t="shared" ca="1" si="45"/>
        <v>0</v>
      </c>
      <c r="P146" s="12">
        <f t="shared" ca="1" si="45"/>
        <v>0</v>
      </c>
      <c r="Q146" s="12">
        <f t="shared" ca="1" si="45"/>
        <v>0</v>
      </c>
      <c r="V146" s="157">
        <f t="shared" si="42"/>
        <v>143</v>
      </c>
      <c r="W146" s="12">
        <f t="shared" ca="1" si="43"/>
        <v>1.1413591508424803E-2</v>
      </c>
      <c r="X146" s="12">
        <f t="shared" ca="1" si="43"/>
        <v>0</v>
      </c>
      <c r="Y146" s="12">
        <f t="shared" ca="1" si="43"/>
        <v>0</v>
      </c>
      <c r="Z146" s="12">
        <f t="shared" ca="1" si="43"/>
        <v>7.2754259650000819E-3</v>
      </c>
      <c r="AA146" s="12">
        <f t="shared" ca="1" si="43"/>
        <v>-5.2272346038299E-3</v>
      </c>
      <c r="AB146" s="12">
        <f t="shared" ca="1" si="43"/>
        <v>-0.12099458077453851</v>
      </c>
      <c r="AC146" s="12">
        <f t="shared" ca="1" si="43"/>
        <v>0</v>
      </c>
      <c r="AD146" s="12">
        <f t="shared" ca="1" si="43"/>
        <v>-3.9612387578802588E-2</v>
      </c>
      <c r="AE146" s="12">
        <f t="shared" ca="1" si="43"/>
        <v>-1.1352013340996225E-2</v>
      </c>
      <c r="AF146" s="12">
        <f t="shared" ca="1" si="43"/>
        <v>-0.20961013214495661</v>
      </c>
      <c r="AG146" s="12">
        <f t="shared" ca="1" si="43"/>
        <v>0</v>
      </c>
      <c r="AH146" s="12">
        <f t="shared" ca="1" si="43"/>
        <v>7.0895581203430202E-2</v>
      </c>
      <c r="AI146" s="12">
        <f t="shared" ca="1" si="43"/>
        <v>1.1390138211015532E-2</v>
      </c>
      <c r="AJ146" s="12">
        <f t="shared" ca="1" si="43"/>
        <v>0</v>
      </c>
      <c r="AK146" s="12" t="e">
        <f t="shared" ca="1" si="43"/>
        <v>#DIV/0!</v>
      </c>
      <c r="AL146" s="12" t="e">
        <f t="shared" ca="1" si="36"/>
        <v>#DIV/0!</v>
      </c>
      <c r="AN146" s="157">
        <f t="shared" si="40"/>
        <v>143</v>
      </c>
      <c r="AO146" s="12">
        <f>'US Core RE'!Q156</f>
        <v>1.42013106137706E-2</v>
      </c>
      <c r="AP146" s="12">
        <f>'VA RE'!Q156</f>
        <v>1.7293001925411999E-2</v>
      </c>
      <c r="AQ146" s="162">
        <f>'Opp RE'!Q156</f>
        <v>9.8600868767447104E-3</v>
      </c>
      <c r="AR146" s="162">
        <f>'US Core+ RE'!Q156</f>
        <v>1.6299999999999999E-2</v>
      </c>
      <c r="AS146" s="162">
        <f>REITs!Q156</f>
        <v>0</v>
      </c>
      <c r="AT146" s="162">
        <f>Timberland!Q156</f>
        <v>3.9073497071750118E-2</v>
      </c>
      <c r="AU146" s="162">
        <f>'Row Crops'!Q156</f>
        <v>9.1889541754999193E-3</v>
      </c>
      <c r="AV146" s="162">
        <f>'Perm Crops'!Q156</f>
        <v>1.2187738026499861E-2</v>
      </c>
      <c r="AW146" s="162">
        <f>Infra!Q156</f>
        <v>0</v>
      </c>
      <c r="AX146" s="162">
        <f>'US Public Eq'!Q156</f>
        <v>7.0895581203430202E-2</v>
      </c>
      <c r="AY146" s="162">
        <f>'Fixed Income'!Q156</f>
        <v>1.1390138211015532E-2</v>
      </c>
      <c r="AZ146" s="162">
        <f>NCPREC!Q156</f>
        <v>0</v>
      </c>
      <c r="BA146" s="162">
        <f>'Euro Core RE'!Q156</f>
        <v>0</v>
      </c>
      <c r="BB146" s="162">
        <f>'Asia Core RE'!Q156</f>
        <v>0</v>
      </c>
      <c r="BC146" s="162">
        <f>'Add-On 1'!Q156</f>
        <v>0</v>
      </c>
      <c r="BD146" s="162">
        <f>'Add-On 2'!Q156</f>
        <v>0</v>
      </c>
      <c r="BE146" s="162"/>
      <c r="BF146">
        <f t="shared" si="44"/>
        <v>143</v>
      </c>
      <c r="BG146" s="12">
        <f>'US Core RE'!R156</f>
        <v>1.1413591508424803E-2</v>
      </c>
      <c r="BH146" s="12">
        <f>'VA RE'!R156</f>
        <v>-5.2272346038299E-3</v>
      </c>
      <c r="BI146" s="162">
        <f>'Opp RE'!R156</f>
        <v>-0.12099458077453851</v>
      </c>
      <c r="BJ146" s="162">
        <f>'US Core+ RE'!R156</f>
        <v>7.2754259650000819E-3</v>
      </c>
      <c r="BK146" s="162">
        <f>REITs!R156</f>
        <v>0</v>
      </c>
      <c r="BL146" s="162">
        <f>Timberland!R156</f>
        <v>-3.9612387578802588E-2</v>
      </c>
      <c r="BM146" s="162">
        <f>'Row Crops'!R156</f>
        <v>-1.1352013340996225E-2</v>
      </c>
      <c r="BN146" s="162">
        <f>'Perm Crops'!R156</f>
        <v>-0.20961013214495661</v>
      </c>
      <c r="BO146" s="162">
        <f>Infra!R156</f>
        <v>0</v>
      </c>
      <c r="BP146" s="162">
        <f>'US Public Eq'!R156</f>
        <v>7.0895581203430202E-2</v>
      </c>
      <c r="BQ146" s="162">
        <f>'Fixed Income'!R156</f>
        <v>1.1390138211015532E-2</v>
      </c>
      <c r="BR146" s="162">
        <f>NCPREC!R156</f>
        <v>0</v>
      </c>
      <c r="BS146" s="162">
        <f>'Euro Core RE'!R156</f>
        <v>0</v>
      </c>
      <c r="BT146" s="162">
        <f>'Asia Core RE'!R156</f>
        <v>0</v>
      </c>
      <c r="BU146" s="162" t="e">
        <f>'Add-On 1'!R156</f>
        <v>#DIV/0!</v>
      </c>
      <c r="BV146" s="162" t="e">
        <f>'Add-On 2'!R156</f>
        <v>#DIV/0!</v>
      </c>
    </row>
    <row r="147" spans="1:74" x14ac:dyDescent="0.2">
      <c r="A147" s="157">
        <f t="shared" si="41"/>
        <v>144</v>
      </c>
      <c r="B147" s="12">
        <f t="shared" ca="1" si="33"/>
        <v>1.5339815269198901E-2</v>
      </c>
      <c r="C147" s="12">
        <f t="shared" ref="C147:Q156" ca="1" si="46">VLOOKUP($A147,$AN$3:$BD$186,C$1,FALSE)</f>
        <v>0</v>
      </c>
      <c r="D147" s="12">
        <f t="shared" ca="1" si="46"/>
        <v>0</v>
      </c>
      <c r="E147" s="12">
        <f t="shared" ca="1" si="46"/>
        <v>2.3400000000000001E-2</v>
      </c>
      <c r="F147" s="12">
        <f t="shared" ca="1" si="46"/>
        <v>3.1329236792424303E-2</v>
      </c>
      <c r="G147" s="12">
        <f t="shared" ca="1" si="46"/>
        <v>6.5844157628010797E-2</v>
      </c>
      <c r="H147" s="12">
        <f t="shared" ca="1" si="46"/>
        <v>0</v>
      </c>
      <c r="I147" s="12">
        <f t="shared" ca="1" si="46"/>
        <v>0.124133754569</v>
      </c>
      <c r="J147" s="12">
        <f t="shared" ca="1" si="46"/>
        <v>3.1403307404750169E-2</v>
      </c>
      <c r="K147" s="12">
        <f t="shared" ca="1" si="46"/>
        <v>0.23398560814025005</v>
      </c>
      <c r="L147" s="12">
        <f t="shared" ca="1" si="46"/>
        <v>0</v>
      </c>
      <c r="M147" s="12">
        <f t="shared" ca="1" si="46"/>
        <v>3.0870682379242398E-2</v>
      </c>
      <c r="N147" s="12">
        <f t="shared" ca="1" si="46"/>
        <v>7.5825636657727014E-3</v>
      </c>
      <c r="O147" s="12">
        <f t="shared" ca="1" si="46"/>
        <v>0</v>
      </c>
      <c r="P147" s="12">
        <f t="shared" ca="1" si="46"/>
        <v>0</v>
      </c>
      <c r="Q147" s="12">
        <f t="shared" ca="1" si="46"/>
        <v>0</v>
      </c>
      <c r="V147" s="157">
        <f t="shared" si="42"/>
        <v>144</v>
      </c>
      <c r="W147" s="12">
        <f t="shared" ca="1" si="43"/>
        <v>1.1857682231851463E-2</v>
      </c>
      <c r="X147" s="12">
        <f t="shared" ca="1" si="43"/>
        <v>0</v>
      </c>
      <c r="Y147" s="12">
        <f t="shared" ca="1" si="43"/>
        <v>0</v>
      </c>
      <c r="Z147" s="12">
        <f t="shared" ca="1" si="43"/>
        <v>1.9795756950000021E-2</v>
      </c>
      <c r="AA147" s="12">
        <f t="shared" ca="1" si="43"/>
        <v>4.6060058194021369E-2</v>
      </c>
      <c r="AB147" s="12">
        <f t="shared" ca="1" si="43"/>
        <v>0.1847594690354768</v>
      </c>
      <c r="AC147" s="12">
        <f t="shared" ca="1" si="43"/>
        <v>0</v>
      </c>
      <c r="AD147" s="12">
        <f t="shared" ca="1" si="43"/>
        <v>0.22534465084793687</v>
      </c>
      <c r="AE147" s="12">
        <f t="shared" ca="1" si="43"/>
        <v>5.2593090780234109E-2</v>
      </c>
      <c r="AF147" s="12">
        <f t="shared" ca="1" si="43"/>
        <v>0.46041247563360876</v>
      </c>
      <c r="AG147" s="12">
        <f t="shared" ca="1" si="43"/>
        <v>0</v>
      </c>
      <c r="AH147" s="12">
        <f t="shared" ca="1" si="43"/>
        <v>3.0870682379242398E-2</v>
      </c>
      <c r="AI147" s="12">
        <f t="shared" ca="1" si="43"/>
        <v>7.5825636657727014E-3</v>
      </c>
      <c r="AJ147" s="12">
        <f t="shared" ca="1" si="43"/>
        <v>0</v>
      </c>
      <c r="AK147" s="12" t="e">
        <f t="shared" ca="1" si="43"/>
        <v>#DIV/0!</v>
      </c>
      <c r="AL147" s="12" t="e">
        <f t="shared" ca="1" si="36"/>
        <v>#DIV/0!</v>
      </c>
      <c r="AN147" s="157">
        <f t="shared" si="40"/>
        <v>144</v>
      </c>
      <c r="AO147" s="12">
        <f>'US Core RE'!Q157</f>
        <v>1.5339815269198901E-2</v>
      </c>
      <c r="AP147" s="12">
        <f>'VA RE'!Q157</f>
        <v>3.1329236792424303E-2</v>
      </c>
      <c r="AQ147" s="162">
        <f>'Opp RE'!Q157</f>
        <v>6.5844157628010797E-2</v>
      </c>
      <c r="AR147" s="162">
        <f>'US Core+ RE'!Q157</f>
        <v>2.3400000000000001E-2</v>
      </c>
      <c r="AS147" s="162">
        <f>REITs!Q157</f>
        <v>0</v>
      </c>
      <c r="AT147" s="162">
        <f>Timberland!Q157</f>
        <v>0.124133754569</v>
      </c>
      <c r="AU147" s="162">
        <f>'Row Crops'!Q157</f>
        <v>3.1403307404750169E-2</v>
      </c>
      <c r="AV147" s="162">
        <f>'Perm Crops'!Q157</f>
        <v>0.23398560814025005</v>
      </c>
      <c r="AW147" s="162">
        <f>Infra!Q157</f>
        <v>0</v>
      </c>
      <c r="AX147" s="162">
        <f>'US Public Eq'!Q157</f>
        <v>3.0870682379242398E-2</v>
      </c>
      <c r="AY147" s="162">
        <f>'Fixed Income'!Q157</f>
        <v>7.5825636657727014E-3</v>
      </c>
      <c r="AZ147" s="162">
        <f>NCPREC!Q157</f>
        <v>0</v>
      </c>
      <c r="BA147" s="162">
        <f>'Euro Core RE'!Q157</f>
        <v>0</v>
      </c>
      <c r="BB147" s="162">
        <f>'Asia Core RE'!Q157</f>
        <v>0</v>
      </c>
      <c r="BC147" s="162">
        <f>'Add-On 1'!Q157</f>
        <v>0</v>
      </c>
      <c r="BD147" s="162">
        <f>'Add-On 2'!Q157</f>
        <v>0</v>
      </c>
      <c r="BE147" s="162"/>
      <c r="BF147">
        <f t="shared" si="44"/>
        <v>144</v>
      </c>
      <c r="BG147" s="12">
        <f>'US Core RE'!R157</f>
        <v>1.1857682231851463E-2</v>
      </c>
      <c r="BH147" s="12">
        <f>'VA RE'!R157</f>
        <v>4.6060058194021369E-2</v>
      </c>
      <c r="BI147" s="162">
        <f>'Opp RE'!R157</f>
        <v>0.1847594690354768</v>
      </c>
      <c r="BJ147" s="162">
        <f>'US Core+ RE'!R157</f>
        <v>1.9795756950000021E-2</v>
      </c>
      <c r="BK147" s="162">
        <f>REITs!R157</f>
        <v>0</v>
      </c>
      <c r="BL147" s="162">
        <f>Timberland!R157</f>
        <v>0.22534465084793687</v>
      </c>
      <c r="BM147" s="162">
        <f>'Row Crops'!R157</f>
        <v>5.2593090780234109E-2</v>
      </c>
      <c r="BN147" s="162">
        <f>'Perm Crops'!R157</f>
        <v>0.46041247563360876</v>
      </c>
      <c r="BO147" s="162">
        <f>Infra!R157</f>
        <v>0</v>
      </c>
      <c r="BP147" s="162">
        <f>'US Public Eq'!R157</f>
        <v>3.0870682379242398E-2</v>
      </c>
      <c r="BQ147" s="162">
        <f>'Fixed Income'!R157</f>
        <v>7.5825636657727014E-3</v>
      </c>
      <c r="BR147" s="162">
        <f>NCPREC!R157</f>
        <v>0</v>
      </c>
      <c r="BS147" s="162">
        <f>'Euro Core RE'!R157</f>
        <v>0</v>
      </c>
      <c r="BT147" s="162">
        <f>'Asia Core RE'!R157</f>
        <v>0</v>
      </c>
      <c r="BU147" s="162" t="e">
        <f>'Add-On 1'!R157</f>
        <v>#DIV/0!</v>
      </c>
      <c r="BV147" s="162" t="e">
        <f>'Add-On 2'!R157</f>
        <v>#DIV/0!</v>
      </c>
    </row>
    <row r="148" spans="1:74" x14ac:dyDescent="0.2">
      <c r="A148" s="157">
        <f t="shared" si="41"/>
        <v>145</v>
      </c>
      <c r="B148" s="12">
        <f t="shared" ca="1" si="33"/>
        <v>1.7069495497255501E-2</v>
      </c>
      <c r="C148" s="12">
        <f t="shared" ca="1" si="46"/>
        <v>0</v>
      </c>
      <c r="D148" s="12">
        <f t="shared" ca="1" si="46"/>
        <v>0</v>
      </c>
      <c r="E148" s="12">
        <f t="shared" ca="1" si="46"/>
        <v>2.3400000000000001E-2</v>
      </c>
      <c r="F148" s="12">
        <f t="shared" ca="1" si="46"/>
        <v>2.1991685401726201E-2</v>
      </c>
      <c r="G148" s="12">
        <f t="shared" ca="1" si="46"/>
        <v>1.8577111720097898E-2</v>
      </c>
      <c r="H148" s="12">
        <f t="shared" ca="1" si="46"/>
        <v>0</v>
      </c>
      <c r="I148" s="12">
        <f t="shared" ca="1" si="46"/>
        <v>4.1707475920999881E-2</v>
      </c>
      <c r="J148" s="12">
        <f t="shared" ca="1" si="46"/>
        <v>9.5068637097499575E-3</v>
      </c>
      <c r="K148" s="12">
        <f t="shared" ca="1" si="46"/>
        <v>1.5406220953249949E-2</v>
      </c>
      <c r="L148" s="12">
        <f t="shared" ca="1" si="46"/>
        <v>0</v>
      </c>
      <c r="M148" s="12">
        <f t="shared" ca="1" si="46"/>
        <v>3.39043945944062E-3</v>
      </c>
      <c r="N148" s="12">
        <f t="shared" ca="1" si="46"/>
        <v>1.9942534259637323E-2</v>
      </c>
      <c r="O148" s="12">
        <f t="shared" ca="1" si="46"/>
        <v>0</v>
      </c>
      <c r="P148" s="12">
        <f t="shared" ca="1" si="46"/>
        <v>0</v>
      </c>
      <c r="Q148" s="12">
        <f t="shared" ca="1" si="46"/>
        <v>0</v>
      </c>
      <c r="V148" s="157">
        <f t="shared" si="42"/>
        <v>145</v>
      </c>
      <c r="W148" s="12">
        <f t="shared" ca="1" si="43"/>
        <v>2.2666177626154083E-2</v>
      </c>
      <c r="X148" s="12">
        <f t="shared" ca="1" si="43"/>
        <v>0</v>
      </c>
      <c r="Y148" s="12">
        <f t="shared" ca="1" si="43"/>
        <v>0</v>
      </c>
      <c r="Z148" s="12">
        <f t="shared" ca="1" si="43"/>
        <v>2.0437206810000053E-2</v>
      </c>
      <c r="AA148" s="12">
        <f t="shared" ca="1" si="43"/>
        <v>1.2970050285842083E-2</v>
      </c>
      <c r="AB148" s="12">
        <f t="shared" ca="1" si="43"/>
        <v>3.2136305366177176E-2</v>
      </c>
      <c r="AC148" s="12">
        <f t="shared" ca="1" si="43"/>
        <v>0</v>
      </c>
      <c r="AD148" s="12">
        <f t="shared" ca="1" si="43"/>
        <v>2.3800822592525694E-2</v>
      </c>
      <c r="AE148" s="12">
        <f t="shared" ca="1" si="43"/>
        <v>4.8272392210968462E-3</v>
      </c>
      <c r="AF148" s="12">
        <f t="shared" ca="1" si="43"/>
        <v>1.5406220953249949E-2</v>
      </c>
      <c r="AG148" s="12">
        <f t="shared" ca="1" si="43"/>
        <v>0</v>
      </c>
      <c r="AH148" s="12">
        <f t="shared" ca="1" si="43"/>
        <v>3.3904394594406195E-3</v>
      </c>
      <c r="AI148" s="12">
        <f t="shared" ca="1" si="43"/>
        <v>1.9942534259637323E-2</v>
      </c>
      <c r="AJ148" s="12">
        <f t="shared" ca="1" si="43"/>
        <v>0</v>
      </c>
      <c r="AK148" s="12" t="e">
        <f t="shared" ca="1" si="43"/>
        <v>#DIV/0!</v>
      </c>
      <c r="AL148" s="12" t="e">
        <f t="shared" ca="1" si="36"/>
        <v>#DIV/0!</v>
      </c>
      <c r="AN148" s="157">
        <f t="shared" si="40"/>
        <v>145</v>
      </c>
      <c r="AO148" s="12">
        <f>'US Core RE'!Q158</f>
        <v>1.7069495497255501E-2</v>
      </c>
      <c r="AP148" s="12">
        <f>'VA RE'!Q158</f>
        <v>2.1991685401726201E-2</v>
      </c>
      <c r="AQ148" s="162">
        <f>'Opp RE'!Q158</f>
        <v>1.8577111720097898E-2</v>
      </c>
      <c r="AR148" s="162">
        <f>'US Core+ RE'!Q158</f>
        <v>2.3400000000000001E-2</v>
      </c>
      <c r="AS148" s="162">
        <f>REITs!Q158</f>
        <v>0</v>
      </c>
      <c r="AT148" s="162">
        <f>Timberland!Q158</f>
        <v>4.1707475920999881E-2</v>
      </c>
      <c r="AU148" s="162">
        <f>'Row Crops'!Q158</f>
        <v>9.5068637097499575E-3</v>
      </c>
      <c r="AV148" s="162">
        <f>'Perm Crops'!Q158</f>
        <v>1.5406220953249949E-2</v>
      </c>
      <c r="AW148" s="162">
        <f>Infra!Q158</f>
        <v>0</v>
      </c>
      <c r="AX148" s="162">
        <f>'US Public Eq'!Q158</f>
        <v>3.39043945944062E-3</v>
      </c>
      <c r="AY148" s="162">
        <f>'Fixed Income'!Q158</f>
        <v>1.9942534259637323E-2</v>
      </c>
      <c r="AZ148" s="162">
        <f>NCPREC!Q158</f>
        <v>0</v>
      </c>
      <c r="BA148" s="162">
        <f>'Euro Core RE'!Q158</f>
        <v>0</v>
      </c>
      <c r="BB148" s="162">
        <f>'Asia Core RE'!Q158</f>
        <v>0</v>
      </c>
      <c r="BC148" s="162">
        <f>'Add-On 1'!Q158</f>
        <v>0</v>
      </c>
      <c r="BD148" s="162">
        <f>'Add-On 2'!Q158</f>
        <v>0</v>
      </c>
      <c r="BE148" s="162"/>
      <c r="BF148">
        <f t="shared" si="44"/>
        <v>145</v>
      </c>
      <c r="BG148" s="12">
        <f>'US Core RE'!R158</f>
        <v>2.2666177626154083E-2</v>
      </c>
      <c r="BH148" s="12">
        <f>'VA RE'!R158</f>
        <v>1.2970050285842083E-2</v>
      </c>
      <c r="BI148" s="162">
        <f>'Opp RE'!R158</f>
        <v>3.2136305366177176E-2</v>
      </c>
      <c r="BJ148" s="162">
        <f>'US Core+ RE'!R158</f>
        <v>2.0437206810000053E-2</v>
      </c>
      <c r="BK148" s="162">
        <f>REITs!R158</f>
        <v>0</v>
      </c>
      <c r="BL148" s="162">
        <f>Timberland!R158</f>
        <v>2.3800822592525694E-2</v>
      </c>
      <c r="BM148" s="162">
        <f>'Row Crops'!R158</f>
        <v>4.8272392210968462E-3</v>
      </c>
      <c r="BN148" s="162">
        <f>'Perm Crops'!R158</f>
        <v>1.5406220953249949E-2</v>
      </c>
      <c r="BO148" s="162">
        <f>Infra!R158</f>
        <v>0</v>
      </c>
      <c r="BP148" s="162">
        <f>'US Public Eq'!R158</f>
        <v>3.3904394594406195E-3</v>
      </c>
      <c r="BQ148" s="162">
        <f>'Fixed Income'!R158</f>
        <v>1.9942534259637323E-2</v>
      </c>
      <c r="BR148" s="162">
        <f>NCPREC!R158</f>
        <v>0</v>
      </c>
      <c r="BS148" s="162">
        <f>'Euro Core RE'!R158</f>
        <v>0</v>
      </c>
      <c r="BT148" s="162">
        <f>'Asia Core RE'!R158</f>
        <v>0</v>
      </c>
      <c r="BU148" s="162" t="e">
        <f>'Add-On 1'!R158</f>
        <v>#DIV/0!</v>
      </c>
      <c r="BV148" s="162" t="e">
        <f>'Add-On 2'!R158</f>
        <v>#DIV/0!</v>
      </c>
    </row>
    <row r="149" spans="1:74" x14ac:dyDescent="0.2">
      <c r="A149" s="157">
        <f t="shared" si="41"/>
        <v>146</v>
      </c>
      <c r="B149" s="12">
        <f t="shared" ca="1" si="33"/>
        <v>1.46196676718256E-2</v>
      </c>
      <c r="C149" s="12">
        <f t="shared" ca="1" si="46"/>
        <v>0</v>
      </c>
      <c r="D149" s="12">
        <f t="shared" ca="1" si="46"/>
        <v>0</v>
      </c>
      <c r="E149" s="12">
        <f t="shared" ca="1" si="46"/>
        <v>2.7400000000000001E-2</v>
      </c>
      <c r="F149" s="12">
        <f t="shared" ca="1" si="46"/>
        <v>2.9312588898034501E-2</v>
      </c>
      <c r="G149" s="12">
        <f t="shared" ca="1" si="46"/>
        <v>1.0831359521848801E-2</v>
      </c>
      <c r="H149" s="12">
        <f t="shared" ca="1" si="46"/>
        <v>0</v>
      </c>
      <c r="I149" s="12">
        <f t="shared" ca="1" si="46"/>
        <v>6.0634063664000148E-2</v>
      </c>
      <c r="J149" s="12">
        <f t="shared" ca="1" si="46"/>
        <v>1.4186488227500238E-2</v>
      </c>
      <c r="K149" s="12">
        <f t="shared" ca="1" si="46"/>
        <v>1.5406220953249949E-2</v>
      </c>
      <c r="L149" s="12">
        <f t="shared" ca="1" si="46"/>
        <v>0</v>
      </c>
      <c r="M149" s="12">
        <f t="shared" ca="1" si="46"/>
        <v>6.6604651618243194E-2</v>
      </c>
      <c r="N149" s="12">
        <f t="shared" ca="1" si="46"/>
        <v>1.1752788140149129E-2</v>
      </c>
      <c r="O149" s="12">
        <f t="shared" ca="1" si="46"/>
        <v>0</v>
      </c>
      <c r="P149" s="12">
        <f t="shared" ca="1" si="46"/>
        <v>0</v>
      </c>
      <c r="Q149" s="12">
        <f t="shared" ca="1" si="46"/>
        <v>0</v>
      </c>
      <c r="V149" s="157">
        <f t="shared" si="42"/>
        <v>146</v>
      </c>
      <c r="W149" s="12">
        <f t="shared" ref="W149:AK164" ca="1" si="47">VLOOKUP($V149,$BF$3:$BV$186,W$1,FALSE)</f>
        <v>1.5939852318576753E-2</v>
      </c>
      <c r="X149" s="12">
        <f t="shared" ca="1" si="47"/>
        <v>0</v>
      </c>
      <c r="Y149" s="12">
        <f t="shared" ca="1" si="47"/>
        <v>0</v>
      </c>
      <c r="Z149" s="12">
        <f t="shared" ca="1" si="47"/>
        <v>3.8344837264999709E-2</v>
      </c>
      <c r="AA149" s="12">
        <f t="shared" ca="1" si="47"/>
        <v>4.5823972631839682E-2</v>
      </c>
      <c r="AB149" s="12">
        <f t="shared" ca="1" si="47"/>
        <v>4.3536166612687666E-3</v>
      </c>
      <c r="AC149" s="12">
        <f t="shared" ca="1" si="47"/>
        <v>0</v>
      </c>
      <c r="AD149" s="12">
        <f t="shared" ca="1" si="47"/>
        <v>8.9497058697628917E-2</v>
      </c>
      <c r="AE149" s="12">
        <f t="shared" ca="1" si="47"/>
        <v>5.6354830051933646E-2</v>
      </c>
      <c r="AF149" s="12">
        <f t="shared" ca="1" si="47"/>
        <v>1.5406220953249949E-2</v>
      </c>
      <c r="AG149" s="12">
        <f t="shared" ca="1" si="47"/>
        <v>0</v>
      </c>
      <c r="AH149" s="12">
        <f t="shared" ca="1" si="47"/>
        <v>6.6604651618243249E-2</v>
      </c>
      <c r="AI149" s="12">
        <f t="shared" ca="1" si="47"/>
        <v>1.1752788140149129E-2</v>
      </c>
      <c r="AJ149" s="12">
        <f t="shared" ca="1" si="47"/>
        <v>0</v>
      </c>
      <c r="AK149" s="12" t="e">
        <f t="shared" ca="1" si="47"/>
        <v>#DIV/0!</v>
      </c>
      <c r="AL149" s="12" t="e">
        <f t="shared" ca="1" si="36"/>
        <v>#DIV/0!</v>
      </c>
      <c r="AN149" s="157">
        <f t="shared" si="40"/>
        <v>146</v>
      </c>
      <c r="AO149" s="12">
        <f>'US Core RE'!Q159</f>
        <v>1.46196676718256E-2</v>
      </c>
      <c r="AP149" s="12">
        <f>'VA RE'!Q159</f>
        <v>2.9312588898034501E-2</v>
      </c>
      <c r="AQ149" s="162">
        <f>'Opp RE'!Q159</f>
        <v>1.0831359521848801E-2</v>
      </c>
      <c r="AR149" s="162">
        <f>'US Core+ RE'!Q159</f>
        <v>2.7400000000000001E-2</v>
      </c>
      <c r="AS149" s="162">
        <f>REITs!Q159</f>
        <v>0</v>
      </c>
      <c r="AT149" s="162">
        <f>Timberland!Q159</f>
        <v>6.0634063664000148E-2</v>
      </c>
      <c r="AU149" s="162">
        <f>'Row Crops'!Q159</f>
        <v>1.4186488227500238E-2</v>
      </c>
      <c r="AV149" s="162">
        <f>'Perm Crops'!Q159</f>
        <v>1.5406220953249949E-2</v>
      </c>
      <c r="AW149" s="162">
        <f>Infra!Q159</f>
        <v>0</v>
      </c>
      <c r="AX149" s="162">
        <f>'US Public Eq'!Q159</f>
        <v>6.6604651618243194E-2</v>
      </c>
      <c r="AY149" s="162">
        <f>'Fixed Income'!Q159</f>
        <v>1.1752788140149129E-2</v>
      </c>
      <c r="AZ149" s="162">
        <f>NCPREC!Q159</f>
        <v>0</v>
      </c>
      <c r="BA149" s="162">
        <f>'Euro Core RE'!Q159</f>
        <v>0</v>
      </c>
      <c r="BB149" s="162">
        <f>'Asia Core RE'!Q159</f>
        <v>0</v>
      </c>
      <c r="BC149" s="162">
        <f>'Add-On 1'!Q159</f>
        <v>0</v>
      </c>
      <c r="BD149" s="162">
        <f>'Add-On 2'!Q159</f>
        <v>0</v>
      </c>
      <c r="BE149" s="162"/>
      <c r="BF149">
        <f t="shared" si="44"/>
        <v>146</v>
      </c>
      <c r="BG149" s="12">
        <f>'US Core RE'!R159</f>
        <v>1.5939852318576753E-2</v>
      </c>
      <c r="BH149" s="12">
        <f>'VA RE'!R159</f>
        <v>4.5823972631839682E-2</v>
      </c>
      <c r="BI149" s="162">
        <f>'Opp RE'!R159</f>
        <v>4.3536166612687666E-3</v>
      </c>
      <c r="BJ149" s="162">
        <f>'US Core+ RE'!R159</f>
        <v>3.8344837264999709E-2</v>
      </c>
      <c r="BK149" s="162">
        <f>REITs!R159</f>
        <v>0</v>
      </c>
      <c r="BL149" s="162">
        <f>Timberland!R159</f>
        <v>8.9497058697628917E-2</v>
      </c>
      <c r="BM149" s="162">
        <f>'Row Crops'!R159</f>
        <v>5.6354830051933646E-2</v>
      </c>
      <c r="BN149" s="162">
        <f>'Perm Crops'!R159</f>
        <v>1.5406220953249949E-2</v>
      </c>
      <c r="BO149" s="162">
        <f>Infra!R159</f>
        <v>0</v>
      </c>
      <c r="BP149" s="162">
        <f>'US Public Eq'!R159</f>
        <v>6.6604651618243249E-2</v>
      </c>
      <c r="BQ149" s="162">
        <f>'Fixed Income'!R159</f>
        <v>1.1752788140149129E-2</v>
      </c>
      <c r="BR149" s="162">
        <f>NCPREC!R159</f>
        <v>0</v>
      </c>
      <c r="BS149" s="162">
        <f>'Euro Core RE'!R159</f>
        <v>0</v>
      </c>
      <c r="BT149" s="162">
        <f>'Asia Core RE'!R159</f>
        <v>0</v>
      </c>
      <c r="BU149" s="162" t="e">
        <f>'Add-On 1'!R159</f>
        <v>#DIV/0!</v>
      </c>
      <c r="BV149" s="162" t="e">
        <f>'Add-On 2'!R159</f>
        <v>#DIV/0!</v>
      </c>
    </row>
    <row r="150" spans="1:74" x14ac:dyDescent="0.2">
      <c r="A150" s="157">
        <f t="shared" si="41"/>
        <v>147</v>
      </c>
      <c r="B150" s="12">
        <f t="shared" ca="1" si="33"/>
        <v>1.33374638716023E-2</v>
      </c>
      <c r="C150" s="12">
        <f t="shared" ca="1" si="46"/>
        <v>0</v>
      </c>
      <c r="D150" s="12">
        <f t="shared" ca="1" si="46"/>
        <v>0</v>
      </c>
      <c r="E150" s="12">
        <f t="shared" ca="1" si="46"/>
        <v>0.02</v>
      </c>
      <c r="F150" s="12">
        <f t="shared" ca="1" si="46"/>
        <v>1.7481079122039299E-2</v>
      </c>
      <c r="G150" s="12">
        <f t="shared" ca="1" si="46"/>
        <v>1.2389439552670901E-2</v>
      </c>
      <c r="H150" s="12">
        <f t="shared" ca="1" si="46"/>
        <v>0</v>
      </c>
      <c r="I150" s="12">
        <f t="shared" ca="1" si="46"/>
        <v>3.7241206977500108E-2</v>
      </c>
      <c r="J150" s="12">
        <f t="shared" ca="1" si="46"/>
        <v>-2.7870020588499966E-2</v>
      </c>
      <c r="K150" s="12">
        <f t="shared" ca="1" si="46"/>
        <v>1.5406220953249949E-2</v>
      </c>
      <c r="L150" s="12">
        <f t="shared" ca="1" si="46"/>
        <v>0</v>
      </c>
      <c r="M150" s="12">
        <f t="shared" ca="1" si="46"/>
        <v>5.6943510866723106E-2</v>
      </c>
      <c r="N150" s="12">
        <f t="shared" ca="1" si="46"/>
        <v>3.7609036838957666E-2</v>
      </c>
      <c r="O150" s="12">
        <f t="shared" ca="1" si="46"/>
        <v>0</v>
      </c>
      <c r="P150" s="12">
        <f t="shared" ca="1" si="46"/>
        <v>0</v>
      </c>
      <c r="Q150" s="12">
        <f t="shared" ca="1" si="46"/>
        <v>0</v>
      </c>
      <c r="V150" s="157">
        <f t="shared" si="42"/>
        <v>147</v>
      </c>
      <c r="W150" s="12">
        <f t="shared" ca="1" si="47"/>
        <v>1.6215964118909465E-2</v>
      </c>
      <c r="X150" s="12">
        <f t="shared" ca="1" si="47"/>
        <v>0</v>
      </c>
      <c r="Y150" s="12">
        <f t="shared" ca="1" si="47"/>
        <v>0</v>
      </c>
      <c r="Z150" s="12">
        <f t="shared" ca="1" si="47"/>
        <v>1.6659941192999961E-2</v>
      </c>
      <c r="AA150" s="12">
        <f t="shared" ca="1" si="47"/>
        <v>1.9704261411060742E-2</v>
      </c>
      <c r="AB150" s="12">
        <f t="shared" ca="1" si="47"/>
        <v>-3.5397328514938153E-2</v>
      </c>
      <c r="AC150" s="12">
        <f t="shared" ca="1" si="47"/>
        <v>0</v>
      </c>
      <c r="AD150" s="12">
        <f t="shared" ca="1" si="47"/>
        <v>5.3344330476545743E-4</v>
      </c>
      <c r="AE150" s="12">
        <f t="shared" ca="1" si="47"/>
        <v>3.0262011618640061E-2</v>
      </c>
      <c r="AF150" s="12">
        <f t="shared" ca="1" si="47"/>
        <v>1.3738370542054401E-2</v>
      </c>
      <c r="AG150" s="12">
        <f t="shared" ca="1" si="47"/>
        <v>0</v>
      </c>
      <c r="AH150" s="12">
        <f t="shared" ca="1" si="47"/>
        <v>5.6943510866723113E-2</v>
      </c>
      <c r="AI150" s="12">
        <f t="shared" ca="1" si="47"/>
        <v>3.7609036838957666E-2</v>
      </c>
      <c r="AJ150" s="12">
        <f t="shared" ca="1" si="47"/>
        <v>0</v>
      </c>
      <c r="AK150" s="12" t="e">
        <f t="shared" ca="1" si="47"/>
        <v>#DIV/0!</v>
      </c>
      <c r="AL150" s="12" t="e">
        <f t="shared" ca="1" si="36"/>
        <v>#DIV/0!</v>
      </c>
      <c r="AN150" s="157">
        <f t="shared" si="40"/>
        <v>147</v>
      </c>
      <c r="AO150" s="12">
        <f>'US Core RE'!Q160</f>
        <v>1.33374638716023E-2</v>
      </c>
      <c r="AP150" s="12">
        <f>'VA RE'!Q160</f>
        <v>1.7481079122039299E-2</v>
      </c>
      <c r="AQ150" s="162">
        <f>'Opp RE'!Q160</f>
        <v>1.2389439552670901E-2</v>
      </c>
      <c r="AR150" s="162">
        <f>'US Core+ RE'!Q160</f>
        <v>0.02</v>
      </c>
      <c r="AS150" s="162">
        <f>REITs!Q160</f>
        <v>0</v>
      </c>
      <c r="AT150" s="162">
        <f>Timberland!Q160</f>
        <v>3.7241206977500108E-2</v>
      </c>
      <c r="AU150" s="162">
        <f>'Row Crops'!Q160</f>
        <v>-2.7870020588499966E-2</v>
      </c>
      <c r="AV150" s="162">
        <f>'Perm Crops'!Q160</f>
        <v>1.5406220953249949E-2</v>
      </c>
      <c r="AW150" s="162">
        <f>Infra!Q160</f>
        <v>0</v>
      </c>
      <c r="AX150" s="162">
        <f>'US Public Eq'!Q160</f>
        <v>5.6943510866723106E-2</v>
      </c>
      <c r="AY150" s="162">
        <f>'Fixed Income'!Q160</f>
        <v>3.7609036838957666E-2</v>
      </c>
      <c r="AZ150" s="162">
        <f>NCPREC!Q160</f>
        <v>0</v>
      </c>
      <c r="BA150" s="162">
        <f>'Euro Core RE'!Q160</f>
        <v>0</v>
      </c>
      <c r="BB150" s="162">
        <f>'Asia Core RE'!Q160</f>
        <v>0</v>
      </c>
      <c r="BC150" s="162">
        <f>'Add-On 1'!Q160</f>
        <v>0</v>
      </c>
      <c r="BD150" s="162">
        <f>'Add-On 2'!Q160</f>
        <v>0</v>
      </c>
      <c r="BE150" s="162"/>
      <c r="BF150">
        <f t="shared" si="44"/>
        <v>147</v>
      </c>
      <c r="BG150" s="12">
        <f>'US Core RE'!R160</f>
        <v>1.6215964118909465E-2</v>
      </c>
      <c r="BH150" s="12">
        <f>'VA RE'!R160</f>
        <v>1.9704261411060742E-2</v>
      </c>
      <c r="BI150" s="162">
        <f>'Opp RE'!R160</f>
        <v>-3.5397328514938153E-2</v>
      </c>
      <c r="BJ150" s="162">
        <f>'US Core+ RE'!R160</f>
        <v>1.6659941192999961E-2</v>
      </c>
      <c r="BK150" s="162">
        <f>REITs!R160</f>
        <v>0</v>
      </c>
      <c r="BL150" s="162">
        <f>Timberland!R160</f>
        <v>5.3344330476545743E-4</v>
      </c>
      <c r="BM150" s="162">
        <f>'Row Crops'!R160</f>
        <v>3.0262011618640061E-2</v>
      </c>
      <c r="BN150" s="162">
        <f>'Perm Crops'!R160</f>
        <v>1.3738370542054401E-2</v>
      </c>
      <c r="BO150" s="162">
        <f>Infra!R160</f>
        <v>0</v>
      </c>
      <c r="BP150" s="162">
        <f>'US Public Eq'!R160</f>
        <v>5.6943510866723113E-2</v>
      </c>
      <c r="BQ150" s="162">
        <f>'Fixed Income'!R160</f>
        <v>3.7609036838957666E-2</v>
      </c>
      <c r="BR150" s="162">
        <f>NCPREC!R160</f>
        <v>0</v>
      </c>
      <c r="BS150" s="162">
        <f>'Euro Core RE'!R160</f>
        <v>0</v>
      </c>
      <c r="BT150" s="162">
        <f>'Asia Core RE'!R160</f>
        <v>0</v>
      </c>
      <c r="BU150" s="162" t="e">
        <f>'Add-On 1'!R160</f>
        <v>#DIV/0!</v>
      </c>
      <c r="BV150" s="162" t="e">
        <f>'Add-On 2'!R160</f>
        <v>#DIV/0!</v>
      </c>
    </row>
    <row r="151" spans="1:74" x14ac:dyDescent="0.2">
      <c r="A151" s="157">
        <f t="shared" si="41"/>
        <v>148</v>
      </c>
      <c r="B151" s="12">
        <f t="shared" ca="1" si="33"/>
        <v>1.1857831001989901E-2</v>
      </c>
      <c r="C151" s="12">
        <f t="shared" ca="1" si="46"/>
        <v>0</v>
      </c>
      <c r="D151" s="12">
        <f t="shared" ca="1" si="46"/>
        <v>0</v>
      </c>
      <c r="E151" s="12">
        <f t="shared" ca="1" si="46"/>
        <v>2.35E-2</v>
      </c>
      <c r="F151" s="12">
        <f t="shared" ca="1" si="46"/>
        <v>1.7444505144507998E-2</v>
      </c>
      <c r="G151" s="12">
        <f t="shared" ca="1" si="46"/>
        <v>3.22281468446491E-2</v>
      </c>
      <c r="H151" s="12">
        <f t="shared" ca="1" si="46"/>
        <v>0</v>
      </c>
      <c r="I151" s="12">
        <f t="shared" ca="1" si="46"/>
        <v>7.5820656627499927E-2</v>
      </c>
      <c r="J151" s="12">
        <f t="shared" ca="1" si="46"/>
        <v>-8.6297299006749983E-2</v>
      </c>
      <c r="K151" s="12">
        <f t="shared" ca="1" si="46"/>
        <v>1.6450243255999863E-2</v>
      </c>
      <c r="L151" s="12">
        <f t="shared" ca="1" si="46"/>
        <v>0</v>
      </c>
      <c r="M151" s="12">
        <f t="shared" ca="1" si="46"/>
        <v>-0.22525119336306398</v>
      </c>
      <c r="N151" s="12">
        <f t="shared" ca="1" si="46"/>
        <v>5.8131443672827743E-2</v>
      </c>
      <c r="O151" s="12">
        <f t="shared" ca="1" si="46"/>
        <v>0</v>
      </c>
      <c r="P151" s="12">
        <f t="shared" ca="1" si="46"/>
        <v>0</v>
      </c>
      <c r="Q151" s="12">
        <f t="shared" ca="1" si="46"/>
        <v>0</v>
      </c>
      <c r="V151" s="157">
        <f t="shared" si="42"/>
        <v>148</v>
      </c>
      <c r="W151" s="12">
        <f t="shared" ca="1" si="47"/>
        <v>-9.8590984220747746E-4</v>
      </c>
      <c r="X151" s="12">
        <f t="shared" ca="1" si="47"/>
        <v>0</v>
      </c>
      <c r="Y151" s="12">
        <f t="shared" ca="1" si="47"/>
        <v>0</v>
      </c>
      <c r="Z151" s="12">
        <f t="shared" ca="1" si="47"/>
        <v>3.2704446799999953E-2</v>
      </c>
      <c r="AA151" s="12">
        <f t="shared" ca="1" si="47"/>
        <v>1.1312813706781277E-2</v>
      </c>
      <c r="AB151" s="12">
        <f t="shared" ca="1" si="47"/>
        <v>8.4915968394172259E-2</v>
      </c>
      <c r="AC151" s="12">
        <f t="shared" ca="1" si="47"/>
        <v>0</v>
      </c>
      <c r="AD151" s="12">
        <f t="shared" ca="1" si="47"/>
        <v>5.3243761542111967E-2</v>
      </c>
      <c r="AE151" s="12">
        <f t="shared" ca="1" si="47"/>
        <v>-0.18327824502791834</v>
      </c>
      <c r="AF151" s="12">
        <f t="shared" ca="1" si="47"/>
        <v>1.8145552729734282E-2</v>
      </c>
      <c r="AG151" s="12">
        <f t="shared" ca="1" si="47"/>
        <v>0</v>
      </c>
      <c r="AH151" s="12">
        <f t="shared" ca="1" si="47"/>
        <v>-0.22525119336306398</v>
      </c>
      <c r="AI151" s="12">
        <f t="shared" ca="1" si="47"/>
        <v>5.8131443672827743E-2</v>
      </c>
      <c r="AJ151" s="12">
        <f t="shared" ca="1" si="47"/>
        <v>0</v>
      </c>
      <c r="AK151" s="12" t="e">
        <f t="shared" ca="1" si="47"/>
        <v>#DIV/0!</v>
      </c>
      <c r="AL151" s="12" t="e">
        <f t="shared" ca="1" si="36"/>
        <v>#DIV/0!</v>
      </c>
      <c r="AN151" s="157">
        <f t="shared" si="40"/>
        <v>148</v>
      </c>
      <c r="AO151" s="12">
        <f>'US Core RE'!Q161</f>
        <v>1.1857831001989901E-2</v>
      </c>
      <c r="AP151" s="12">
        <f>'VA RE'!Q161</f>
        <v>1.7444505144507998E-2</v>
      </c>
      <c r="AQ151" s="162">
        <f>'Opp RE'!Q161</f>
        <v>3.22281468446491E-2</v>
      </c>
      <c r="AR151" s="162">
        <f>'US Core+ RE'!Q161</f>
        <v>2.35E-2</v>
      </c>
      <c r="AS151" s="162">
        <f>REITs!Q161</f>
        <v>0</v>
      </c>
      <c r="AT151" s="162">
        <f>Timberland!Q161</f>
        <v>7.5820656627499927E-2</v>
      </c>
      <c r="AU151" s="162">
        <f>'Row Crops'!Q161</f>
        <v>-8.6297299006749983E-2</v>
      </c>
      <c r="AV151" s="162">
        <f>'Perm Crops'!Q161</f>
        <v>1.6450243255999863E-2</v>
      </c>
      <c r="AW151" s="162">
        <f>Infra!Q161</f>
        <v>0</v>
      </c>
      <c r="AX151" s="162">
        <f>'US Public Eq'!Q161</f>
        <v>-0.22525119336306398</v>
      </c>
      <c r="AY151" s="162">
        <f>'Fixed Income'!Q161</f>
        <v>5.8131443672827743E-2</v>
      </c>
      <c r="AZ151" s="162">
        <f>NCPREC!Q161</f>
        <v>0</v>
      </c>
      <c r="BA151" s="162">
        <f>'Euro Core RE'!Q161</f>
        <v>0</v>
      </c>
      <c r="BB151" s="162">
        <f>'Asia Core RE'!Q161</f>
        <v>0</v>
      </c>
      <c r="BC151" s="162">
        <f>'Add-On 1'!Q161</f>
        <v>0</v>
      </c>
      <c r="BD151" s="162">
        <f>'Add-On 2'!Q161</f>
        <v>0</v>
      </c>
      <c r="BE151" s="162"/>
      <c r="BF151">
        <f t="shared" si="44"/>
        <v>148</v>
      </c>
      <c r="BG151" s="12">
        <f>'US Core RE'!R161</f>
        <v>-9.8590984220747746E-4</v>
      </c>
      <c r="BH151" s="12">
        <f>'VA RE'!R161</f>
        <v>1.1312813706781277E-2</v>
      </c>
      <c r="BI151" s="162">
        <f>'Opp RE'!R161</f>
        <v>8.4915968394172259E-2</v>
      </c>
      <c r="BJ151" s="162">
        <f>'US Core+ RE'!R161</f>
        <v>3.2704446799999953E-2</v>
      </c>
      <c r="BK151" s="162">
        <f>REITs!R161</f>
        <v>0</v>
      </c>
      <c r="BL151" s="162">
        <f>Timberland!R161</f>
        <v>5.3243761542111967E-2</v>
      </c>
      <c r="BM151" s="162">
        <f>'Row Crops'!R161</f>
        <v>-0.18327824502791834</v>
      </c>
      <c r="BN151" s="162">
        <f>'Perm Crops'!R161</f>
        <v>1.8145552729734282E-2</v>
      </c>
      <c r="BO151" s="162">
        <f>Infra!R161</f>
        <v>0</v>
      </c>
      <c r="BP151" s="162">
        <f>'US Public Eq'!R161</f>
        <v>-0.22525119336306398</v>
      </c>
      <c r="BQ151" s="162">
        <f>'Fixed Income'!R161</f>
        <v>5.8131443672827743E-2</v>
      </c>
      <c r="BR151" s="162">
        <f>NCPREC!R161</f>
        <v>0</v>
      </c>
      <c r="BS151" s="162">
        <f>'Euro Core RE'!R161</f>
        <v>0</v>
      </c>
      <c r="BT151" s="162">
        <f>'Asia Core RE'!R161</f>
        <v>0</v>
      </c>
      <c r="BU151" s="162" t="e">
        <f>'Add-On 1'!R161</f>
        <v>#DIV/0!</v>
      </c>
      <c r="BV151" s="162" t="e">
        <f>'Add-On 2'!R161</f>
        <v>#DIV/0!</v>
      </c>
    </row>
    <row r="152" spans="1:74" x14ac:dyDescent="0.2">
      <c r="A152" s="157">
        <f t="shared" si="41"/>
        <v>149</v>
      </c>
      <c r="B152" s="12">
        <f t="shared" ca="1" si="33"/>
        <v>1.9779860861833601E-2</v>
      </c>
      <c r="C152" s="12">
        <f t="shared" ca="1" si="46"/>
        <v>0</v>
      </c>
      <c r="D152" s="12">
        <f t="shared" ca="1" si="46"/>
        <v>0</v>
      </c>
      <c r="E152" s="12">
        <f t="shared" ca="1" si="46"/>
        <v>1.6E-2</v>
      </c>
      <c r="F152" s="12">
        <f t="shared" ca="1" si="46"/>
        <v>2.0707209088550602E-2</v>
      </c>
      <c r="G152" s="12">
        <f t="shared" ca="1" si="46"/>
        <v>1.37486750779922E-2</v>
      </c>
      <c r="H152" s="12">
        <f t="shared" ca="1" si="46"/>
        <v>0</v>
      </c>
      <c r="I152" s="12">
        <f t="shared" ca="1" si="46"/>
        <v>0.11602455946625012</v>
      </c>
      <c r="J152" s="12">
        <f t="shared" ca="1" si="46"/>
        <v>8.5868175897501064E-3</v>
      </c>
      <c r="K152" s="12">
        <f t="shared" ca="1" si="46"/>
        <v>1.4811804618499957E-2</v>
      </c>
      <c r="L152" s="12">
        <f t="shared" ca="1" si="46"/>
        <v>0</v>
      </c>
      <c r="M152" s="12">
        <f t="shared" ca="1" si="46"/>
        <v>6.5968468053001106E-2</v>
      </c>
      <c r="N152" s="12">
        <f t="shared" ca="1" si="46"/>
        <v>-2.7278679955140994E-2</v>
      </c>
      <c r="O152" s="12">
        <f t="shared" ca="1" si="46"/>
        <v>0</v>
      </c>
      <c r="P152" s="12">
        <f t="shared" ca="1" si="46"/>
        <v>0</v>
      </c>
      <c r="Q152" s="12">
        <f t="shared" ca="1" si="46"/>
        <v>0</v>
      </c>
      <c r="V152" s="157">
        <f t="shared" si="42"/>
        <v>149</v>
      </c>
      <c r="W152" s="12">
        <f t="shared" ca="1" si="47"/>
        <v>3.5174231186583471E-2</v>
      </c>
      <c r="X152" s="12">
        <f t="shared" ca="1" si="47"/>
        <v>0</v>
      </c>
      <c r="Y152" s="12">
        <f t="shared" ca="1" si="47"/>
        <v>0</v>
      </c>
      <c r="Z152" s="12">
        <f t="shared" ca="1" si="47"/>
        <v>1.1839605822499877E-2</v>
      </c>
      <c r="AA152" s="12">
        <f t="shared" ca="1" si="47"/>
        <v>2.319099431736138E-2</v>
      </c>
      <c r="AB152" s="12">
        <f t="shared" ca="1" si="47"/>
        <v>1.5976467802393035E-2</v>
      </c>
      <c r="AC152" s="12">
        <f t="shared" ca="1" si="47"/>
        <v>0</v>
      </c>
      <c r="AD152" s="12">
        <f t="shared" ca="1" si="47"/>
        <v>0.15319034288355704</v>
      </c>
      <c r="AE152" s="12">
        <f t="shared" ca="1" si="47"/>
        <v>1.7525960981205957E-2</v>
      </c>
      <c r="AF152" s="12">
        <f t="shared" ca="1" si="47"/>
        <v>5.8540201763491506E-2</v>
      </c>
      <c r="AG152" s="12">
        <f t="shared" ca="1" si="47"/>
        <v>0</v>
      </c>
      <c r="AH152" s="12">
        <f t="shared" ca="1" si="47"/>
        <v>6.596846805300105E-2</v>
      </c>
      <c r="AI152" s="12">
        <f t="shared" ca="1" si="47"/>
        <v>-2.7278679955140994E-2</v>
      </c>
      <c r="AJ152" s="12">
        <f t="shared" ca="1" si="47"/>
        <v>0</v>
      </c>
      <c r="AK152" s="12" t="e">
        <f t="shared" ca="1" si="47"/>
        <v>#DIV/0!</v>
      </c>
      <c r="AL152" s="12" t="e">
        <f t="shared" ca="1" si="36"/>
        <v>#DIV/0!</v>
      </c>
      <c r="AN152" s="157">
        <f t="shared" si="40"/>
        <v>149</v>
      </c>
      <c r="AO152" s="12">
        <f>'US Core RE'!Q162</f>
        <v>1.9779860861833601E-2</v>
      </c>
      <c r="AP152" s="12">
        <f>'VA RE'!Q162</f>
        <v>2.0707209088550602E-2</v>
      </c>
      <c r="AQ152" s="162">
        <f>'Opp RE'!Q162</f>
        <v>1.37486750779922E-2</v>
      </c>
      <c r="AR152" s="162">
        <f>'US Core+ RE'!Q162</f>
        <v>1.6E-2</v>
      </c>
      <c r="AS152" s="162">
        <f>REITs!Q162</f>
        <v>0</v>
      </c>
      <c r="AT152" s="162">
        <f>Timberland!Q162</f>
        <v>0.11602455946625012</v>
      </c>
      <c r="AU152" s="162">
        <f>'Row Crops'!Q162</f>
        <v>8.5868175897501064E-3</v>
      </c>
      <c r="AV152" s="162">
        <f>'Perm Crops'!Q162</f>
        <v>1.4811804618499957E-2</v>
      </c>
      <c r="AW152" s="162">
        <f>Infra!Q162</f>
        <v>0</v>
      </c>
      <c r="AX152" s="162">
        <f>'US Public Eq'!Q162</f>
        <v>6.5968468053001106E-2</v>
      </c>
      <c r="AY152" s="162">
        <f>'Fixed Income'!Q162</f>
        <v>-2.7278679955140994E-2</v>
      </c>
      <c r="AZ152" s="162">
        <f>NCPREC!Q162</f>
        <v>0</v>
      </c>
      <c r="BA152" s="162">
        <f>'Euro Core RE'!Q162</f>
        <v>0</v>
      </c>
      <c r="BB152" s="162">
        <f>'Asia Core RE'!Q162</f>
        <v>0</v>
      </c>
      <c r="BC152" s="162">
        <f>'Add-On 1'!Q162</f>
        <v>0</v>
      </c>
      <c r="BD152" s="162">
        <f>'Add-On 2'!Q162</f>
        <v>0</v>
      </c>
      <c r="BE152" s="162"/>
      <c r="BF152">
        <f t="shared" si="44"/>
        <v>149</v>
      </c>
      <c r="BG152" s="12">
        <f>'US Core RE'!R162</f>
        <v>3.5174231186583471E-2</v>
      </c>
      <c r="BH152" s="12">
        <f>'VA RE'!R162</f>
        <v>2.319099431736138E-2</v>
      </c>
      <c r="BI152" s="162">
        <f>'Opp RE'!R162</f>
        <v>1.5976467802393035E-2</v>
      </c>
      <c r="BJ152" s="162">
        <f>'US Core+ RE'!R162</f>
        <v>1.1839605822499877E-2</v>
      </c>
      <c r="BK152" s="162">
        <f>REITs!R162</f>
        <v>0</v>
      </c>
      <c r="BL152" s="162">
        <f>Timberland!R162</f>
        <v>0.15319034288355704</v>
      </c>
      <c r="BM152" s="162">
        <f>'Row Crops'!R162</f>
        <v>1.7525960981205957E-2</v>
      </c>
      <c r="BN152" s="162">
        <f>'Perm Crops'!R162</f>
        <v>5.8540201763491506E-2</v>
      </c>
      <c r="BO152" s="162">
        <f>Infra!R162</f>
        <v>0</v>
      </c>
      <c r="BP152" s="162">
        <f>'US Public Eq'!R162</f>
        <v>6.596846805300105E-2</v>
      </c>
      <c r="BQ152" s="162">
        <f>'Fixed Income'!R162</f>
        <v>-2.7278679955140994E-2</v>
      </c>
      <c r="BR152" s="162">
        <f>NCPREC!R162</f>
        <v>0</v>
      </c>
      <c r="BS152" s="162">
        <f>'Euro Core RE'!R162</f>
        <v>0</v>
      </c>
      <c r="BT152" s="162">
        <f>'Asia Core RE'!R162</f>
        <v>0</v>
      </c>
      <c r="BU152" s="162" t="e">
        <f>'Add-On 1'!R162</f>
        <v>#DIV/0!</v>
      </c>
      <c r="BV152" s="162" t="e">
        <f>'Add-On 2'!R162</f>
        <v>#DIV/0!</v>
      </c>
    </row>
    <row r="153" spans="1:74" x14ac:dyDescent="0.2">
      <c r="A153" s="157">
        <f t="shared" si="41"/>
        <v>150</v>
      </c>
      <c r="B153" s="12">
        <f t="shared" ca="1" si="33"/>
        <v>1.14904980943156E-2</v>
      </c>
      <c r="C153" s="12">
        <f t="shared" ca="1" si="46"/>
        <v>0</v>
      </c>
      <c r="D153" s="12">
        <f t="shared" ca="1" si="46"/>
        <v>0</v>
      </c>
      <c r="E153" s="12">
        <f t="shared" ca="1" si="46"/>
        <v>1.9900000000000001E-2</v>
      </c>
      <c r="F153" s="12">
        <f t="shared" ca="1" si="46"/>
        <v>1.93121562165906E-2</v>
      </c>
      <c r="G153" s="12">
        <f t="shared" ca="1" si="46"/>
        <v>1.9233093960318599E-2</v>
      </c>
      <c r="H153" s="12">
        <f t="shared" ca="1" si="46"/>
        <v>0</v>
      </c>
      <c r="I153" s="12">
        <f t="shared" ca="1" si="46"/>
        <v>4.6472348683999964E-2</v>
      </c>
      <c r="J153" s="12">
        <f t="shared" ca="1" si="46"/>
        <v>-2.4168822924997002E-4</v>
      </c>
      <c r="K153" s="12">
        <f t="shared" ca="1" si="46"/>
        <v>-2.8916592501249894E-2</v>
      </c>
      <c r="L153" s="12">
        <f t="shared" ca="1" si="46"/>
        <v>0</v>
      </c>
      <c r="M153" s="12">
        <f t="shared" ca="1" si="46"/>
        <v>5.0198127683336501E-2</v>
      </c>
      <c r="N153" s="12">
        <f t="shared" ca="1" si="46"/>
        <v>-1.7892488756887759E-2</v>
      </c>
      <c r="O153" s="12">
        <f t="shared" ca="1" si="46"/>
        <v>0</v>
      </c>
      <c r="P153" s="12">
        <f t="shared" ca="1" si="46"/>
        <v>0</v>
      </c>
      <c r="Q153" s="12">
        <f t="shared" ca="1" si="46"/>
        <v>0</v>
      </c>
      <c r="V153" s="157">
        <f t="shared" si="42"/>
        <v>150</v>
      </c>
      <c r="W153" s="12">
        <f t="shared" ca="1" si="47"/>
        <v>9.6787638487521033E-3</v>
      </c>
      <c r="X153" s="12">
        <f t="shared" ca="1" si="47"/>
        <v>0</v>
      </c>
      <c r="Y153" s="12">
        <f t="shared" ca="1" si="47"/>
        <v>0</v>
      </c>
      <c r="Z153" s="12">
        <f t="shared" ca="1" si="47"/>
        <v>1.8977429320000017E-2</v>
      </c>
      <c r="AA153" s="12">
        <f t="shared" ca="1" si="47"/>
        <v>1.7166150763258337E-2</v>
      </c>
      <c r="AB153" s="12">
        <f t="shared" ca="1" si="47"/>
        <v>1.9131191050708374E-2</v>
      </c>
      <c r="AC153" s="12">
        <f t="shared" ca="1" si="47"/>
        <v>0</v>
      </c>
      <c r="AD153" s="12">
        <f t="shared" ca="1" si="47"/>
        <v>8.2176334995630373E-2</v>
      </c>
      <c r="AE153" s="12">
        <f t="shared" ca="1" si="47"/>
        <v>0.1144988229611581</v>
      </c>
      <c r="AF153" s="12">
        <f t="shared" ca="1" si="47"/>
        <v>-7.3326670198129662E-2</v>
      </c>
      <c r="AG153" s="12">
        <f t="shared" ca="1" si="47"/>
        <v>0</v>
      </c>
      <c r="AH153" s="12">
        <f t="shared" ca="1" si="47"/>
        <v>5.0198127683336535E-2</v>
      </c>
      <c r="AI153" s="12">
        <f t="shared" ca="1" si="47"/>
        <v>-1.7892488756887759E-2</v>
      </c>
      <c r="AJ153" s="12">
        <f t="shared" ca="1" si="47"/>
        <v>0</v>
      </c>
      <c r="AK153" s="12" t="e">
        <f t="shared" ca="1" si="47"/>
        <v>#DIV/0!</v>
      </c>
      <c r="AL153" s="12" t="e">
        <f t="shared" ca="1" si="36"/>
        <v>#DIV/0!</v>
      </c>
      <c r="AN153" s="157">
        <f t="shared" si="40"/>
        <v>150</v>
      </c>
      <c r="AO153" s="12">
        <f>'US Core RE'!Q163</f>
        <v>1.14904980943156E-2</v>
      </c>
      <c r="AP153" s="12">
        <f>'VA RE'!Q163</f>
        <v>1.93121562165906E-2</v>
      </c>
      <c r="AQ153" s="162">
        <f>'Opp RE'!Q163</f>
        <v>1.9233093960318599E-2</v>
      </c>
      <c r="AR153" s="162">
        <f>'US Core+ RE'!Q163</f>
        <v>1.9900000000000001E-2</v>
      </c>
      <c r="AS153" s="162">
        <f>REITs!Q163</f>
        <v>0</v>
      </c>
      <c r="AT153" s="162">
        <f>Timberland!Q163</f>
        <v>4.6472348683999964E-2</v>
      </c>
      <c r="AU153" s="162">
        <f>'Row Crops'!Q163</f>
        <v>-2.4168822924997002E-4</v>
      </c>
      <c r="AV153" s="162">
        <f>'Perm Crops'!Q163</f>
        <v>-2.8916592501249894E-2</v>
      </c>
      <c r="AW153" s="162">
        <f>Infra!Q163</f>
        <v>0</v>
      </c>
      <c r="AX153" s="162">
        <f>'US Public Eq'!Q163</f>
        <v>5.0198127683336501E-2</v>
      </c>
      <c r="AY153" s="162">
        <f>'Fixed Income'!Q163</f>
        <v>-1.7892488756887759E-2</v>
      </c>
      <c r="AZ153" s="162">
        <f>NCPREC!Q163</f>
        <v>0</v>
      </c>
      <c r="BA153" s="162">
        <f>'Euro Core RE'!Q163</f>
        <v>0</v>
      </c>
      <c r="BB153" s="162">
        <f>'Asia Core RE'!Q163</f>
        <v>0</v>
      </c>
      <c r="BC153" s="162">
        <f>'Add-On 1'!Q163</f>
        <v>0</v>
      </c>
      <c r="BD153" s="162">
        <f>'Add-On 2'!Q163</f>
        <v>0</v>
      </c>
      <c r="BE153" s="162"/>
      <c r="BF153">
        <f t="shared" si="44"/>
        <v>150</v>
      </c>
      <c r="BG153" s="12">
        <f>'US Core RE'!R163</f>
        <v>9.6787638487521033E-3</v>
      </c>
      <c r="BH153" s="12">
        <f>'VA RE'!R163</f>
        <v>1.7166150763258337E-2</v>
      </c>
      <c r="BI153" s="162">
        <f>'Opp RE'!R163</f>
        <v>1.9131191050708374E-2</v>
      </c>
      <c r="BJ153" s="162">
        <f>'US Core+ RE'!R163</f>
        <v>1.8977429320000017E-2</v>
      </c>
      <c r="BK153" s="162">
        <f>REITs!R163</f>
        <v>0</v>
      </c>
      <c r="BL153" s="162">
        <f>Timberland!R163</f>
        <v>8.2176334995630373E-2</v>
      </c>
      <c r="BM153" s="162">
        <f>'Row Crops'!R163</f>
        <v>0.1144988229611581</v>
      </c>
      <c r="BN153" s="162">
        <f>'Perm Crops'!R163</f>
        <v>-7.3326670198129662E-2</v>
      </c>
      <c r="BO153" s="162">
        <f>Infra!R163</f>
        <v>0</v>
      </c>
      <c r="BP153" s="162">
        <f>'US Public Eq'!R163</f>
        <v>5.0198127683336535E-2</v>
      </c>
      <c r="BQ153" s="162">
        <f>'Fixed Income'!R163</f>
        <v>-1.7892488756887759E-2</v>
      </c>
      <c r="BR153" s="162">
        <f>NCPREC!R163</f>
        <v>0</v>
      </c>
      <c r="BS153" s="162">
        <f>'Euro Core RE'!R163</f>
        <v>0</v>
      </c>
      <c r="BT153" s="162">
        <f>'Asia Core RE'!R163</f>
        <v>0</v>
      </c>
      <c r="BU153" s="162" t="e">
        <f>'Add-On 1'!R163</f>
        <v>#DIV/0!</v>
      </c>
      <c r="BV153" s="162" t="e">
        <f>'Add-On 2'!R163</f>
        <v>#DIV/0!</v>
      </c>
    </row>
    <row r="154" spans="1:74" x14ac:dyDescent="0.2">
      <c r="A154" s="157">
        <f t="shared" si="41"/>
        <v>151</v>
      </c>
      <c r="B154" s="12">
        <f t="shared" ca="1" si="33"/>
        <v>1.16995886121334E-2</v>
      </c>
      <c r="C154" s="12">
        <f t="shared" ca="1" si="46"/>
        <v>0</v>
      </c>
      <c r="D154" s="12">
        <f t="shared" ca="1" si="46"/>
        <v>0</v>
      </c>
      <c r="E154" s="12">
        <f t="shared" ca="1" si="46"/>
        <v>2.07E-2</v>
      </c>
      <c r="F154" s="12">
        <f t="shared" ca="1" si="46"/>
        <v>2.15419689332398E-2</v>
      </c>
      <c r="G154" s="12">
        <f t="shared" ca="1" si="46"/>
        <v>1.38896334847693E-2</v>
      </c>
      <c r="H154" s="12">
        <f t="shared" ca="1" si="46"/>
        <v>0</v>
      </c>
      <c r="I154" s="12">
        <f t="shared" ca="1" si="46"/>
        <v>-3.0966461462499373E-3</v>
      </c>
      <c r="J154" s="12">
        <f t="shared" ca="1" si="46"/>
        <v>-0.11539975950924997</v>
      </c>
      <c r="K154" s="12">
        <f t="shared" ca="1" si="46"/>
        <v>1.4065836313250202E-2</v>
      </c>
      <c r="L154" s="12">
        <f t="shared" ca="1" si="46"/>
        <v>0</v>
      </c>
      <c r="M154" s="12">
        <f t="shared" ca="1" si="46"/>
        <v>0.21352337253798701</v>
      </c>
      <c r="N154" s="12">
        <f t="shared" ca="1" si="46"/>
        <v>1.6526509724770877E-2</v>
      </c>
      <c r="O154" s="12">
        <f t="shared" ca="1" si="46"/>
        <v>0</v>
      </c>
      <c r="P154" s="12">
        <f t="shared" ca="1" si="46"/>
        <v>0</v>
      </c>
      <c r="Q154" s="12">
        <f t="shared" ca="1" si="46"/>
        <v>0</v>
      </c>
      <c r="V154" s="157">
        <f t="shared" si="42"/>
        <v>151</v>
      </c>
      <c r="W154" s="12">
        <f t="shared" ca="1" si="47"/>
        <v>8.2037015920548573E-3</v>
      </c>
      <c r="X154" s="12">
        <f t="shared" ca="1" si="47"/>
        <v>0</v>
      </c>
      <c r="Y154" s="12">
        <f t="shared" ca="1" si="47"/>
        <v>0</v>
      </c>
      <c r="Z154" s="12">
        <f t="shared" ca="1" si="47"/>
        <v>-1.871142364999856E-3</v>
      </c>
      <c r="AA154" s="12">
        <f t="shared" ca="1" si="47"/>
        <v>2.8595260564370228E-3</v>
      </c>
      <c r="AB154" s="12">
        <f t="shared" ca="1" si="47"/>
        <v>-7.7418785179409699E-2</v>
      </c>
      <c r="AC154" s="12">
        <f t="shared" ca="1" si="47"/>
        <v>0</v>
      </c>
      <c r="AD154" s="12">
        <f t="shared" ca="1" si="47"/>
        <v>-3.0966461462499373E-3</v>
      </c>
      <c r="AE154" s="12">
        <f t="shared" ca="1" si="47"/>
        <v>-0.23391111376247942</v>
      </c>
      <c r="AF154" s="12">
        <f t="shared" ca="1" si="47"/>
        <v>1.4065836313250202E-2</v>
      </c>
      <c r="AG154" s="12">
        <f t="shared" ca="1" si="47"/>
        <v>0</v>
      </c>
      <c r="AH154" s="12">
        <f t="shared" ca="1" si="47"/>
        <v>0.21352337253798703</v>
      </c>
      <c r="AI154" s="12">
        <f t="shared" ca="1" si="47"/>
        <v>1.6526509724770877E-2</v>
      </c>
      <c r="AJ154" s="12">
        <f t="shared" ca="1" si="47"/>
        <v>0</v>
      </c>
      <c r="AK154" s="12" t="e">
        <f t="shared" ca="1" si="47"/>
        <v>#DIV/0!</v>
      </c>
      <c r="AL154" s="12" t="e">
        <f t="shared" ca="1" si="36"/>
        <v>#DIV/0!</v>
      </c>
      <c r="AN154" s="157">
        <f t="shared" si="40"/>
        <v>151</v>
      </c>
      <c r="AO154" s="12">
        <f>'US Core RE'!Q164</f>
        <v>1.16995886121334E-2</v>
      </c>
      <c r="AP154" s="12">
        <f>'VA RE'!Q164</f>
        <v>2.15419689332398E-2</v>
      </c>
      <c r="AQ154" s="162">
        <f>'Opp RE'!Q164</f>
        <v>1.38896334847693E-2</v>
      </c>
      <c r="AR154" s="162">
        <f>'US Core+ RE'!Q164</f>
        <v>2.07E-2</v>
      </c>
      <c r="AS154" s="162">
        <f>REITs!Q164</f>
        <v>0</v>
      </c>
      <c r="AT154" s="162">
        <f>Timberland!Q164</f>
        <v>-3.0966461462499373E-3</v>
      </c>
      <c r="AU154" s="162">
        <f>'Row Crops'!Q164</f>
        <v>-0.11539975950924997</v>
      </c>
      <c r="AV154" s="162">
        <f>'Perm Crops'!Q164</f>
        <v>1.4065836313250202E-2</v>
      </c>
      <c r="AW154" s="162">
        <f>Infra!Q164</f>
        <v>0</v>
      </c>
      <c r="AX154" s="162">
        <f>'US Public Eq'!Q164</f>
        <v>0.21352337253798701</v>
      </c>
      <c r="AY154" s="162">
        <f>'Fixed Income'!Q164</f>
        <v>1.6526509724770877E-2</v>
      </c>
      <c r="AZ154" s="162">
        <f>NCPREC!Q164</f>
        <v>0</v>
      </c>
      <c r="BA154" s="162">
        <f>'Euro Core RE'!Q164</f>
        <v>0</v>
      </c>
      <c r="BB154" s="162">
        <f>'Asia Core RE'!Q164</f>
        <v>0</v>
      </c>
      <c r="BC154" s="162">
        <f>'Add-On 1'!Q164</f>
        <v>0</v>
      </c>
      <c r="BD154" s="162">
        <f>'Add-On 2'!Q164</f>
        <v>0</v>
      </c>
      <c r="BE154" s="162"/>
      <c r="BF154">
        <f t="shared" si="44"/>
        <v>151</v>
      </c>
      <c r="BG154" s="12">
        <f>'US Core RE'!R164</f>
        <v>8.2037015920548573E-3</v>
      </c>
      <c r="BH154" s="12">
        <f>'VA RE'!R164</f>
        <v>2.8595260564370228E-3</v>
      </c>
      <c r="BI154" s="162">
        <f>'Opp RE'!R164</f>
        <v>-7.7418785179409699E-2</v>
      </c>
      <c r="BJ154" s="162">
        <f>'US Core+ RE'!R164</f>
        <v>-1.871142364999856E-3</v>
      </c>
      <c r="BK154" s="162">
        <f>REITs!R164</f>
        <v>0</v>
      </c>
      <c r="BL154" s="162">
        <f>Timberland!R164</f>
        <v>-3.0966461462499373E-3</v>
      </c>
      <c r="BM154" s="162">
        <f>'Row Crops'!R164</f>
        <v>-0.23391111376247942</v>
      </c>
      <c r="BN154" s="162">
        <f>'Perm Crops'!R164</f>
        <v>1.4065836313250202E-2</v>
      </c>
      <c r="BO154" s="162">
        <f>Infra!R164</f>
        <v>0</v>
      </c>
      <c r="BP154" s="162">
        <f>'US Public Eq'!R164</f>
        <v>0.21352337253798703</v>
      </c>
      <c r="BQ154" s="162">
        <f>'Fixed Income'!R164</f>
        <v>1.6526509724770877E-2</v>
      </c>
      <c r="BR154" s="162">
        <f>NCPREC!R164</f>
        <v>0</v>
      </c>
      <c r="BS154" s="162">
        <f>'Euro Core RE'!R164</f>
        <v>0</v>
      </c>
      <c r="BT154" s="162">
        <f>'Asia Core RE'!R164</f>
        <v>0</v>
      </c>
      <c r="BU154" s="162" t="e">
        <f>'Add-On 1'!R164</f>
        <v>#DIV/0!</v>
      </c>
      <c r="BV154" s="162" t="e">
        <f>'Add-On 2'!R164</f>
        <v>#DIV/0!</v>
      </c>
    </row>
    <row r="155" spans="1:74" x14ac:dyDescent="0.2">
      <c r="A155" s="157">
        <f t="shared" si="41"/>
        <v>152</v>
      </c>
      <c r="B155" s="12">
        <f t="shared" ca="1" si="33"/>
        <v>1.36826342585851E-2</v>
      </c>
      <c r="C155" s="12">
        <f t="shared" ca="1" si="46"/>
        <v>0</v>
      </c>
      <c r="D155" s="12">
        <f t="shared" ca="1" si="46"/>
        <v>0</v>
      </c>
      <c r="E155" s="12">
        <f t="shared" ca="1" si="46"/>
        <v>3.6400000000000002E-2</v>
      </c>
      <c r="F155" s="12">
        <f t="shared" ca="1" si="46"/>
        <v>3.4122958208145503E-2</v>
      </c>
      <c r="G155" s="12">
        <f t="shared" ca="1" si="46"/>
        <v>4.73999998876053E-2</v>
      </c>
      <c r="H155" s="12">
        <f t="shared" ca="1" si="46"/>
        <v>0</v>
      </c>
      <c r="I155" s="12">
        <f t="shared" ca="1" si="46"/>
        <v>0</v>
      </c>
      <c r="J155" s="12">
        <f t="shared" ca="1" si="46"/>
        <v>4.1384612750006156E-4</v>
      </c>
      <c r="K155" s="12">
        <f t="shared" ca="1" si="46"/>
        <v>1.9449152492750033E-2</v>
      </c>
      <c r="L155" s="12">
        <f t="shared" ca="1" si="46"/>
        <v>0</v>
      </c>
      <c r="M155" s="12">
        <f t="shared" ca="1" si="46"/>
        <v>5.5729556497622602E-2</v>
      </c>
      <c r="N155" s="12">
        <f t="shared" ca="1" si="46"/>
        <v>3.2509784930857766E-2</v>
      </c>
      <c r="O155" s="12">
        <f t="shared" ca="1" si="46"/>
        <v>0</v>
      </c>
      <c r="P155" s="12">
        <f t="shared" ca="1" si="46"/>
        <v>0</v>
      </c>
      <c r="Q155" s="12">
        <f t="shared" ca="1" si="46"/>
        <v>0</v>
      </c>
      <c r="V155" s="157">
        <f t="shared" si="42"/>
        <v>152</v>
      </c>
      <c r="W155" s="12">
        <f t="shared" ca="1" si="47"/>
        <v>1.5865033098566128E-2</v>
      </c>
      <c r="X155" s="12">
        <f t="shared" ca="1" si="47"/>
        <v>0</v>
      </c>
      <c r="Y155" s="12">
        <f t="shared" ca="1" si="47"/>
        <v>0</v>
      </c>
      <c r="Z155" s="12">
        <f t="shared" ca="1" si="47"/>
        <v>5.4530334664999902E-2</v>
      </c>
      <c r="AA155" s="12">
        <f t="shared" ca="1" si="47"/>
        <v>5.4859100406286831E-2</v>
      </c>
      <c r="AB155" s="12">
        <f t="shared" ca="1" si="47"/>
        <v>8.7030555896387529E-2</v>
      </c>
      <c r="AC155" s="12">
        <f t="shared" ca="1" si="47"/>
        <v>0</v>
      </c>
      <c r="AD155" s="12">
        <f t="shared" ca="1" si="47"/>
        <v>0</v>
      </c>
      <c r="AE155" s="12">
        <f t="shared" ca="1" si="47"/>
        <v>-2.1164101494497434E-4</v>
      </c>
      <c r="AF155" s="12">
        <f t="shared" ca="1" si="47"/>
        <v>0.1439864021485695</v>
      </c>
      <c r="AG155" s="12">
        <f t="shared" ca="1" si="47"/>
        <v>0</v>
      </c>
      <c r="AH155" s="12">
        <f t="shared" ca="1" si="47"/>
        <v>5.5729556497622568E-2</v>
      </c>
      <c r="AI155" s="12">
        <f t="shared" ca="1" si="47"/>
        <v>3.2509784930857766E-2</v>
      </c>
      <c r="AJ155" s="12">
        <f t="shared" ca="1" si="47"/>
        <v>0</v>
      </c>
      <c r="AK155" s="12" t="e">
        <f t="shared" ca="1" si="47"/>
        <v>#DIV/0!</v>
      </c>
      <c r="AL155" s="12" t="e">
        <f t="shared" ca="1" si="36"/>
        <v>#DIV/0!</v>
      </c>
      <c r="AN155" s="157">
        <f t="shared" si="40"/>
        <v>152</v>
      </c>
      <c r="AO155" s="12">
        <f>'US Core RE'!Q165</f>
        <v>1.36826342585851E-2</v>
      </c>
      <c r="AP155" s="12">
        <f>'VA RE'!Q165</f>
        <v>3.4122958208145503E-2</v>
      </c>
      <c r="AQ155" s="162">
        <f>'Opp RE'!Q165</f>
        <v>4.73999998876053E-2</v>
      </c>
      <c r="AR155" s="162">
        <f>'US Core+ RE'!Q165</f>
        <v>3.6400000000000002E-2</v>
      </c>
      <c r="AS155" s="162">
        <f>REITs!Q165</f>
        <v>0</v>
      </c>
      <c r="AT155" s="162">
        <f>Timberland!Q165</f>
        <v>0</v>
      </c>
      <c r="AU155" s="162">
        <f>'Row Crops'!Q165</f>
        <v>4.1384612750006156E-4</v>
      </c>
      <c r="AV155" s="162">
        <f>'Perm Crops'!Q165</f>
        <v>1.9449152492750033E-2</v>
      </c>
      <c r="AW155" s="162">
        <f>Infra!Q165</f>
        <v>0</v>
      </c>
      <c r="AX155" s="162">
        <f>'US Public Eq'!Q165</f>
        <v>5.5729556497622602E-2</v>
      </c>
      <c r="AY155" s="162">
        <f>'Fixed Income'!Q165</f>
        <v>3.2509784930857766E-2</v>
      </c>
      <c r="AZ155" s="162">
        <f>NCPREC!Q165</f>
        <v>0</v>
      </c>
      <c r="BA155" s="162">
        <f>'Euro Core RE'!Q165</f>
        <v>0</v>
      </c>
      <c r="BB155" s="162">
        <f>'Asia Core RE'!Q165</f>
        <v>0</v>
      </c>
      <c r="BC155" s="162">
        <f>'Add-On 1'!Q165</f>
        <v>0</v>
      </c>
      <c r="BD155" s="162">
        <f>'Add-On 2'!Q165</f>
        <v>0</v>
      </c>
      <c r="BE155" s="162"/>
      <c r="BF155">
        <f t="shared" si="44"/>
        <v>152</v>
      </c>
      <c r="BG155" s="12">
        <f>'US Core RE'!R165</f>
        <v>1.5865033098566128E-2</v>
      </c>
      <c r="BH155" s="12">
        <f>'VA RE'!R165</f>
        <v>5.4859100406286831E-2</v>
      </c>
      <c r="BI155" s="162">
        <f>'Opp RE'!R165</f>
        <v>8.7030555896387529E-2</v>
      </c>
      <c r="BJ155" s="162">
        <f>'US Core+ RE'!R165</f>
        <v>5.4530334664999902E-2</v>
      </c>
      <c r="BK155" s="162">
        <f>REITs!R165</f>
        <v>0</v>
      </c>
      <c r="BL155" s="162">
        <f>Timberland!R165</f>
        <v>0</v>
      </c>
      <c r="BM155" s="162">
        <f>'Row Crops'!R165</f>
        <v>-2.1164101494497434E-4</v>
      </c>
      <c r="BN155" s="162">
        <f>'Perm Crops'!R165</f>
        <v>0.1439864021485695</v>
      </c>
      <c r="BO155" s="162">
        <f>Infra!R165</f>
        <v>0</v>
      </c>
      <c r="BP155" s="162">
        <f>'US Public Eq'!R165</f>
        <v>5.5729556497622568E-2</v>
      </c>
      <c r="BQ155" s="162">
        <f>'Fixed Income'!R165</f>
        <v>3.2509784930857766E-2</v>
      </c>
      <c r="BR155" s="162">
        <f>NCPREC!R165</f>
        <v>0</v>
      </c>
      <c r="BS155" s="162">
        <f>'Euro Core RE'!R165</f>
        <v>0</v>
      </c>
      <c r="BT155" s="162">
        <f>'Asia Core RE'!R165</f>
        <v>0</v>
      </c>
      <c r="BU155" s="162" t="e">
        <f>'Add-On 1'!R165</f>
        <v>#DIV/0!</v>
      </c>
      <c r="BV155" s="162" t="e">
        <f>'Add-On 2'!R165</f>
        <v>#DIV/0!</v>
      </c>
    </row>
    <row r="156" spans="1:74" x14ac:dyDescent="0.2">
      <c r="A156" s="157">
        <f t="shared" si="41"/>
        <v>153</v>
      </c>
      <c r="B156" s="12">
        <f t="shared" ca="1" si="33"/>
        <v>1.16374603220396E-2</v>
      </c>
      <c r="C156" s="12">
        <f t="shared" ca="1" si="46"/>
        <v>0</v>
      </c>
      <c r="D156" s="12">
        <f t="shared" ca="1" si="46"/>
        <v>0</v>
      </c>
      <c r="E156" s="12">
        <f t="shared" ca="1" si="46"/>
        <v>2.63E-2</v>
      </c>
      <c r="F156" s="12">
        <f t="shared" ca="1" si="46"/>
        <v>2.06526349457575E-2</v>
      </c>
      <c r="G156" s="12">
        <f t="shared" ca="1" si="46"/>
        <v>3.6899999902160703E-2</v>
      </c>
      <c r="H156" s="12">
        <f t="shared" ca="1" si="46"/>
        <v>0</v>
      </c>
      <c r="I156" s="12">
        <f t="shared" ca="1" si="46"/>
        <v>0</v>
      </c>
      <c r="J156" s="12">
        <f t="shared" ca="1" si="46"/>
        <v>9.348147417500563E-4</v>
      </c>
      <c r="K156" s="12">
        <f t="shared" ca="1" si="46"/>
        <v>-0.10508809707474998</v>
      </c>
      <c r="L156" s="12">
        <f t="shared" ca="1" si="46"/>
        <v>0</v>
      </c>
      <c r="M156" s="12">
        <f t="shared" ca="1" si="46"/>
        <v>-6.9757577199936499E-2</v>
      </c>
      <c r="N156" s="12">
        <f t="shared" ca="1" si="46"/>
        <v>2.3718196256358404E-2</v>
      </c>
      <c r="O156" s="12">
        <f t="shared" ca="1" si="46"/>
        <v>0</v>
      </c>
      <c r="P156" s="12">
        <f t="shared" ca="1" si="46"/>
        <v>0</v>
      </c>
      <c r="Q156" s="12">
        <f t="shared" ca="1" si="46"/>
        <v>0</v>
      </c>
      <c r="V156" s="157">
        <f t="shared" si="42"/>
        <v>153</v>
      </c>
      <c r="W156" s="12">
        <f t="shared" ca="1" si="47"/>
        <v>1.4721273804054524E-2</v>
      </c>
      <c r="X156" s="12">
        <f t="shared" ca="1" si="47"/>
        <v>0</v>
      </c>
      <c r="Y156" s="12">
        <f t="shared" ca="1" si="47"/>
        <v>0</v>
      </c>
      <c r="Z156" s="12">
        <f t="shared" ca="1" si="47"/>
        <v>-1.4616545500000022E-2</v>
      </c>
      <c r="AA156" s="12">
        <f t="shared" ca="1" si="47"/>
        <v>1.7393627893979025E-2</v>
      </c>
      <c r="AB156" s="12">
        <f t="shared" ca="1" si="47"/>
        <v>8.955371201651352E-2</v>
      </c>
      <c r="AC156" s="12">
        <f t="shared" ca="1" si="47"/>
        <v>0</v>
      </c>
      <c r="AD156" s="12">
        <f t="shared" ca="1" si="47"/>
        <v>0</v>
      </c>
      <c r="AE156" s="12">
        <f t="shared" ca="1" si="47"/>
        <v>1.2639507072934153E-2</v>
      </c>
      <c r="AF156" s="12">
        <f t="shared" ca="1" si="47"/>
        <v>-0.23165157270174597</v>
      </c>
      <c r="AG156" s="12">
        <f t="shared" ca="1" si="47"/>
        <v>0</v>
      </c>
      <c r="AH156" s="12">
        <f t="shared" ca="1" si="47"/>
        <v>-6.9757577199936471E-2</v>
      </c>
      <c r="AI156" s="12">
        <f t="shared" ca="1" si="47"/>
        <v>2.3718196256358404E-2</v>
      </c>
      <c r="AJ156" s="12">
        <f t="shared" ca="1" si="47"/>
        <v>0</v>
      </c>
      <c r="AK156" s="12" t="e">
        <f t="shared" ca="1" si="47"/>
        <v>#DIV/0!</v>
      </c>
      <c r="AL156" s="12" t="e">
        <f t="shared" ca="1" si="36"/>
        <v>#DIV/0!</v>
      </c>
      <c r="AN156" s="157">
        <f t="shared" si="40"/>
        <v>153</v>
      </c>
      <c r="AO156" s="12">
        <f>'US Core RE'!Q166</f>
        <v>1.16374603220396E-2</v>
      </c>
      <c r="AP156" s="12">
        <f>'VA RE'!Q166</f>
        <v>2.06526349457575E-2</v>
      </c>
      <c r="AQ156" s="162">
        <f>'Opp RE'!Q166</f>
        <v>3.6899999902160703E-2</v>
      </c>
      <c r="AR156" s="162">
        <f>'US Core+ RE'!Q166</f>
        <v>2.63E-2</v>
      </c>
      <c r="AS156" s="162">
        <f>REITs!Q166</f>
        <v>0</v>
      </c>
      <c r="AT156" s="162">
        <f>Timberland!Q166</f>
        <v>0</v>
      </c>
      <c r="AU156" s="162">
        <f>'Row Crops'!Q166</f>
        <v>9.348147417500563E-4</v>
      </c>
      <c r="AV156" s="162">
        <f>'Perm Crops'!Q166</f>
        <v>-0.10508809707474998</v>
      </c>
      <c r="AW156" s="162">
        <f>Infra!Q166</f>
        <v>0</v>
      </c>
      <c r="AX156" s="162">
        <f>'US Public Eq'!Q166</f>
        <v>-6.9757577199936499E-2</v>
      </c>
      <c r="AY156" s="162">
        <f>'Fixed Income'!Q166</f>
        <v>2.3718196256358404E-2</v>
      </c>
      <c r="AZ156" s="162">
        <f>NCPREC!Q166</f>
        <v>0</v>
      </c>
      <c r="BA156" s="162">
        <f>'Euro Core RE'!Q166</f>
        <v>0</v>
      </c>
      <c r="BB156" s="162">
        <f>'Asia Core RE'!Q166</f>
        <v>0</v>
      </c>
      <c r="BC156" s="162">
        <f>'Add-On 1'!Q166</f>
        <v>0</v>
      </c>
      <c r="BD156" s="162">
        <f>'Add-On 2'!Q166</f>
        <v>0</v>
      </c>
      <c r="BE156" s="162"/>
      <c r="BF156">
        <f t="shared" si="44"/>
        <v>153</v>
      </c>
      <c r="BG156" s="12">
        <f>'US Core RE'!R166</f>
        <v>1.4721273804054524E-2</v>
      </c>
      <c r="BH156" s="12">
        <f>'VA RE'!R166</f>
        <v>1.7393627893979025E-2</v>
      </c>
      <c r="BI156" s="162">
        <f>'Opp RE'!R166</f>
        <v>8.955371201651352E-2</v>
      </c>
      <c r="BJ156" s="162">
        <f>'US Core+ RE'!R166</f>
        <v>-1.4616545500000022E-2</v>
      </c>
      <c r="BK156" s="162">
        <f>REITs!R166</f>
        <v>0</v>
      </c>
      <c r="BL156" s="162">
        <f>Timberland!R166</f>
        <v>0</v>
      </c>
      <c r="BM156" s="162">
        <f>'Row Crops'!R166</f>
        <v>1.2639507072934153E-2</v>
      </c>
      <c r="BN156" s="162">
        <f>'Perm Crops'!R166</f>
        <v>-0.23165157270174597</v>
      </c>
      <c r="BO156" s="162">
        <f>Infra!R166</f>
        <v>0</v>
      </c>
      <c r="BP156" s="162">
        <f>'US Public Eq'!R166</f>
        <v>-6.9757577199936471E-2</v>
      </c>
      <c r="BQ156" s="162">
        <f>'Fixed Income'!R166</f>
        <v>2.3718196256358404E-2</v>
      </c>
      <c r="BR156" s="162">
        <f>NCPREC!R166</f>
        <v>0</v>
      </c>
      <c r="BS156" s="162">
        <f>'Euro Core RE'!R166</f>
        <v>0</v>
      </c>
      <c r="BT156" s="162">
        <f>'Asia Core RE'!R166</f>
        <v>0</v>
      </c>
      <c r="BU156" s="162" t="e">
        <f>'Add-On 1'!R166</f>
        <v>#DIV/0!</v>
      </c>
      <c r="BV156" s="162" t="e">
        <f>'Add-On 2'!R166</f>
        <v>#DIV/0!</v>
      </c>
    </row>
    <row r="157" spans="1:74" x14ac:dyDescent="0.2">
      <c r="A157" s="157">
        <f t="shared" si="41"/>
        <v>154</v>
      </c>
      <c r="B157" s="12">
        <f t="shared" ca="1" si="33"/>
        <v>1.1401628757407099E-2</v>
      </c>
      <c r="C157" s="12">
        <f t="shared" ref="C157:Q166" ca="1" si="48">VLOOKUP($A157,$AN$3:$BD$186,C$1,FALSE)</f>
        <v>0</v>
      </c>
      <c r="D157" s="12">
        <f t="shared" ca="1" si="48"/>
        <v>0</v>
      </c>
      <c r="E157" s="12">
        <f t="shared" ca="1" si="48"/>
        <v>5.2699999999999997E-2</v>
      </c>
      <c r="F157" s="12">
        <f t="shared" ca="1" si="48"/>
        <v>2.3013753880994501E-2</v>
      </c>
      <c r="G157" s="12">
        <f t="shared" ca="1" si="48"/>
        <v>1.8000000016897701E-2</v>
      </c>
      <c r="H157" s="12">
        <f t="shared" ca="1" si="48"/>
        <v>0</v>
      </c>
      <c r="I157" s="12">
        <f t="shared" ca="1" si="48"/>
        <v>0</v>
      </c>
      <c r="J157" s="12">
        <f t="shared" ca="1" si="48"/>
        <v>-1.0870265790249967E-2</v>
      </c>
      <c r="K157" s="12">
        <f t="shared" ca="1" si="48"/>
        <v>1.6767815236250039E-2</v>
      </c>
      <c r="L157" s="12">
        <f t="shared" ca="1" si="48"/>
        <v>0</v>
      </c>
      <c r="M157" s="12">
        <f t="shared" ca="1" si="48"/>
        <v>5.8939240391666002E-2</v>
      </c>
      <c r="N157" s="12">
        <f t="shared" ca="1" si="48"/>
        <v>1.1897459934015586E-2</v>
      </c>
      <c r="O157" s="12">
        <f t="shared" ca="1" si="48"/>
        <v>0</v>
      </c>
      <c r="P157" s="12">
        <f t="shared" ca="1" si="48"/>
        <v>0</v>
      </c>
      <c r="Q157" s="12">
        <f t="shared" ca="1" si="48"/>
        <v>0</v>
      </c>
      <c r="V157" s="157">
        <f t="shared" si="42"/>
        <v>154</v>
      </c>
      <c r="W157" s="12">
        <f t="shared" ca="1" si="47"/>
        <v>3.0895476148584677E-4</v>
      </c>
      <c r="X157" s="12">
        <f t="shared" ca="1" si="47"/>
        <v>0</v>
      </c>
      <c r="Y157" s="12">
        <f t="shared" ca="1" si="47"/>
        <v>0</v>
      </c>
      <c r="Z157" s="12">
        <f t="shared" ca="1" si="47"/>
        <v>7.8494316394999819E-2</v>
      </c>
      <c r="AA157" s="12">
        <f t="shared" ca="1" si="47"/>
        <v>1.5110726733863489E-2</v>
      </c>
      <c r="AB157" s="12">
        <f t="shared" ca="1" si="47"/>
        <v>-2.4761259048276973E-2</v>
      </c>
      <c r="AC157" s="12">
        <f t="shared" ca="1" si="47"/>
        <v>0</v>
      </c>
      <c r="AD157" s="12">
        <f t="shared" ca="1" si="47"/>
        <v>0</v>
      </c>
      <c r="AE157" s="12">
        <f t="shared" ca="1" si="47"/>
        <v>0.1562514028931461</v>
      </c>
      <c r="AF157" s="12">
        <f t="shared" ca="1" si="47"/>
        <v>1.6767815236250039E-2</v>
      </c>
      <c r="AG157" s="12">
        <f t="shared" ca="1" si="47"/>
        <v>0</v>
      </c>
      <c r="AH157" s="12">
        <f t="shared" ca="1" si="47"/>
        <v>5.8939240391665981E-2</v>
      </c>
      <c r="AI157" s="12">
        <f t="shared" ca="1" si="47"/>
        <v>1.1897459934015586E-2</v>
      </c>
      <c r="AJ157" s="12">
        <f t="shared" ca="1" si="47"/>
        <v>0</v>
      </c>
      <c r="AK157" s="12" t="e">
        <f t="shared" ca="1" si="47"/>
        <v>#DIV/0!</v>
      </c>
      <c r="AL157" s="12" t="e">
        <f t="shared" ca="1" si="36"/>
        <v>#DIV/0!</v>
      </c>
      <c r="AN157" s="157">
        <f t="shared" si="40"/>
        <v>154</v>
      </c>
      <c r="AO157" s="12">
        <f>'US Core RE'!Q167</f>
        <v>1.1401628757407099E-2</v>
      </c>
      <c r="AP157" s="12">
        <f>'VA RE'!Q167</f>
        <v>2.3013753880994501E-2</v>
      </c>
      <c r="AQ157" s="162">
        <f>'Opp RE'!Q167</f>
        <v>1.8000000016897701E-2</v>
      </c>
      <c r="AR157" s="162">
        <f>'US Core+ RE'!Q167</f>
        <v>5.2699999999999997E-2</v>
      </c>
      <c r="AS157" s="162">
        <f>REITs!Q167</f>
        <v>0</v>
      </c>
      <c r="AT157" s="162">
        <f>Timberland!Q167</f>
        <v>0</v>
      </c>
      <c r="AU157" s="162">
        <f>'Row Crops'!Q167</f>
        <v>-1.0870265790249967E-2</v>
      </c>
      <c r="AV157" s="162">
        <f>'Perm Crops'!Q167</f>
        <v>1.6767815236250039E-2</v>
      </c>
      <c r="AW157" s="162">
        <f>Infra!Q167</f>
        <v>0</v>
      </c>
      <c r="AX157" s="162">
        <f>'US Public Eq'!Q167</f>
        <v>5.8939240391666002E-2</v>
      </c>
      <c r="AY157" s="162">
        <f>'Fixed Income'!Q167</f>
        <v>1.1897459934015586E-2</v>
      </c>
      <c r="AZ157" s="162">
        <f>NCPREC!Q167</f>
        <v>0</v>
      </c>
      <c r="BA157" s="162">
        <f>'Euro Core RE'!Q167</f>
        <v>0</v>
      </c>
      <c r="BB157" s="162">
        <f>'Asia Core RE'!Q167</f>
        <v>0</v>
      </c>
      <c r="BC157" s="162">
        <f>'Add-On 1'!Q167</f>
        <v>0</v>
      </c>
      <c r="BD157" s="162">
        <f>'Add-On 2'!Q167</f>
        <v>0</v>
      </c>
      <c r="BE157" s="162"/>
      <c r="BF157">
        <f t="shared" si="44"/>
        <v>154</v>
      </c>
      <c r="BG157" s="12">
        <f>'US Core RE'!R167</f>
        <v>3.0895476148584677E-4</v>
      </c>
      <c r="BH157" s="12">
        <f>'VA RE'!R167</f>
        <v>1.5110726733863489E-2</v>
      </c>
      <c r="BI157" s="162">
        <f>'Opp RE'!R167</f>
        <v>-2.4761259048276973E-2</v>
      </c>
      <c r="BJ157" s="162">
        <f>'US Core+ RE'!R167</f>
        <v>7.8494316394999819E-2</v>
      </c>
      <c r="BK157" s="162">
        <f>REITs!R167</f>
        <v>0</v>
      </c>
      <c r="BL157" s="162">
        <f>Timberland!R167</f>
        <v>0</v>
      </c>
      <c r="BM157" s="162">
        <f>'Row Crops'!R167</f>
        <v>0.1562514028931461</v>
      </c>
      <c r="BN157" s="162">
        <f>'Perm Crops'!R167</f>
        <v>1.6767815236250039E-2</v>
      </c>
      <c r="BO157" s="162">
        <f>Infra!R167</f>
        <v>0</v>
      </c>
      <c r="BP157" s="162">
        <f>'US Public Eq'!R167</f>
        <v>5.8939240391665981E-2</v>
      </c>
      <c r="BQ157" s="162">
        <f>'Fixed Income'!R167</f>
        <v>1.1897459934015586E-2</v>
      </c>
      <c r="BR157" s="162">
        <f>NCPREC!R167</f>
        <v>0</v>
      </c>
      <c r="BS157" s="162">
        <f>'Euro Core RE'!R167</f>
        <v>0</v>
      </c>
      <c r="BT157" s="162">
        <f>'Asia Core RE'!R167</f>
        <v>0</v>
      </c>
      <c r="BU157" s="162" t="e">
        <f>'Add-On 1'!R167</f>
        <v>#DIV/0!</v>
      </c>
      <c r="BV157" s="162" t="e">
        <f>'Add-On 2'!R167</f>
        <v>#DIV/0!</v>
      </c>
    </row>
    <row r="158" spans="1:74" x14ac:dyDescent="0.2">
      <c r="A158" s="157">
        <f t="shared" si="41"/>
        <v>155</v>
      </c>
      <c r="B158" s="12">
        <f t="shared" ca="1" si="33"/>
        <v>1.8075697780019301E-2</v>
      </c>
      <c r="C158" s="12">
        <f t="shared" ca="1" si="48"/>
        <v>0</v>
      </c>
      <c r="D158" s="12">
        <f t="shared" ca="1" si="48"/>
        <v>0</v>
      </c>
      <c r="E158" s="12">
        <f t="shared" ca="1" si="48"/>
        <v>3.6200000000000003E-2</v>
      </c>
      <c r="F158" s="12">
        <f t="shared" ca="1" si="48"/>
        <v>2.8685275626653701E-2</v>
      </c>
      <c r="G158" s="12">
        <f t="shared" ca="1" si="48"/>
        <v>3.8299999868451701E-2</v>
      </c>
      <c r="H158" s="12">
        <f t="shared" ca="1" si="48"/>
        <v>0</v>
      </c>
      <c r="I158" s="12">
        <f t="shared" ca="1" si="48"/>
        <v>0</v>
      </c>
      <c r="J158" s="12">
        <f t="shared" ca="1" si="48"/>
        <v>-0.17829870593949992</v>
      </c>
      <c r="K158" s="12">
        <f t="shared" ca="1" si="48"/>
        <v>1.6767815236250039E-2</v>
      </c>
      <c r="L158" s="12">
        <f t="shared" ca="1" si="48"/>
        <v>0</v>
      </c>
      <c r="M158" s="12">
        <f t="shared" ca="1" si="48"/>
        <v>0.141045895151443</v>
      </c>
      <c r="N158" s="12">
        <f t="shared" ca="1" si="48"/>
        <v>7.7669388342694656E-2</v>
      </c>
      <c r="O158" s="12">
        <f t="shared" ca="1" si="48"/>
        <v>0</v>
      </c>
      <c r="P158" s="12">
        <f t="shared" ca="1" si="48"/>
        <v>0</v>
      </c>
      <c r="Q158" s="12">
        <f t="shared" ca="1" si="48"/>
        <v>0</v>
      </c>
      <c r="V158" s="157">
        <f t="shared" si="42"/>
        <v>155</v>
      </c>
      <c r="W158" s="12">
        <f t="shared" ca="1" si="47"/>
        <v>1.4997880481894432E-2</v>
      </c>
      <c r="X158" s="12">
        <f t="shared" ca="1" si="47"/>
        <v>0</v>
      </c>
      <c r="Y158" s="12">
        <f t="shared" ca="1" si="47"/>
        <v>0</v>
      </c>
      <c r="Z158" s="12">
        <f t="shared" ca="1" si="47"/>
        <v>5.709460869500016E-2</v>
      </c>
      <c r="AA158" s="12">
        <f t="shared" ca="1" si="47"/>
        <v>1.2652096342716135E-2</v>
      </c>
      <c r="AB158" s="12">
        <f t="shared" ca="1" si="47"/>
        <v>8.1511448709131296E-2</v>
      </c>
      <c r="AC158" s="12">
        <f t="shared" ca="1" si="47"/>
        <v>0</v>
      </c>
      <c r="AD158" s="12">
        <f t="shared" ca="1" si="47"/>
        <v>0</v>
      </c>
      <c r="AE158" s="12">
        <f t="shared" ca="1" si="47"/>
        <v>-0.34472919761193188</v>
      </c>
      <c r="AF158" s="12">
        <f t="shared" ca="1" si="47"/>
        <v>1.6767815236250039E-2</v>
      </c>
      <c r="AG158" s="12">
        <f t="shared" ca="1" si="47"/>
        <v>0</v>
      </c>
      <c r="AH158" s="12">
        <f t="shared" ca="1" si="47"/>
        <v>0.14104589515144306</v>
      </c>
      <c r="AI158" s="12">
        <f t="shared" ca="1" si="47"/>
        <v>7.7669388342694656E-2</v>
      </c>
      <c r="AJ158" s="12">
        <f t="shared" ca="1" si="47"/>
        <v>0</v>
      </c>
      <c r="AK158" s="12" t="e">
        <f t="shared" ca="1" si="47"/>
        <v>#DIV/0!</v>
      </c>
      <c r="AL158" s="12" t="e">
        <f t="shared" ca="1" si="36"/>
        <v>#DIV/0!</v>
      </c>
      <c r="AN158" s="157">
        <f t="shared" si="40"/>
        <v>155</v>
      </c>
      <c r="AO158" s="12">
        <f>'US Core RE'!Q168</f>
        <v>1.8075697780019301E-2</v>
      </c>
      <c r="AP158" s="12">
        <f>'VA RE'!Q168</f>
        <v>2.8685275626653701E-2</v>
      </c>
      <c r="AQ158" s="162">
        <f>'Opp RE'!Q168</f>
        <v>3.8299999868451701E-2</v>
      </c>
      <c r="AR158" s="162">
        <f>'US Core+ RE'!Q168</f>
        <v>3.6200000000000003E-2</v>
      </c>
      <c r="AS158" s="162">
        <f>REITs!Q168</f>
        <v>0</v>
      </c>
      <c r="AT158" s="162">
        <f>Timberland!Q168</f>
        <v>0</v>
      </c>
      <c r="AU158" s="162">
        <f>'Row Crops'!Q168</f>
        <v>-0.17829870593949992</v>
      </c>
      <c r="AV158" s="162">
        <f>'Perm Crops'!Q168</f>
        <v>1.6767815236250039E-2</v>
      </c>
      <c r="AW158" s="162">
        <f>Infra!Q168</f>
        <v>0</v>
      </c>
      <c r="AX158" s="162">
        <f>'US Public Eq'!Q168</f>
        <v>0.141045895151443</v>
      </c>
      <c r="AY158" s="162">
        <f>'Fixed Income'!Q168</f>
        <v>7.7669388342694656E-2</v>
      </c>
      <c r="AZ158" s="162">
        <f>NCPREC!Q168</f>
        <v>0</v>
      </c>
      <c r="BA158" s="162">
        <f>'Euro Core RE'!Q168</f>
        <v>0</v>
      </c>
      <c r="BB158" s="162">
        <f>'Asia Core RE'!Q168</f>
        <v>0</v>
      </c>
      <c r="BC158" s="162">
        <f>'Add-On 1'!Q168</f>
        <v>0</v>
      </c>
      <c r="BD158" s="162">
        <f>'Add-On 2'!Q168</f>
        <v>0</v>
      </c>
      <c r="BE158" s="162"/>
      <c r="BF158">
        <f t="shared" si="44"/>
        <v>155</v>
      </c>
      <c r="BG158" s="12">
        <f>'US Core RE'!R168</f>
        <v>1.4997880481894432E-2</v>
      </c>
      <c r="BH158" s="12">
        <f>'VA RE'!R168</f>
        <v>1.2652096342716135E-2</v>
      </c>
      <c r="BI158" s="162">
        <f>'Opp RE'!R168</f>
        <v>8.1511448709131296E-2</v>
      </c>
      <c r="BJ158" s="162">
        <f>'US Core+ RE'!R168</f>
        <v>5.709460869500016E-2</v>
      </c>
      <c r="BK158" s="162">
        <f>REITs!R168</f>
        <v>0</v>
      </c>
      <c r="BL158" s="162">
        <f>Timberland!R168</f>
        <v>0</v>
      </c>
      <c r="BM158" s="162">
        <f>'Row Crops'!R168</f>
        <v>-0.34472919761193188</v>
      </c>
      <c r="BN158" s="162">
        <f>'Perm Crops'!R168</f>
        <v>1.6767815236250039E-2</v>
      </c>
      <c r="BO158" s="162">
        <f>Infra!R168</f>
        <v>0</v>
      </c>
      <c r="BP158" s="162">
        <f>'US Public Eq'!R168</f>
        <v>0.14104589515144306</v>
      </c>
      <c r="BQ158" s="162">
        <f>'Fixed Income'!R168</f>
        <v>7.7669388342694656E-2</v>
      </c>
      <c r="BR158" s="162">
        <f>NCPREC!R168</f>
        <v>0</v>
      </c>
      <c r="BS158" s="162">
        <f>'Euro Core RE'!R168</f>
        <v>0</v>
      </c>
      <c r="BT158" s="162">
        <f>'Asia Core RE'!R168</f>
        <v>0</v>
      </c>
      <c r="BU158" s="162" t="e">
        <f>'Add-On 1'!R168</f>
        <v>#DIV/0!</v>
      </c>
      <c r="BV158" s="162" t="e">
        <f>'Add-On 2'!R168</f>
        <v>#DIV/0!</v>
      </c>
    </row>
    <row r="159" spans="1:74" x14ac:dyDescent="0.2">
      <c r="A159" s="157">
        <f t="shared" si="41"/>
        <v>156</v>
      </c>
      <c r="B159" s="12">
        <f t="shared" ca="1" si="33"/>
        <v>2.0997460498844302E-2</v>
      </c>
      <c r="C159" s="12">
        <f t="shared" ca="1" si="48"/>
        <v>0</v>
      </c>
      <c r="D159" s="12">
        <f t="shared" ca="1" si="48"/>
        <v>0</v>
      </c>
      <c r="E159" s="12">
        <f t="shared" ca="1" si="48"/>
        <v>2.4299999999999999E-2</v>
      </c>
      <c r="F159" s="12">
        <f t="shared" ca="1" si="48"/>
        <v>3.9616104956947902E-2</v>
      </c>
      <c r="G159" s="12">
        <f t="shared" ca="1" si="48"/>
        <v>1.9199999999999998E-2</v>
      </c>
      <c r="H159" s="12">
        <f t="shared" ca="1" si="48"/>
        <v>0</v>
      </c>
      <c r="I159" s="12">
        <f t="shared" ca="1" si="48"/>
        <v>0</v>
      </c>
      <c r="J159" s="12">
        <f t="shared" ca="1" si="48"/>
        <v>-1.1517927677499928E-2</v>
      </c>
      <c r="K159" s="12">
        <f t="shared" ca="1" si="48"/>
        <v>3.2131772777000078E-2</v>
      </c>
      <c r="L159" s="12">
        <f t="shared" ca="1" si="48"/>
        <v>0</v>
      </c>
      <c r="M159" s="12">
        <f t="shared" ca="1" si="48"/>
        <v>0.17202926277616298</v>
      </c>
      <c r="N159" s="12">
        <f t="shared" ca="1" si="48"/>
        <v>7.7451283611041921E-2</v>
      </c>
      <c r="O159" s="12">
        <f t="shared" ca="1" si="48"/>
        <v>0</v>
      </c>
      <c r="P159" s="12">
        <f t="shared" ca="1" si="48"/>
        <v>0</v>
      </c>
      <c r="Q159" s="12">
        <f t="shared" ca="1" si="48"/>
        <v>0</v>
      </c>
      <c r="V159" s="157">
        <f t="shared" si="42"/>
        <v>156</v>
      </c>
      <c r="W159" s="12">
        <f t="shared" ca="1" si="47"/>
        <v>2.1155701902382251E-2</v>
      </c>
      <c r="X159" s="12">
        <f t="shared" ca="1" si="47"/>
        <v>0</v>
      </c>
      <c r="Y159" s="12">
        <f t="shared" ca="1" si="47"/>
        <v>0</v>
      </c>
      <c r="Z159" s="12">
        <f t="shared" ca="1" si="47"/>
        <v>3.2723352464999911E-2</v>
      </c>
      <c r="AA159" s="12">
        <f t="shared" ca="1" si="47"/>
        <v>6.504930786975005E-2</v>
      </c>
      <c r="AB159" s="12">
        <f t="shared" ca="1" si="47"/>
        <v>1.9120550000000014E-2</v>
      </c>
      <c r="AC159" s="12">
        <f t="shared" ca="1" si="47"/>
        <v>0</v>
      </c>
      <c r="AD159" s="12">
        <f t="shared" ca="1" si="47"/>
        <v>0</v>
      </c>
      <c r="AE159" s="12">
        <f t="shared" ca="1" si="47"/>
        <v>-1.5553041775763332E-2</v>
      </c>
      <c r="AF159" s="12">
        <f t="shared" ca="1" si="47"/>
        <v>3.2131772777000078E-2</v>
      </c>
      <c r="AG159" s="12">
        <f t="shared" ca="1" si="47"/>
        <v>0</v>
      </c>
      <c r="AH159" s="12">
        <f t="shared" ca="1" si="47"/>
        <v>0.17202926277616304</v>
      </c>
      <c r="AI159" s="12">
        <f t="shared" ca="1" si="47"/>
        <v>7.7451283611041921E-2</v>
      </c>
      <c r="AJ159" s="12">
        <f t="shared" ca="1" si="47"/>
        <v>0</v>
      </c>
      <c r="AK159" s="12" t="e">
        <f t="shared" ca="1" si="47"/>
        <v>#DIV/0!</v>
      </c>
      <c r="AL159" s="12" t="e">
        <f t="shared" ca="1" si="36"/>
        <v>#DIV/0!</v>
      </c>
      <c r="AN159" s="157">
        <f t="shared" si="40"/>
        <v>156</v>
      </c>
      <c r="AO159" s="12">
        <f>'US Core RE'!Q169</f>
        <v>2.0997460498844302E-2</v>
      </c>
      <c r="AP159" s="12">
        <f>'VA RE'!Q169</f>
        <v>3.9616104956947902E-2</v>
      </c>
      <c r="AQ159" s="162">
        <f>'Opp RE'!Q169</f>
        <v>1.9199999999999998E-2</v>
      </c>
      <c r="AR159" s="162">
        <f>'US Core+ RE'!Q169</f>
        <v>2.4299999999999999E-2</v>
      </c>
      <c r="AS159" s="162">
        <f>REITs!Q169</f>
        <v>0</v>
      </c>
      <c r="AT159" s="162">
        <f>Timberland!Q169</f>
        <v>0</v>
      </c>
      <c r="AU159" s="162">
        <f>'Row Crops'!Q169</f>
        <v>-1.1517927677499928E-2</v>
      </c>
      <c r="AV159" s="162">
        <f>'Perm Crops'!Q169</f>
        <v>3.2131772777000078E-2</v>
      </c>
      <c r="AW159" s="162">
        <f>Infra!Q169</f>
        <v>0</v>
      </c>
      <c r="AX159" s="162">
        <f>'US Public Eq'!Q169</f>
        <v>0.17202926277616298</v>
      </c>
      <c r="AY159" s="162">
        <f>'Fixed Income'!Q169</f>
        <v>7.7451283611041921E-2</v>
      </c>
      <c r="AZ159" s="162">
        <f>NCPREC!Q169</f>
        <v>0</v>
      </c>
      <c r="BA159" s="162">
        <f>'Euro Core RE'!Q169</f>
        <v>0</v>
      </c>
      <c r="BB159" s="162">
        <f>'Asia Core RE'!Q169</f>
        <v>0</v>
      </c>
      <c r="BC159" s="162">
        <f>'Add-On 1'!Q169</f>
        <v>0</v>
      </c>
      <c r="BD159" s="162">
        <f>'Add-On 2'!Q169</f>
        <v>0</v>
      </c>
      <c r="BE159" s="162"/>
      <c r="BF159">
        <f t="shared" si="44"/>
        <v>156</v>
      </c>
      <c r="BG159" s="12">
        <f>'US Core RE'!R169</f>
        <v>2.1155701902382251E-2</v>
      </c>
      <c r="BH159" s="12">
        <f>'VA RE'!R169</f>
        <v>6.504930786975005E-2</v>
      </c>
      <c r="BI159" s="162">
        <f>'Opp RE'!R169</f>
        <v>1.9120550000000014E-2</v>
      </c>
      <c r="BJ159" s="162">
        <f>'US Core+ RE'!R169</f>
        <v>3.2723352464999911E-2</v>
      </c>
      <c r="BK159" s="162">
        <f>REITs!R169</f>
        <v>0</v>
      </c>
      <c r="BL159" s="162">
        <f>Timberland!R169</f>
        <v>0</v>
      </c>
      <c r="BM159" s="162">
        <f>'Row Crops'!R169</f>
        <v>-1.5553041775763332E-2</v>
      </c>
      <c r="BN159" s="162">
        <f>'Perm Crops'!R169</f>
        <v>3.2131772777000078E-2</v>
      </c>
      <c r="BO159" s="162">
        <f>Infra!R169</f>
        <v>0</v>
      </c>
      <c r="BP159" s="162">
        <f>'US Public Eq'!R169</f>
        <v>0.17202926277616304</v>
      </c>
      <c r="BQ159" s="162">
        <f>'Fixed Income'!R169</f>
        <v>7.7451283611041921E-2</v>
      </c>
      <c r="BR159" s="162">
        <f>NCPREC!R169</f>
        <v>0</v>
      </c>
      <c r="BS159" s="162">
        <f>'Euro Core RE'!R169</f>
        <v>0</v>
      </c>
      <c r="BT159" s="162">
        <f>'Asia Core RE'!R169</f>
        <v>0</v>
      </c>
      <c r="BU159" s="162" t="e">
        <f>'Add-On 1'!R169</f>
        <v>#DIV/0!</v>
      </c>
      <c r="BV159" s="162" t="e">
        <f>'Add-On 2'!R169</f>
        <v>#DIV/0!</v>
      </c>
    </row>
    <row r="160" spans="1:74" x14ac:dyDescent="0.2">
      <c r="A160" s="157">
        <f t="shared" si="41"/>
        <v>157</v>
      </c>
      <c r="B160" s="12">
        <f t="shared" ca="1" si="33"/>
        <v>1.9614124543448599E-2</v>
      </c>
      <c r="C160" s="12">
        <f t="shared" ca="1" si="48"/>
        <v>0</v>
      </c>
      <c r="D160" s="12">
        <f t="shared" ca="1" si="48"/>
        <v>0</v>
      </c>
      <c r="E160" s="12">
        <f t="shared" ca="1" si="48"/>
        <v>1.9400000000000001E-2</v>
      </c>
      <c r="F160" s="12">
        <f t="shared" ca="1" si="48"/>
        <v>2.2579561406730599E-2</v>
      </c>
      <c r="G160" s="12">
        <f t="shared" ca="1" si="48"/>
        <v>1.4800000000000001E-2</v>
      </c>
      <c r="H160" s="12">
        <f t="shared" ca="1" si="48"/>
        <v>0</v>
      </c>
      <c r="I160" s="12">
        <f t="shared" ca="1" si="48"/>
        <v>0</v>
      </c>
      <c r="J160" s="12">
        <f t="shared" ca="1" si="48"/>
        <v>-7.8476102679999604E-3</v>
      </c>
      <c r="K160" s="12">
        <f t="shared" ca="1" si="48"/>
        <v>3.2131772777000078E-2</v>
      </c>
      <c r="L160" s="12">
        <f t="shared" ca="1" si="48"/>
        <v>0</v>
      </c>
      <c r="M160" s="12">
        <f t="shared" ca="1" si="48"/>
        <v>-4.0949479105525002E-2</v>
      </c>
      <c r="N160" s="12">
        <f t="shared" ca="1" si="48"/>
        <v>2.136839669123658E-2</v>
      </c>
      <c r="O160" s="12">
        <f t="shared" ca="1" si="48"/>
        <v>0</v>
      </c>
      <c r="P160" s="12">
        <f t="shared" ca="1" si="48"/>
        <v>0</v>
      </c>
      <c r="Q160" s="12">
        <f t="shared" ca="1" si="48"/>
        <v>0</v>
      </c>
      <c r="V160" s="157">
        <f t="shared" si="42"/>
        <v>157</v>
      </c>
      <c r="W160" s="12">
        <f t="shared" ca="1" si="47"/>
        <v>2.2708394168213131E-2</v>
      </c>
      <c r="X160" s="12">
        <f t="shared" ca="1" si="47"/>
        <v>0</v>
      </c>
      <c r="Y160" s="12">
        <f t="shared" ca="1" si="47"/>
        <v>0</v>
      </c>
      <c r="Z160" s="12">
        <f t="shared" ca="1" si="47"/>
        <v>-6.2449814799991898E-4</v>
      </c>
      <c r="AA160" s="12">
        <f t="shared" ca="1" si="47"/>
        <v>1.0909627767877073E-2</v>
      </c>
      <c r="AB160" s="12">
        <f t="shared" ca="1" si="47"/>
        <v>-8.3432696720454613E-3</v>
      </c>
      <c r="AC160" s="12">
        <f t="shared" ca="1" si="47"/>
        <v>0</v>
      </c>
      <c r="AD160" s="12">
        <f t="shared" ca="1" si="47"/>
        <v>0</v>
      </c>
      <c r="AE160" s="12">
        <f t="shared" ca="1" si="47"/>
        <v>-1.0547159796639782E-2</v>
      </c>
      <c r="AF160" s="12">
        <f t="shared" ca="1" si="47"/>
        <v>-4.6139680320763321E-2</v>
      </c>
      <c r="AG160" s="12">
        <f t="shared" ca="1" si="47"/>
        <v>0</v>
      </c>
      <c r="AH160" s="12">
        <f t="shared" ca="1" si="47"/>
        <v>-4.0949479105525044E-2</v>
      </c>
      <c r="AI160" s="12">
        <f t="shared" ca="1" si="47"/>
        <v>2.136839669123658E-2</v>
      </c>
      <c r="AJ160" s="12">
        <f t="shared" ca="1" si="47"/>
        <v>0</v>
      </c>
      <c r="AK160" s="12" t="e">
        <f t="shared" ca="1" si="47"/>
        <v>#DIV/0!</v>
      </c>
      <c r="AL160" s="12" t="e">
        <f t="shared" ca="1" si="36"/>
        <v>#DIV/0!</v>
      </c>
      <c r="AN160" s="157">
        <f t="shared" si="40"/>
        <v>157</v>
      </c>
      <c r="AO160" s="12">
        <f>'US Core RE'!Q170</f>
        <v>1.9614124543448599E-2</v>
      </c>
      <c r="AP160" s="12">
        <f>'VA RE'!Q170</f>
        <v>2.2579561406730599E-2</v>
      </c>
      <c r="AQ160" s="162">
        <f>'Opp RE'!Q170</f>
        <v>1.4800000000000001E-2</v>
      </c>
      <c r="AR160" s="162">
        <f>'US Core+ RE'!Q170</f>
        <v>1.9400000000000001E-2</v>
      </c>
      <c r="AS160" s="162">
        <f>REITs!Q170</f>
        <v>0</v>
      </c>
      <c r="AT160" s="162">
        <f>Timberland!Q170</f>
        <v>0</v>
      </c>
      <c r="AU160" s="162">
        <f>'Row Crops'!Q170</f>
        <v>-7.8476102679999604E-3</v>
      </c>
      <c r="AV160" s="162">
        <f>'Perm Crops'!Q170</f>
        <v>3.2131772777000078E-2</v>
      </c>
      <c r="AW160" s="162">
        <f>Infra!Q170</f>
        <v>0</v>
      </c>
      <c r="AX160" s="162">
        <f>'US Public Eq'!Q170</f>
        <v>-4.0949479105525002E-2</v>
      </c>
      <c r="AY160" s="162">
        <f>'Fixed Income'!Q170</f>
        <v>2.136839669123658E-2</v>
      </c>
      <c r="AZ160" s="162">
        <f>NCPREC!Q170</f>
        <v>0</v>
      </c>
      <c r="BA160" s="162">
        <f>'Euro Core RE'!Q170</f>
        <v>0</v>
      </c>
      <c r="BB160" s="162">
        <f>'Asia Core RE'!Q170</f>
        <v>0</v>
      </c>
      <c r="BC160" s="162">
        <f>'Add-On 1'!Q170</f>
        <v>0</v>
      </c>
      <c r="BD160" s="162">
        <f>'Add-On 2'!Q170</f>
        <v>0</v>
      </c>
      <c r="BE160" s="162"/>
      <c r="BF160">
        <f t="shared" si="44"/>
        <v>157</v>
      </c>
      <c r="BG160" s="12">
        <f>'US Core RE'!R170</f>
        <v>2.2708394168213131E-2</v>
      </c>
      <c r="BH160" s="12">
        <f>'VA RE'!R170</f>
        <v>1.0909627767877073E-2</v>
      </c>
      <c r="BI160" s="162">
        <f>'Opp RE'!R170</f>
        <v>-8.3432696720454613E-3</v>
      </c>
      <c r="BJ160" s="162">
        <f>'US Core+ RE'!R170</f>
        <v>-6.2449814799991898E-4</v>
      </c>
      <c r="BK160" s="162">
        <f>REITs!R170</f>
        <v>0</v>
      </c>
      <c r="BL160" s="162">
        <f>Timberland!R170</f>
        <v>0</v>
      </c>
      <c r="BM160" s="162">
        <f>'Row Crops'!R170</f>
        <v>-1.0547159796639782E-2</v>
      </c>
      <c r="BN160" s="162">
        <f>'Perm Crops'!R170</f>
        <v>-4.6139680320763321E-2</v>
      </c>
      <c r="BO160" s="162">
        <f>Infra!R170</f>
        <v>0</v>
      </c>
      <c r="BP160" s="162">
        <f>'US Public Eq'!R170</f>
        <v>-4.0949479105525044E-2</v>
      </c>
      <c r="BQ160" s="162">
        <f>'Fixed Income'!R170</f>
        <v>2.136839669123658E-2</v>
      </c>
      <c r="BR160" s="162">
        <f>NCPREC!R170</f>
        <v>0</v>
      </c>
      <c r="BS160" s="162">
        <f>'Euro Core RE'!R170</f>
        <v>0</v>
      </c>
      <c r="BT160" s="162">
        <f>'Asia Core RE'!R170</f>
        <v>0</v>
      </c>
      <c r="BU160" s="162" t="e">
        <f>'Add-On 1'!R170</f>
        <v>#DIV/0!</v>
      </c>
      <c r="BV160" s="162" t="e">
        <f>'Add-On 2'!R170</f>
        <v>#DIV/0!</v>
      </c>
    </row>
    <row r="161" spans="1:74" x14ac:dyDescent="0.2">
      <c r="A161" s="157">
        <f t="shared" si="41"/>
        <v>158</v>
      </c>
      <c r="B161" s="12">
        <f t="shared" ca="1" si="33"/>
        <v>1.9018029043247099E-2</v>
      </c>
      <c r="C161" s="12">
        <f t="shared" ca="1" si="48"/>
        <v>0</v>
      </c>
      <c r="D161" s="12">
        <f t="shared" ca="1" si="48"/>
        <v>0</v>
      </c>
      <c r="E161" s="12">
        <f t="shared" ca="1" si="48"/>
        <v>3.0300000000000001E-2</v>
      </c>
      <c r="F161" s="12">
        <f t="shared" ca="1" si="48"/>
        <v>3.0590358201897601E-2</v>
      </c>
      <c r="G161" s="12">
        <f t="shared" ca="1" si="48"/>
        <v>2.62725811859475E-2</v>
      </c>
      <c r="H161" s="12">
        <f t="shared" ca="1" si="48"/>
        <v>0</v>
      </c>
      <c r="I161" s="12">
        <f t="shared" ca="1" si="48"/>
        <v>0</v>
      </c>
      <c r="J161" s="12">
        <f t="shared" ca="1" si="48"/>
        <v>-5.4567230664999133E-3</v>
      </c>
      <c r="K161" s="12">
        <f t="shared" ca="1" si="48"/>
        <v>0.11040322582175022</v>
      </c>
      <c r="L161" s="12">
        <f t="shared" ca="1" si="48"/>
        <v>0</v>
      </c>
      <c r="M161" s="12">
        <f t="shared" ca="1" si="48"/>
        <v>7.3338899282601205E-2</v>
      </c>
      <c r="N161" s="12">
        <f t="shared" ca="1" si="48"/>
        <v>8.5376443143406755E-2</v>
      </c>
      <c r="O161" s="12">
        <f t="shared" ca="1" si="48"/>
        <v>0</v>
      </c>
      <c r="P161" s="12">
        <f t="shared" ca="1" si="48"/>
        <v>0</v>
      </c>
      <c r="Q161" s="12">
        <f t="shared" ca="1" si="48"/>
        <v>0</v>
      </c>
      <c r="V161" s="157">
        <f t="shared" si="42"/>
        <v>158</v>
      </c>
      <c r="W161" s="12">
        <f t="shared" ca="1" si="47"/>
        <v>1.4956806289683877E-2</v>
      </c>
      <c r="X161" s="12">
        <f t="shared" ca="1" si="47"/>
        <v>0</v>
      </c>
      <c r="Y161" s="12">
        <f t="shared" ca="1" si="47"/>
        <v>0</v>
      </c>
      <c r="Z161" s="12">
        <f t="shared" ca="1" si="47"/>
        <v>3.5034430195999944E-2</v>
      </c>
      <c r="AA161" s="12">
        <f t="shared" ca="1" si="47"/>
        <v>4.1742589839824928E-2</v>
      </c>
      <c r="AB161" s="12">
        <f t="shared" ca="1" si="47"/>
        <v>2.3295171429283501E-2</v>
      </c>
      <c r="AC161" s="12">
        <f t="shared" ca="1" si="47"/>
        <v>0</v>
      </c>
      <c r="AD161" s="12">
        <f t="shared" ca="1" si="47"/>
        <v>0</v>
      </c>
      <c r="AE161" s="12">
        <f t="shared" ca="1" si="47"/>
        <v>0.12196029171731104</v>
      </c>
      <c r="AF161" s="12">
        <f t="shared" ca="1" si="47"/>
        <v>0.19169929902962823</v>
      </c>
      <c r="AG161" s="12">
        <f t="shared" ca="1" si="47"/>
        <v>0</v>
      </c>
      <c r="AH161" s="12">
        <f t="shared" ca="1" si="47"/>
        <v>7.3338899282601178E-2</v>
      </c>
      <c r="AI161" s="12">
        <f t="shared" ca="1" si="47"/>
        <v>8.5376443143406755E-2</v>
      </c>
      <c r="AJ161" s="12">
        <f t="shared" ca="1" si="47"/>
        <v>0</v>
      </c>
      <c r="AK161" s="12" t="e">
        <f t="shared" ca="1" si="47"/>
        <v>#DIV/0!</v>
      </c>
      <c r="AL161" s="12" t="e">
        <f t="shared" ca="1" si="36"/>
        <v>#DIV/0!</v>
      </c>
      <c r="AN161" s="157">
        <f t="shared" si="40"/>
        <v>158</v>
      </c>
      <c r="AO161" s="12">
        <f>'US Core RE'!Q171</f>
        <v>1.9018029043247099E-2</v>
      </c>
      <c r="AP161" s="12">
        <f>'VA RE'!Q171</f>
        <v>3.0590358201897601E-2</v>
      </c>
      <c r="AQ161" s="162">
        <f>'Opp RE'!Q171</f>
        <v>2.62725811859475E-2</v>
      </c>
      <c r="AR161" s="162">
        <f>'US Core+ RE'!Q171</f>
        <v>3.0300000000000001E-2</v>
      </c>
      <c r="AS161" s="162">
        <f>REITs!Q171</f>
        <v>0</v>
      </c>
      <c r="AT161" s="162">
        <f>Timberland!Q171</f>
        <v>0</v>
      </c>
      <c r="AU161" s="162">
        <f>'Row Crops'!Q171</f>
        <v>-5.4567230664999133E-3</v>
      </c>
      <c r="AV161" s="162">
        <f>'Perm Crops'!Q171</f>
        <v>0.11040322582175022</v>
      </c>
      <c r="AW161" s="162">
        <f>Infra!Q171</f>
        <v>0</v>
      </c>
      <c r="AX161" s="162">
        <f>'US Public Eq'!Q171</f>
        <v>7.3338899282601205E-2</v>
      </c>
      <c r="AY161" s="162">
        <f>'Fixed Income'!Q171</f>
        <v>8.5376443143406755E-2</v>
      </c>
      <c r="AZ161" s="162">
        <f>NCPREC!Q171</f>
        <v>0</v>
      </c>
      <c r="BA161" s="162">
        <f>'Euro Core RE'!Q171</f>
        <v>0</v>
      </c>
      <c r="BB161" s="162">
        <f>'Asia Core RE'!Q171</f>
        <v>0</v>
      </c>
      <c r="BC161" s="162">
        <f>'Add-On 1'!Q171</f>
        <v>0</v>
      </c>
      <c r="BD161" s="162">
        <f>'Add-On 2'!Q171</f>
        <v>0</v>
      </c>
      <c r="BE161" s="162"/>
      <c r="BF161">
        <f t="shared" si="44"/>
        <v>158</v>
      </c>
      <c r="BG161" s="12">
        <f>'US Core RE'!R171</f>
        <v>1.4956806289683877E-2</v>
      </c>
      <c r="BH161" s="12">
        <f>'VA RE'!R171</f>
        <v>4.1742589839824928E-2</v>
      </c>
      <c r="BI161" s="162">
        <f>'Opp RE'!R171</f>
        <v>2.3295171429283501E-2</v>
      </c>
      <c r="BJ161" s="162">
        <f>'US Core+ RE'!R171</f>
        <v>3.5034430195999944E-2</v>
      </c>
      <c r="BK161" s="162">
        <f>REITs!R171</f>
        <v>0</v>
      </c>
      <c r="BL161" s="162">
        <f>Timberland!R171</f>
        <v>0</v>
      </c>
      <c r="BM161" s="162">
        <f>'Row Crops'!R171</f>
        <v>0.12196029171731104</v>
      </c>
      <c r="BN161" s="162">
        <f>'Perm Crops'!R171</f>
        <v>0.19169929902962823</v>
      </c>
      <c r="BO161" s="162">
        <f>Infra!R171</f>
        <v>0</v>
      </c>
      <c r="BP161" s="162">
        <f>'US Public Eq'!R171</f>
        <v>7.3338899282601178E-2</v>
      </c>
      <c r="BQ161" s="162">
        <f>'Fixed Income'!R171</f>
        <v>8.5376443143406755E-2</v>
      </c>
      <c r="BR161" s="162">
        <f>NCPREC!R171</f>
        <v>0</v>
      </c>
      <c r="BS161" s="162">
        <f>'Euro Core RE'!R171</f>
        <v>0</v>
      </c>
      <c r="BT161" s="162">
        <f>'Asia Core RE'!R171</f>
        <v>0</v>
      </c>
      <c r="BU161" s="162" t="e">
        <f>'Add-On 1'!R171</f>
        <v>#DIV/0!</v>
      </c>
      <c r="BV161" s="162" t="e">
        <f>'Add-On 2'!R171</f>
        <v>#DIV/0!</v>
      </c>
    </row>
    <row r="162" spans="1:74" x14ac:dyDescent="0.2">
      <c r="A162" s="157">
        <f t="shared" si="41"/>
        <v>159</v>
      </c>
      <c r="B162" s="12">
        <f t="shared" ca="1" si="33"/>
        <v>2.0101817329702201E-2</v>
      </c>
      <c r="C162" s="12">
        <f t="shared" ca="1" si="48"/>
        <v>0</v>
      </c>
      <c r="D162" s="12">
        <f t="shared" ca="1" si="48"/>
        <v>0</v>
      </c>
      <c r="E162" s="12">
        <f t="shared" ca="1" si="48"/>
        <v>2.6499999999999999E-2</v>
      </c>
      <c r="F162" s="12">
        <f t="shared" ca="1" si="48"/>
        <v>2.39267409222742E-2</v>
      </c>
      <c r="G162" s="12">
        <f t="shared" ca="1" si="48"/>
        <v>2.8728511734220401E-2</v>
      </c>
      <c r="H162" s="12">
        <f t="shared" ca="1" si="48"/>
        <v>0</v>
      </c>
      <c r="I162" s="12">
        <f t="shared" ca="1" si="48"/>
        <v>0</v>
      </c>
      <c r="J162" s="12">
        <f t="shared" ca="1" si="48"/>
        <v>-0.13312430548825005</v>
      </c>
      <c r="K162" s="12">
        <f t="shared" ca="1" si="48"/>
        <v>3.4758064492250051E-2</v>
      </c>
      <c r="L162" s="12">
        <f t="shared" ca="1" si="48"/>
        <v>0</v>
      </c>
      <c r="M162" s="12">
        <f t="shared" ca="1" si="48"/>
        <v>9.1835924191999888E-2</v>
      </c>
      <c r="N162" s="12">
        <f t="shared" ca="1" si="48"/>
        <v>2.2268986623930731E-2</v>
      </c>
      <c r="O162" s="12">
        <f t="shared" ca="1" si="48"/>
        <v>0</v>
      </c>
      <c r="P162" s="12">
        <f t="shared" ca="1" si="48"/>
        <v>0</v>
      </c>
      <c r="Q162" s="12">
        <f t="shared" ca="1" si="48"/>
        <v>0</v>
      </c>
      <c r="V162" s="157">
        <f t="shared" si="42"/>
        <v>159</v>
      </c>
      <c r="W162" s="12">
        <f t="shared" ca="1" si="47"/>
        <v>1.2260973675831677E-2</v>
      </c>
      <c r="X162" s="12">
        <f t="shared" ca="1" si="47"/>
        <v>0</v>
      </c>
      <c r="Y162" s="12">
        <f t="shared" ca="1" si="47"/>
        <v>0</v>
      </c>
      <c r="Z162" s="12">
        <f t="shared" ca="1" si="47"/>
        <v>3.345808663000005E-2</v>
      </c>
      <c r="AA162" s="12">
        <f t="shared" ca="1" si="47"/>
        <v>-1.3367317853639427E-2</v>
      </c>
      <c r="AB162" s="12">
        <f t="shared" ca="1" si="47"/>
        <v>6.0140113955182706E-3</v>
      </c>
      <c r="AC162" s="12">
        <f t="shared" ca="1" si="47"/>
        <v>0</v>
      </c>
      <c r="AD162" s="12">
        <f t="shared" ca="1" si="47"/>
        <v>0</v>
      </c>
      <c r="AE162" s="12">
        <f t="shared" ca="1" si="47"/>
        <v>-0.26182096834358426</v>
      </c>
      <c r="AF162" s="12">
        <f t="shared" ca="1" si="47"/>
        <v>-9.9790292819917914E-3</v>
      </c>
      <c r="AG162" s="12">
        <f t="shared" ca="1" si="47"/>
        <v>0</v>
      </c>
      <c r="AH162" s="12">
        <f t="shared" ca="1" si="47"/>
        <v>9.1835924191999929E-2</v>
      </c>
      <c r="AI162" s="12">
        <f t="shared" ca="1" si="47"/>
        <v>2.2268986623930731E-2</v>
      </c>
      <c r="AJ162" s="12">
        <f t="shared" ca="1" si="47"/>
        <v>0</v>
      </c>
      <c r="AK162" s="12" t="e">
        <f t="shared" ca="1" si="47"/>
        <v>#DIV/0!</v>
      </c>
      <c r="AL162" s="12" t="e">
        <f t="shared" ca="1" si="36"/>
        <v>#DIV/0!</v>
      </c>
      <c r="AN162" s="157">
        <f t="shared" si="40"/>
        <v>159</v>
      </c>
      <c r="AO162" s="12">
        <f>'US Core RE'!Q172</f>
        <v>2.0101817329702201E-2</v>
      </c>
      <c r="AP162" s="12">
        <f>'VA RE'!Q172</f>
        <v>2.39267409222742E-2</v>
      </c>
      <c r="AQ162" s="162">
        <f>'Opp RE'!Q172</f>
        <v>2.8728511734220401E-2</v>
      </c>
      <c r="AR162" s="162">
        <f>'US Core+ RE'!Q172</f>
        <v>2.6499999999999999E-2</v>
      </c>
      <c r="AS162" s="162">
        <f>REITs!Q172</f>
        <v>0</v>
      </c>
      <c r="AT162" s="162">
        <f>Timberland!Q172</f>
        <v>0</v>
      </c>
      <c r="AU162" s="162">
        <f>'Row Crops'!Q172</f>
        <v>-0.13312430548825005</v>
      </c>
      <c r="AV162" s="162">
        <f>'Perm Crops'!Q172</f>
        <v>3.4758064492250051E-2</v>
      </c>
      <c r="AW162" s="162">
        <f>Infra!Q172</f>
        <v>0</v>
      </c>
      <c r="AX162" s="162">
        <f>'US Public Eq'!Q172</f>
        <v>9.1835924191999888E-2</v>
      </c>
      <c r="AY162" s="162">
        <f>'Fixed Income'!Q172</f>
        <v>2.2268986623930731E-2</v>
      </c>
      <c r="AZ162" s="162">
        <f>NCPREC!Q172</f>
        <v>0</v>
      </c>
      <c r="BA162" s="162">
        <f>'Euro Core RE'!Q172</f>
        <v>0</v>
      </c>
      <c r="BB162" s="162">
        <f>'Asia Core RE'!Q172</f>
        <v>0</v>
      </c>
      <c r="BC162" s="162">
        <f>'Add-On 1'!Q172</f>
        <v>0</v>
      </c>
      <c r="BD162" s="162">
        <f>'Add-On 2'!Q172</f>
        <v>0</v>
      </c>
      <c r="BE162" s="162"/>
      <c r="BF162">
        <f t="shared" si="44"/>
        <v>159</v>
      </c>
      <c r="BG162" s="12">
        <f>'US Core RE'!R172</f>
        <v>1.2260973675831677E-2</v>
      </c>
      <c r="BH162" s="12">
        <f>'VA RE'!R172</f>
        <v>-1.3367317853639427E-2</v>
      </c>
      <c r="BI162" s="162">
        <f>'Opp RE'!R172</f>
        <v>6.0140113955182706E-3</v>
      </c>
      <c r="BJ162" s="162">
        <f>'US Core+ RE'!R172</f>
        <v>3.345808663000005E-2</v>
      </c>
      <c r="BK162" s="162">
        <f>REITs!R172</f>
        <v>0</v>
      </c>
      <c r="BL162" s="162">
        <f>Timberland!R172</f>
        <v>0</v>
      </c>
      <c r="BM162" s="162">
        <f>'Row Crops'!R172</f>
        <v>-0.26182096834358426</v>
      </c>
      <c r="BN162" s="162">
        <f>'Perm Crops'!R172</f>
        <v>-9.9790292819917914E-3</v>
      </c>
      <c r="BO162" s="162">
        <f>Infra!R172</f>
        <v>0</v>
      </c>
      <c r="BP162" s="162">
        <f>'US Public Eq'!R172</f>
        <v>9.1835924191999929E-2</v>
      </c>
      <c r="BQ162" s="162">
        <f>'Fixed Income'!R172</f>
        <v>2.2268986623930731E-2</v>
      </c>
      <c r="BR162" s="162">
        <f>NCPREC!R172</f>
        <v>0</v>
      </c>
      <c r="BS162" s="162">
        <f>'Euro Core RE'!R172</f>
        <v>0</v>
      </c>
      <c r="BT162" s="162">
        <f>'Asia Core RE'!R172</f>
        <v>0</v>
      </c>
      <c r="BU162" s="162" t="e">
        <f>'Add-On 1'!R172</f>
        <v>#DIV/0!</v>
      </c>
      <c r="BV162" s="162" t="e">
        <f>'Add-On 2'!R172</f>
        <v>#DIV/0!</v>
      </c>
    </row>
    <row r="163" spans="1:74" x14ac:dyDescent="0.2">
      <c r="A163" s="157">
        <f t="shared" si="41"/>
        <v>160</v>
      </c>
      <c r="B163" s="12">
        <f t="shared" ca="1" si="33"/>
        <v>2.82905869368806E-2</v>
      </c>
      <c r="C163" s="12">
        <f t="shared" ca="1" si="48"/>
        <v>0</v>
      </c>
      <c r="D163" s="12">
        <f t="shared" ca="1" si="48"/>
        <v>0</v>
      </c>
      <c r="E163" s="12">
        <f t="shared" ca="1" si="48"/>
        <v>2.58E-2</v>
      </c>
      <c r="F163" s="12">
        <f t="shared" ca="1" si="48"/>
        <v>4.9702334142954899E-2</v>
      </c>
      <c r="G163" s="12">
        <f t="shared" ca="1" si="48"/>
        <v>3.64007618257692E-2</v>
      </c>
      <c r="H163" s="12">
        <f t="shared" ca="1" si="48"/>
        <v>0</v>
      </c>
      <c r="I163" s="12">
        <f t="shared" ca="1" si="48"/>
        <v>0</v>
      </c>
      <c r="J163" s="12">
        <f t="shared" ca="1" si="48"/>
        <v>-7.3952769354999059E-3</v>
      </c>
      <c r="K163" s="12">
        <f t="shared" ca="1" si="48"/>
        <v>4.5231375691999975E-2</v>
      </c>
      <c r="L163" s="12">
        <f t="shared" ca="1" si="48"/>
        <v>0</v>
      </c>
      <c r="M163" s="12">
        <f t="shared" ca="1" si="48"/>
        <v>1.87638465305928E-2</v>
      </c>
      <c r="N163" s="12">
        <f t="shared" ca="1" si="48"/>
        <v>7.6573012813846431E-2</v>
      </c>
      <c r="O163" s="12">
        <f t="shared" ca="1" si="48"/>
        <v>0</v>
      </c>
      <c r="P163" s="12">
        <f t="shared" ca="1" si="48"/>
        <v>0</v>
      </c>
      <c r="Q163" s="12">
        <f t="shared" ca="1" si="48"/>
        <v>0</v>
      </c>
      <c r="V163" s="157">
        <f t="shared" si="42"/>
        <v>160</v>
      </c>
      <c r="W163" s="12">
        <f t="shared" ca="1" si="47"/>
        <v>2.9755692241905995E-2</v>
      </c>
      <c r="X163" s="12">
        <f t="shared" ca="1" si="47"/>
        <v>0</v>
      </c>
      <c r="Y163" s="12">
        <f t="shared" ca="1" si="47"/>
        <v>0</v>
      </c>
      <c r="Z163" s="12">
        <f t="shared" ca="1" si="47"/>
        <v>-5.3196401400001925E-3</v>
      </c>
      <c r="AA163" s="12">
        <f t="shared" ca="1" si="47"/>
        <v>8.1124066525115168E-2</v>
      </c>
      <c r="AB163" s="12">
        <f t="shared" ca="1" si="47"/>
        <v>2.9458914412331394E-2</v>
      </c>
      <c r="AC163" s="12">
        <f t="shared" ca="1" si="47"/>
        <v>0</v>
      </c>
      <c r="AD163" s="12">
        <f t="shared" ca="1" si="47"/>
        <v>0</v>
      </c>
      <c r="AE163" s="12">
        <f t="shared" ca="1" si="47"/>
        <v>-1.6014001807091338E-2</v>
      </c>
      <c r="AF163" s="12">
        <f t="shared" ca="1" si="47"/>
        <v>8.8755839116194002E-2</v>
      </c>
      <c r="AG163" s="12">
        <f t="shared" ca="1" si="47"/>
        <v>0</v>
      </c>
      <c r="AH163" s="12">
        <f t="shared" ca="1" si="47"/>
        <v>1.876384653059282E-2</v>
      </c>
      <c r="AI163" s="12">
        <f t="shared" ca="1" si="47"/>
        <v>7.6573012813846431E-2</v>
      </c>
      <c r="AJ163" s="12">
        <f t="shared" ca="1" si="47"/>
        <v>0</v>
      </c>
      <c r="AK163" s="12" t="e">
        <f t="shared" ca="1" si="47"/>
        <v>#DIV/0!</v>
      </c>
      <c r="AL163" s="12" t="e">
        <f t="shared" ca="1" si="36"/>
        <v>#DIV/0!</v>
      </c>
      <c r="AN163" s="157">
        <f t="shared" si="40"/>
        <v>160</v>
      </c>
      <c r="AO163" s="12">
        <f>'US Core RE'!Q173</f>
        <v>2.82905869368806E-2</v>
      </c>
      <c r="AP163" s="12">
        <f>'VA RE'!Q173</f>
        <v>4.9702334142954899E-2</v>
      </c>
      <c r="AQ163" s="162">
        <f>'Opp RE'!Q173</f>
        <v>3.64007618257692E-2</v>
      </c>
      <c r="AR163" s="162">
        <f>'US Core+ RE'!Q173</f>
        <v>2.58E-2</v>
      </c>
      <c r="AS163" s="162">
        <f>REITs!Q173</f>
        <v>0</v>
      </c>
      <c r="AT163" s="162">
        <f>Timberland!Q173</f>
        <v>0</v>
      </c>
      <c r="AU163" s="162">
        <f>'Row Crops'!Q173</f>
        <v>-7.3952769354999059E-3</v>
      </c>
      <c r="AV163" s="162">
        <f>'Perm Crops'!Q173</f>
        <v>4.5231375691999975E-2</v>
      </c>
      <c r="AW163" s="162">
        <f>Infra!Q173</f>
        <v>0</v>
      </c>
      <c r="AX163" s="162">
        <f>'US Public Eq'!Q173</f>
        <v>1.87638465305928E-2</v>
      </c>
      <c r="AY163" s="162">
        <f>'Fixed Income'!Q173</f>
        <v>7.6573012813846431E-2</v>
      </c>
      <c r="AZ163" s="162">
        <f>NCPREC!Q173</f>
        <v>0</v>
      </c>
      <c r="BA163" s="162">
        <f>'Euro Core RE'!Q173</f>
        <v>0</v>
      </c>
      <c r="BB163" s="162">
        <f>'Asia Core RE'!Q173</f>
        <v>0</v>
      </c>
      <c r="BC163" s="162">
        <f>'Add-On 1'!Q173</f>
        <v>0</v>
      </c>
      <c r="BD163" s="162">
        <f>'Add-On 2'!Q173</f>
        <v>0</v>
      </c>
      <c r="BE163" s="162"/>
      <c r="BF163">
        <f t="shared" si="44"/>
        <v>160</v>
      </c>
      <c r="BG163" s="12">
        <f>'US Core RE'!R173</f>
        <v>2.9755692241905995E-2</v>
      </c>
      <c r="BH163" s="12">
        <f>'VA RE'!R173</f>
        <v>8.1124066525115168E-2</v>
      </c>
      <c r="BI163" s="162">
        <f>'Opp RE'!R173</f>
        <v>2.9458914412331394E-2</v>
      </c>
      <c r="BJ163" s="162">
        <f>'US Core+ RE'!R173</f>
        <v>-5.3196401400001925E-3</v>
      </c>
      <c r="BK163" s="162">
        <f>REITs!R173</f>
        <v>0</v>
      </c>
      <c r="BL163" s="162">
        <f>Timberland!R173</f>
        <v>0</v>
      </c>
      <c r="BM163" s="162">
        <f>'Row Crops'!R173</f>
        <v>-1.6014001807091338E-2</v>
      </c>
      <c r="BN163" s="162">
        <f>'Perm Crops'!R173</f>
        <v>8.8755839116194002E-2</v>
      </c>
      <c r="BO163" s="162">
        <f>Infra!R173</f>
        <v>0</v>
      </c>
      <c r="BP163" s="162">
        <f>'US Public Eq'!R173</f>
        <v>1.876384653059282E-2</v>
      </c>
      <c r="BQ163" s="162">
        <f>'Fixed Income'!R173</f>
        <v>7.6573012813846431E-2</v>
      </c>
      <c r="BR163" s="162">
        <f>NCPREC!R173</f>
        <v>0</v>
      </c>
      <c r="BS163" s="162">
        <f>'Euro Core RE'!R173</f>
        <v>0</v>
      </c>
      <c r="BT163" s="162">
        <f>'Asia Core RE'!R173</f>
        <v>0</v>
      </c>
      <c r="BU163" s="162" t="e">
        <f>'Add-On 1'!R173</f>
        <v>#DIV/0!</v>
      </c>
      <c r="BV163" s="162" t="e">
        <f>'Add-On 2'!R173</f>
        <v>#DIV/0!</v>
      </c>
    </row>
    <row r="164" spans="1:74" x14ac:dyDescent="0.2">
      <c r="A164" s="157">
        <f t="shared" si="41"/>
        <v>161</v>
      </c>
      <c r="B164" s="12">
        <f t="shared" ca="1" si="33"/>
        <v>2.62725811859475E-2</v>
      </c>
      <c r="C164" s="12">
        <f t="shared" ca="1" si="48"/>
        <v>0</v>
      </c>
      <c r="D164" s="12">
        <f t="shared" ca="1" si="48"/>
        <v>0</v>
      </c>
      <c r="E164" s="12">
        <f t="shared" ca="1" si="48"/>
        <v>4.4900000000000002E-2</v>
      </c>
      <c r="F164" s="12">
        <f t="shared" ca="1" si="48"/>
        <v>2.89032979434003E-2</v>
      </c>
      <c r="G164" s="12">
        <f t="shared" ca="1" si="48"/>
        <v>4.1084291222321698E-2</v>
      </c>
      <c r="H164" s="12">
        <f t="shared" ca="1" si="48"/>
        <v>0</v>
      </c>
      <c r="I164" s="12">
        <f t="shared" ca="1" si="48"/>
        <v>0</v>
      </c>
      <c r="J164" s="12">
        <f t="shared" ca="1" si="48"/>
        <v>1.0372486152498972E-3</v>
      </c>
      <c r="K164" s="12">
        <f t="shared" ca="1" si="48"/>
        <v>2.1395620249999858E-3</v>
      </c>
      <c r="L164" s="12">
        <f t="shared" ca="1" si="48"/>
        <v>0</v>
      </c>
      <c r="M164" s="12">
        <f t="shared" ca="1" si="48"/>
        <v>9.6936886877840203E-2</v>
      </c>
      <c r="N164" s="12">
        <f t="shared" ca="1" si="48"/>
        <v>8.7829292800249759E-2</v>
      </c>
      <c r="O164" s="12">
        <f t="shared" ca="1" si="48"/>
        <v>0</v>
      </c>
      <c r="P164" s="12">
        <f t="shared" ca="1" si="48"/>
        <v>0</v>
      </c>
      <c r="Q164" s="12">
        <f t="shared" ca="1" si="48"/>
        <v>0</v>
      </c>
      <c r="V164" s="157">
        <f t="shared" si="42"/>
        <v>161</v>
      </c>
      <c r="W164" s="12">
        <f t="shared" ca="1" si="47"/>
        <v>2.4387288084243286E-2</v>
      </c>
      <c r="X164" s="12">
        <f t="shared" ca="1" si="47"/>
        <v>0</v>
      </c>
      <c r="Y164" s="12">
        <f t="shared" ca="1" si="47"/>
        <v>0</v>
      </c>
      <c r="Z164" s="12">
        <f t="shared" ca="1" si="47"/>
        <v>3.0320537599999975E-2</v>
      </c>
      <c r="AA164" s="12">
        <f t="shared" ca="1" si="47"/>
        <v>3.1818103351168858E-2</v>
      </c>
      <c r="AB164" s="12">
        <f t="shared" ca="1" si="47"/>
        <v>6.909733700239773E-2</v>
      </c>
      <c r="AC164" s="12">
        <f t="shared" ca="1" si="47"/>
        <v>0</v>
      </c>
      <c r="AD164" s="12">
        <f t="shared" ca="1" si="47"/>
        <v>0</v>
      </c>
      <c r="AE164" s="12">
        <f t="shared" ca="1" si="47"/>
        <v>-3.4825026768767753E-3</v>
      </c>
      <c r="AF164" s="12">
        <f t="shared" ca="1" si="47"/>
        <v>-0.11128001770545937</v>
      </c>
      <c r="AG164" s="12">
        <f t="shared" ca="1" si="47"/>
        <v>0</v>
      </c>
      <c r="AH164" s="12">
        <f t="shared" ca="1" si="47"/>
        <v>9.6936886877840189E-2</v>
      </c>
      <c r="AI164" s="12">
        <f t="shared" ca="1" si="47"/>
        <v>8.7829292800249759E-2</v>
      </c>
      <c r="AJ164" s="12">
        <f t="shared" ca="1" si="47"/>
        <v>0</v>
      </c>
      <c r="AK164" s="12" t="e">
        <f t="shared" ca="1" si="47"/>
        <v>#DIV/0!</v>
      </c>
      <c r="AL164" s="12" t="e">
        <f t="shared" ca="1" si="36"/>
        <v>#DIV/0!</v>
      </c>
      <c r="AN164" s="157">
        <f t="shared" si="40"/>
        <v>161</v>
      </c>
      <c r="AO164" s="12">
        <f>'US Core RE'!Q174</f>
        <v>2.62725811859475E-2</v>
      </c>
      <c r="AP164" s="12">
        <f>'VA RE'!Q174</f>
        <v>2.89032979434003E-2</v>
      </c>
      <c r="AQ164" s="162">
        <f>'Opp RE'!Q174</f>
        <v>4.1084291222321698E-2</v>
      </c>
      <c r="AR164" s="162">
        <f>'US Core+ RE'!Q174</f>
        <v>4.4900000000000002E-2</v>
      </c>
      <c r="AS164" s="162">
        <f>REITs!Q174</f>
        <v>0</v>
      </c>
      <c r="AT164" s="162">
        <f>Timberland!Q174</f>
        <v>0</v>
      </c>
      <c r="AU164" s="162">
        <f>'Row Crops'!Q174</f>
        <v>1.0372486152498972E-3</v>
      </c>
      <c r="AV164" s="162">
        <f>'Perm Crops'!Q174</f>
        <v>2.1395620249999858E-3</v>
      </c>
      <c r="AW164" s="162">
        <f>Infra!Q174</f>
        <v>0</v>
      </c>
      <c r="AX164" s="162">
        <f>'US Public Eq'!Q174</f>
        <v>9.6936886877840203E-2</v>
      </c>
      <c r="AY164" s="162">
        <f>'Fixed Income'!Q174</f>
        <v>8.7829292800249759E-2</v>
      </c>
      <c r="AZ164" s="162">
        <f>NCPREC!Q174</f>
        <v>0</v>
      </c>
      <c r="BA164" s="162">
        <f>'Euro Core RE'!Q174</f>
        <v>0</v>
      </c>
      <c r="BB164" s="162">
        <f>'Asia Core RE'!Q174</f>
        <v>0</v>
      </c>
      <c r="BC164" s="162">
        <f>'Add-On 1'!Q174</f>
        <v>0</v>
      </c>
      <c r="BD164" s="162">
        <f>'Add-On 2'!Q174</f>
        <v>0</v>
      </c>
      <c r="BE164" s="162"/>
      <c r="BF164">
        <f t="shared" si="44"/>
        <v>161</v>
      </c>
      <c r="BG164" s="12">
        <f>'US Core RE'!R174</f>
        <v>2.4387288084243286E-2</v>
      </c>
      <c r="BH164" s="12">
        <f>'VA RE'!R174</f>
        <v>3.1818103351168858E-2</v>
      </c>
      <c r="BI164" s="162">
        <f>'Opp RE'!R174</f>
        <v>6.909733700239773E-2</v>
      </c>
      <c r="BJ164" s="162">
        <f>'US Core+ RE'!R174</f>
        <v>3.0320537599999975E-2</v>
      </c>
      <c r="BK164" s="162">
        <f>REITs!R174</f>
        <v>0</v>
      </c>
      <c r="BL164" s="162">
        <f>Timberland!R174</f>
        <v>0</v>
      </c>
      <c r="BM164" s="162">
        <f>'Row Crops'!R174</f>
        <v>-3.4825026768767753E-3</v>
      </c>
      <c r="BN164" s="162">
        <f>'Perm Crops'!R174</f>
        <v>-0.11128001770545937</v>
      </c>
      <c r="BO164" s="162">
        <f>Infra!R174</f>
        <v>0</v>
      </c>
      <c r="BP164" s="162">
        <f>'US Public Eq'!R174</f>
        <v>9.6936886877840189E-2</v>
      </c>
      <c r="BQ164" s="162">
        <f>'Fixed Income'!R174</f>
        <v>8.7829292800249759E-2</v>
      </c>
      <c r="BR164" s="162">
        <f>NCPREC!R174</f>
        <v>0</v>
      </c>
      <c r="BS164" s="162">
        <f>'Euro Core RE'!R174</f>
        <v>0</v>
      </c>
      <c r="BT164" s="162">
        <f>'Asia Core RE'!R174</f>
        <v>0</v>
      </c>
      <c r="BU164" s="162" t="e">
        <f>'Add-On 1'!R174</f>
        <v>#DIV/0!</v>
      </c>
      <c r="BV164" s="162" t="e">
        <f>'Add-On 2'!R174</f>
        <v>#DIV/0!</v>
      </c>
    </row>
    <row r="165" spans="1:74" x14ac:dyDescent="0.2">
      <c r="A165" s="157">
        <f t="shared" si="41"/>
        <v>162</v>
      </c>
      <c r="B165" s="12">
        <f t="shared" ref="B165:B186" ca="1" si="49">VLOOKUP($A165,$AN$3:$BD$186,B$1,FALSE)</f>
        <v>2.8728511734220401E-2</v>
      </c>
      <c r="C165" s="12">
        <f t="shared" ca="1" si="48"/>
        <v>0</v>
      </c>
      <c r="D165" s="12">
        <f t="shared" ca="1" si="48"/>
        <v>0</v>
      </c>
      <c r="E165" s="12">
        <f t="shared" ca="1" si="48"/>
        <v>5.4600000000000003E-2</v>
      </c>
      <c r="F165" s="12">
        <f t="shared" ca="1" si="48"/>
        <v>2.6413760319226199E-2</v>
      </c>
      <c r="G165" s="12">
        <f t="shared" ca="1" si="48"/>
        <v>2.8667844736078401E-2</v>
      </c>
      <c r="H165" s="12">
        <f t="shared" ca="1" si="48"/>
        <v>0</v>
      </c>
      <c r="I165" s="12">
        <f t="shared" ca="1" si="48"/>
        <v>0</v>
      </c>
      <c r="J165" s="12">
        <f t="shared" ca="1" si="48"/>
        <v>5.5903500334999467E-3</v>
      </c>
      <c r="K165" s="12">
        <f t="shared" ca="1" si="48"/>
        <v>0.11559807095975017</v>
      </c>
      <c r="L165" s="12">
        <f t="shared" ca="1" si="48"/>
        <v>0</v>
      </c>
      <c r="M165" s="12">
        <f t="shared" ca="1" si="48"/>
        <v>-2.5683378080206199E-2</v>
      </c>
      <c r="N165" s="12">
        <f t="shared" ca="1" si="48"/>
        <v>-2.0690444810735342E-2</v>
      </c>
      <c r="O165" s="12">
        <f t="shared" ca="1" si="48"/>
        <v>0</v>
      </c>
      <c r="P165" s="12">
        <f t="shared" ca="1" si="48"/>
        <v>0</v>
      </c>
      <c r="Q165" s="12">
        <f t="shared" ca="1" si="48"/>
        <v>0</v>
      </c>
      <c r="V165" s="157">
        <f t="shared" si="42"/>
        <v>162</v>
      </c>
      <c r="W165" s="12">
        <f t="shared" ref="W165:AL180" ca="1" si="50">VLOOKUP($V165,$BF$3:$BV$186,W$1,FALSE)</f>
        <v>1.4169001419396476E-2</v>
      </c>
      <c r="X165" s="12">
        <f t="shared" ca="1" si="50"/>
        <v>0</v>
      </c>
      <c r="Y165" s="12">
        <f t="shared" ca="1" si="50"/>
        <v>0</v>
      </c>
      <c r="Z165" s="12">
        <f t="shared" ca="1" si="50"/>
        <v>9.6726884104999744E-2</v>
      </c>
      <c r="AA165" s="12">
        <f t="shared" ca="1" si="50"/>
        <v>2.6264884729249038E-2</v>
      </c>
      <c r="AB165" s="12">
        <f t="shared" ca="1" si="50"/>
        <v>2.843265639848358E-2</v>
      </c>
      <c r="AC165" s="12">
        <f t="shared" ca="1" si="50"/>
        <v>0</v>
      </c>
      <c r="AD165" s="12">
        <f t="shared" ca="1" si="50"/>
        <v>0</v>
      </c>
      <c r="AE165" s="12">
        <f t="shared" ca="1" si="50"/>
        <v>-2.9514700918507053E-3</v>
      </c>
      <c r="AF165" s="12">
        <f t="shared" ca="1" si="50"/>
        <v>0.22967041372076435</v>
      </c>
      <c r="AG165" s="12">
        <f t="shared" ca="1" si="50"/>
        <v>0</v>
      </c>
      <c r="AH165" s="12">
        <f t="shared" ca="1" si="50"/>
        <v>-2.5683378080206154E-2</v>
      </c>
      <c r="AI165" s="12">
        <f t="shared" ca="1" si="50"/>
        <v>-2.0690444810735342E-2</v>
      </c>
      <c r="AJ165" s="12">
        <f t="shared" ca="1" si="50"/>
        <v>0</v>
      </c>
      <c r="AK165" s="12" t="e">
        <f t="shared" ca="1" si="50"/>
        <v>#DIV/0!</v>
      </c>
      <c r="AL165" s="12" t="e">
        <f t="shared" ca="1" si="36"/>
        <v>#DIV/0!</v>
      </c>
      <c r="AN165" s="157">
        <f t="shared" si="40"/>
        <v>162</v>
      </c>
      <c r="AO165" s="12">
        <f>'US Core RE'!Q175</f>
        <v>2.8728511734220401E-2</v>
      </c>
      <c r="AP165" s="12">
        <f>'VA RE'!Q175</f>
        <v>2.6413760319226199E-2</v>
      </c>
      <c r="AQ165" s="162">
        <f>'Opp RE'!Q175</f>
        <v>2.8667844736078401E-2</v>
      </c>
      <c r="AR165" s="162">
        <f>'US Core+ RE'!Q175</f>
        <v>5.4600000000000003E-2</v>
      </c>
      <c r="AS165" s="162">
        <f>REITs!Q175</f>
        <v>0</v>
      </c>
      <c r="AT165" s="162">
        <f>Timberland!Q175</f>
        <v>0</v>
      </c>
      <c r="AU165" s="162">
        <f>'Row Crops'!Q175</f>
        <v>5.5903500334999467E-3</v>
      </c>
      <c r="AV165" s="162">
        <f>'Perm Crops'!Q175</f>
        <v>0.11559807095975017</v>
      </c>
      <c r="AW165" s="162">
        <f>Infra!Q175</f>
        <v>0</v>
      </c>
      <c r="AX165" s="162">
        <f>'US Public Eq'!Q175</f>
        <v>-2.5683378080206199E-2</v>
      </c>
      <c r="AY165" s="162">
        <f>'Fixed Income'!Q175</f>
        <v>-2.0690444810735342E-2</v>
      </c>
      <c r="AZ165" s="162">
        <f>NCPREC!Q175</f>
        <v>0</v>
      </c>
      <c r="BA165" s="162">
        <f>'Euro Core RE'!Q175</f>
        <v>0</v>
      </c>
      <c r="BB165" s="162">
        <f>'Asia Core RE'!Q175</f>
        <v>0</v>
      </c>
      <c r="BC165" s="162">
        <f>'Add-On 1'!Q175</f>
        <v>0</v>
      </c>
      <c r="BD165" s="162">
        <f>'Add-On 2'!Q175</f>
        <v>0</v>
      </c>
      <c r="BE165" s="162"/>
      <c r="BF165">
        <f t="shared" si="44"/>
        <v>162</v>
      </c>
      <c r="BG165" s="12">
        <f>'US Core RE'!R175</f>
        <v>1.4169001419396476E-2</v>
      </c>
      <c r="BH165" s="12">
        <f>'VA RE'!R175</f>
        <v>2.6264884729249038E-2</v>
      </c>
      <c r="BI165" s="162">
        <f>'Opp RE'!R175</f>
        <v>2.843265639848358E-2</v>
      </c>
      <c r="BJ165" s="162">
        <f>'US Core+ RE'!R175</f>
        <v>9.6726884104999744E-2</v>
      </c>
      <c r="BK165" s="162">
        <f>REITs!R175</f>
        <v>0</v>
      </c>
      <c r="BL165" s="162">
        <f>Timberland!R175</f>
        <v>0</v>
      </c>
      <c r="BM165" s="162">
        <f>'Row Crops'!R175</f>
        <v>-2.9514700918507053E-3</v>
      </c>
      <c r="BN165" s="162">
        <f>'Perm Crops'!R175</f>
        <v>0.22967041372076435</v>
      </c>
      <c r="BO165" s="162">
        <f>Infra!R175</f>
        <v>0</v>
      </c>
      <c r="BP165" s="162">
        <f>'US Public Eq'!R175</f>
        <v>-2.5683378080206154E-2</v>
      </c>
      <c r="BQ165" s="162">
        <f>'Fixed Income'!R175</f>
        <v>-2.0690444810735342E-2</v>
      </c>
      <c r="BR165" s="162">
        <f>NCPREC!R175</f>
        <v>0</v>
      </c>
      <c r="BS165" s="162">
        <f>'Euro Core RE'!R175</f>
        <v>0</v>
      </c>
      <c r="BT165" s="162">
        <f>'Asia Core RE'!R175</f>
        <v>0</v>
      </c>
      <c r="BU165" s="162" t="e">
        <f>'Add-On 1'!R175</f>
        <v>#DIV/0!</v>
      </c>
      <c r="BV165" s="162" t="e">
        <f>'Add-On 2'!R175</f>
        <v>#DIV/0!</v>
      </c>
    </row>
    <row r="166" spans="1:74" x14ac:dyDescent="0.2">
      <c r="A166" s="157">
        <f t="shared" si="41"/>
        <v>163</v>
      </c>
      <c r="B166" s="12">
        <f t="shared" ca="1" si="49"/>
        <v>3.64007618257692E-2</v>
      </c>
      <c r="C166" s="12">
        <f t="shared" ca="1" si="48"/>
        <v>0</v>
      </c>
      <c r="D166" s="12">
        <f t="shared" ca="1" si="48"/>
        <v>0</v>
      </c>
      <c r="E166" s="12">
        <f t="shared" ca="1" si="48"/>
        <v>2.5499999999999998E-2</v>
      </c>
      <c r="F166" s="12">
        <f t="shared" ca="1" si="48"/>
        <v>2.7433161525241199E-2</v>
      </c>
      <c r="G166" s="12">
        <f t="shared" ca="1" si="48"/>
        <v>3.0270098345129601E-2</v>
      </c>
      <c r="H166" s="12">
        <f t="shared" ca="1" si="48"/>
        <v>0</v>
      </c>
      <c r="I166" s="12">
        <f t="shared" ca="1" si="48"/>
        <v>0</v>
      </c>
      <c r="J166" s="12">
        <f t="shared" ca="1" si="48"/>
        <v>1.4514780639499847E-2</v>
      </c>
      <c r="K166" s="12">
        <f t="shared" ca="1" si="48"/>
        <v>-2.4999999999999467E-3</v>
      </c>
      <c r="L166" s="12">
        <f t="shared" ca="1" si="48"/>
        <v>0</v>
      </c>
      <c r="M166" s="12">
        <f t="shared" ca="1" si="48"/>
        <v>-2.3952948957567201E-2</v>
      </c>
      <c r="N166" s="12">
        <f t="shared" ca="1" si="48"/>
        <v>3.9896161646304495E-3</v>
      </c>
      <c r="O166" s="12">
        <f t="shared" ca="1" si="48"/>
        <v>0</v>
      </c>
      <c r="P166" s="12">
        <f t="shared" ca="1" si="48"/>
        <v>0</v>
      </c>
      <c r="Q166" s="12">
        <f t="shared" ca="1" si="48"/>
        <v>0</v>
      </c>
      <c r="V166" s="157">
        <f t="shared" si="42"/>
        <v>163</v>
      </c>
      <c r="W166" s="12">
        <f t="shared" ca="1" si="50"/>
        <v>3.2019836408767599E-2</v>
      </c>
      <c r="X166" s="12">
        <f t="shared" ca="1" si="50"/>
        <v>0</v>
      </c>
      <c r="Y166" s="12">
        <f t="shared" ca="1" si="50"/>
        <v>0</v>
      </c>
      <c r="Z166" s="12">
        <f t="shared" ca="1" si="50"/>
        <v>2.8770438605000059E-2</v>
      </c>
      <c r="AA166" s="12">
        <f t="shared" ca="1" si="50"/>
        <v>9.3518916299837329E-3</v>
      </c>
      <c r="AB166" s="12">
        <f t="shared" ca="1" si="50"/>
        <v>6.2572242239218756E-2</v>
      </c>
      <c r="AC166" s="12">
        <f t="shared" ca="1" si="50"/>
        <v>0</v>
      </c>
      <c r="AD166" s="12">
        <f t="shared" ca="1" si="50"/>
        <v>0</v>
      </c>
      <c r="AE166" s="12">
        <f t="shared" ca="1" si="50"/>
        <v>1.9998968696427921E-2</v>
      </c>
      <c r="AF166" s="12">
        <f t="shared" ca="1" si="50"/>
        <v>-2.4999999999999467E-3</v>
      </c>
      <c r="AG166" s="12">
        <f t="shared" ca="1" si="50"/>
        <v>0</v>
      </c>
      <c r="AH166" s="12">
        <f t="shared" ca="1" si="50"/>
        <v>-2.3952948957567166E-2</v>
      </c>
      <c r="AI166" s="12">
        <f t="shared" ca="1" si="50"/>
        <v>3.9896161646304495E-3</v>
      </c>
      <c r="AJ166" s="12">
        <f t="shared" ca="1" si="50"/>
        <v>0</v>
      </c>
      <c r="AK166" s="12" t="e">
        <f t="shared" ca="1" si="50"/>
        <v>#DIV/0!</v>
      </c>
      <c r="AL166" s="12" t="e">
        <f t="shared" ca="1" si="36"/>
        <v>#DIV/0!</v>
      </c>
      <c r="AN166" s="157">
        <f t="shared" si="40"/>
        <v>163</v>
      </c>
      <c r="AO166" s="12">
        <f>'US Core RE'!Q176</f>
        <v>3.64007618257692E-2</v>
      </c>
      <c r="AP166" s="12">
        <f>'VA RE'!Q176</f>
        <v>2.7433161525241199E-2</v>
      </c>
      <c r="AQ166" s="162">
        <f>'Opp RE'!Q176</f>
        <v>3.0270098345129601E-2</v>
      </c>
      <c r="AR166" s="162">
        <f>'US Core+ RE'!Q176</f>
        <v>2.5499999999999998E-2</v>
      </c>
      <c r="AS166" s="162">
        <f>REITs!Q176</f>
        <v>0</v>
      </c>
      <c r="AT166" s="162">
        <f>Timberland!Q176</f>
        <v>0</v>
      </c>
      <c r="AU166" s="162">
        <f>'Row Crops'!Q176</f>
        <v>1.4514780639499847E-2</v>
      </c>
      <c r="AV166" s="162">
        <f>'Perm Crops'!Q176</f>
        <v>-2.4999999999999467E-3</v>
      </c>
      <c r="AW166" s="162">
        <f>Infra!Q176</f>
        <v>0</v>
      </c>
      <c r="AX166" s="162">
        <f>'US Public Eq'!Q176</f>
        <v>-2.3952948957567201E-2</v>
      </c>
      <c r="AY166" s="162">
        <f>'Fixed Income'!Q176</f>
        <v>3.9896161646304495E-3</v>
      </c>
      <c r="AZ166" s="162">
        <f>NCPREC!Q176</f>
        <v>0</v>
      </c>
      <c r="BA166" s="162">
        <f>'Euro Core RE'!Q176</f>
        <v>0</v>
      </c>
      <c r="BB166" s="162">
        <f>'Asia Core RE'!Q176</f>
        <v>0</v>
      </c>
      <c r="BC166" s="162">
        <f>'Add-On 1'!Q176</f>
        <v>0</v>
      </c>
      <c r="BD166" s="162">
        <f>'Add-On 2'!Q176</f>
        <v>0</v>
      </c>
      <c r="BE166" s="162"/>
      <c r="BF166">
        <f t="shared" si="44"/>
        <v>163</v>
      </c>
      <c r="BG166" s="12">
        <f>'US Core RE'!R176</f>
        <v>3.2019836408767599E-2</v>
      </c>
      <c r="BH166" s="12">
        <f>'VA RE'!R176</f>
        <v>9.3518916299837329E-3</v>
      </c>
      <c r="BI166" s="162">
        <f>'Opp RE'!R176</f>
        <v>6.2572242239218756E-2</v>
      </c>
      <c r="BJ166" s="162">
        <f>'US Core+ RE'!R176</f>
        <v>2.8770438605000059E-2</v>
      </c>
      <c r="BK166" s="162">
        <f>REITs!R176</f>
        <v>0</v>
      </c>
      <c r="BL166" s="162">
        <f>Timberland!R176</f>
        <v>0</v>
      </c>
      <c r="BM166" s="162">
        <f>'Row Crops'!R176</f>
        <v>1.9998968696427921E-2</v>
      </c>
      <c r="BN166" s="162">
        <f>'Perm Crops'!R176</f>
        <v>-2.4999999999999467E-3</v>
      </c>
      <c r="BO166" s="162">
        <f>Infra!R176</f>
        <v>0</v>
      </c>
      <c r="BP166" s="162">
        <f>'US Public Eq'!R176</f>
        <v>-2.3952948957567166E-2</v>
      </c>
      <c r="BQ166" s="162">
        <f>'Fixed Income'!R176</f>
        <v>3.9896161646304495E-3</v>
      </c>
      <c r="BR166" s="162">
        <f>NCPREC!R176</f>
        <v>0</v>
      </c>
      <c r="BS166" s="162">
        <f>'Euro Core RE'!R176</f>
        <v>0</v>
      </c>
      <c r="BT166" s="162">
        <f>'Asia Core RE'!R176</f>
        <v>0</v>
      </c>
      <c r="BU166" s="162" t="e">
        <f>'Add-On 1'!R176</f>
        <v>#DIV/0!</v>
      </c>
      <c r="BV166" s="162" t="e">
        <f>'Add-On 2'!R176</f>
        <v>#DIV/0!</v>
      </c>
    </row>
    <row r="167" spans="1:74" x14ac:dyDescent="0.2">
      <c r="A167" s="157">
        <f t="shared" si="41"/>
        <v>164</v>
      </c>
      <c r="B167" s="12">
        <f t="shared" ca="1" si="49"/>
        <v>4.1084291222321698E-2</v>
      </c>
      <c r="C167" s="12">
        <f t="shared" ref="C167:Q176" ca="1" si="51">VLOOKUP($A167,$AN$3:$BD$186,C$1,FALSE)</f>
        <v>0</v>
      </c>
      <c r="D167" s="12">
        <f t="shared" ca="1" si="51"/>
        <v>0</v>
      </c>
      <c r="E167" s="12">
        <f t="shared" ca="1" si="51"/>
        <v>2.6700000000000002E-2</v>
      </c>
      <c r="F167" s="12">
        <f t="shared" ca="1" si="51"/>
        <v>4.0390856046202302E-2</v>
      </c>
      <c r="G167" s="12">
        <f t="shared" ca="1" si="51"/>
        <v>1.67512224456044E-2</v>
      </c>
      <c r="H167" s="12">
        <f t="shared" ca="1" si="51"/>
        <v>0</v>
      </c>
      <c r="I167" s="12">
        <f t="shared" ca="1" si="51"/>
        <v>0</v>
      </c>
      <c r="J167" s="12">
        <f t="shared" ca="1" si="51"/>
        <v>8.7387338472499909E-3</v>
      </c>
      <c r="K167" s="12">
        <f t="shared" ca="1" si="51"/>
        <v>-2.4999999999999467E-3</v>
      </c>
      <c r="L167" s="12">
        <f t="shared" ca="1" si="51"/>
        <v>0</v>
      </c>
      <c r="M167" s="12">
        <f t="shared" ca="1" si="51"/>
        <v>4.0124456608294804E-3</v>
      </c>
      <c r="N167" s="12">
        <f t="shared" ca="1" si="51"/>
        <v>1.7015921033423309E-2</v>
      </c>
      <c r="O167" s="12">
        <f t="shared" ca="1" si="51"/>
        <v>0</v>
      </c>
      <c r="P167" s="12">
        <f t="shared" ca="1" si="51"/>
        <v>0</v>
      </c>
      <c r="Q167" s="12">
        <f t="shared" ca="1" si="51"/>
        <v>0</v>
      </c>
      <c r="V167" s="157">
        <f t="shared" si="42"/>
        <v>164</v>
      </c>
      <c r="W167" s="12">
        <f t="shared" ca="1" si="50"/>
        <v>5.9157472247892917E-2</v>
      </c>
      <c r="X167" s="12">
        <f t="shared" ca="1" si="50"/>
        <v>0</v>
      </c>
      <c r="Y167" s="12">
        <f t="shared" ca="1" si="50"/>
        <v>0</v>
      </c>
      <c r="Z167" s="12">
        <f t="shared" ca="1" si="50"/>
        <v>3.6999160905500039E-2</v>
      </c>
      <c r="AA167" s="12">
        <f t="shared" ca="1" si="50"/>
        <v>4.6272305495429267E-2</v>
      </c>
      <c r="AB167" s="12">
        <f t="shared" ca="1" si="50"/>
        <v>3.7238434557109734E-2</v>
      </c>
      <c r="AC167" s="12">
        <f t="shared" ca="1" si="50"/>
        <v>0</v>
      </c>
      <c r="AD167" s="12">
        <f t="shared" ca="1" si="50"/>
        <v>0</v>
      </c>
      <c r="AE167" s="12">
        <f t="shared" ca="1" si="50"/>
        <v>1.1150223072184495E-2</v>
      </c>
      <c r="AF167" s="12">
        <f t="shared" ca="1" si="50"/>
        <v>-2.4999999999999467E-3</v>
      </c>
      <c r="AG167" s="12">
        <f t="shared" ca="1" si="50"/>
        <v>0</v>
      </c>
      <c r="AH167" s="12">
        <f t="shared" ca="1" si="50"/>
        <v>4.0124456608294778E-3</v>
      </c>
      <c r="AI167" s="12">
        <f t="shared" ca="1" si="50"/>
        <v>1.7015921033423309E-2</v>
      </c>
      <c r="AJ167" s="12">
        <f t="shared" ca="1" si="50"/>
        <v>0</v>
      </c>
      <c r="AK167" s="12" t="e">
        <f t="shared" ca="1" si="50"/>
        <v>#DIV/0!</v>
      </c>
      <c r="AL167" s="12" t="e">
        <f t="shared" ca="1" si="36"/>
        <v>#DIV/0!</v>
      </c>
      <c r="AN167" s="157">
        <f t="shared" si="40"/>
        <v>164</v>
      </c>
      <c r="AO167" s="12">
        <f>'US Core RE'!Q177</f>
        <v>4.1084291222321698E-2</v>
      </c>
      <c r="AP167" s="12">
        <f>'VA RE'!Q177</f>
        <v>4.0390856046202302E-2</v>
      </c>
      <c r="AQ167" s="162">
        <f>'Opp RE'!Q177</f>
        <v>1.67512224456044E-2</v>
      </c>
      <c r="AR167" s="162">
        <f>'US Core+ RE'!Q177</f>
        <v>2.6700000000000002E-2</v>
      </c>
      <c r="AS167" s="162">
        <f>REITs!Q177</f>
        <v>0</v>
      </c>
      <c r="AT167" s="162">
        <f>Timberland!Q177</f>
        <v>0</v>
      </c>
      <c r="AU167" s="162">
        <f>'Row Crops'!Q177</f>
        <v>8.7387338472499909E-3</v>
      </c>
      <c r="AV167" s="162">
        <f>'Perm Crops'!Q177</f>
        <v>-2.4999999999999467E-3</v>
      </c>
      <c r="AW167" s="162">
        <f>Infra!Q177</f>
        <v>0</v>
      </c>
      <c r="AX167" s="162">
        <f>'US Public Eq'!Q177</f>
        <v>4.0124456608294804E-3</v>
      </c>
      <c r="AY167" s="162">
        <f>'Fixed Income'!Q177</f>
        <v>1.7015921033423309E-2</v>
      </c>
      <c r="AZ167" s="162">
        <f>NCPREC!Q177</f>
        <v>0</v>
      </c>
      <c r="BA167" s="162">
        <f>'Euro Core RE'!Q177</f>
        <v>0</v>
      </c>
      <c r="BB167" s="162">
        <f>'Asia Core RE'!Q177</f>
        <v>0</v>
      </c>
      <c r="BC167" s="162">
        <f>'Add-On 1'!Q177</f>
        <v>0</v>
      </c>
      <c r="BD167" s="162">
        <f>'Add-On 2'!Q177</f>
        <v>0</v>
      </c>
      <c r="BE167" s="162"/>
      <c r="BF167">
        <f t="shared" si="44"/>
        <v>164</v>
      </c>
      <c r="BG167" s="12">
        <f>'US Core RE'!R177</f>
        <v>5.9157472247892917E-2</v>
      </c>
      <c r="BH167" s="12">
        <f>'VA RE'!R177</f>
        <v>4.6272305495429267E-2</v>
      </c>
      <c r="BI167" s="162">
        <f>'Opp RE'!R177</f>
        <v>3.7238434557109734E-2</v>
      </c>
      <c r="BJ167" s="162">
        <f>'US Core+ RE'!R177</f>
        <v>3.6999160905500039E-2</v>
      </c>
      <c r="BK167" s="162">
        <f>REITs!R177</f>
        <v>0</v>
      </c>
      <c r="BL167" s="162">
        <f>Timberland!R177</f>
        <v>0</v>
      </c>
      <c r="BM167" s="162">
        <f>'Row Crops'!R177</f>
        <v>1.1150223072184495E-2</v>
      </c>
      <c r="BN167" s="162">
        <f>'Perm Crops'!R177</f>
        <v>-2.4999999999999467E-3</v>
      </c>
      <c r="BO167" s="162">
        <f>Infra!R177</f>
        <v>0</v>
      </c>
      <c r="BP167" s="162">
        <f>'US Public Eq'!R177</f>
        <v>4.0124456608294778E-3</v>
      </c>
      <c r="BQ167" s="162">
        <f>'Fixed Income'!R177</f>
        <v>1.7015921033423309E-2</v>
      </c>
      <c r="BR167" s="162">
        <f>NCPREC!R177</f>
        <v>0</v>
      </c>
      <c r="BS167" s="162">
        <f>'Euro Core RE'!R177</f>
        <v>0</v>
      </c>
      <c r="BT167" s="162">
        <f>'Asia Core RE'!R177</f>
        <v>0</v>
      </c>
      <c r="BU167" s="162" t="e">
        <f>'Add-On 1'!R177</f>
        <v>#DIV/0!</v>
      </c>
      <c r="BV167" s="162" t="e">
        <f>'Add-On 2'!R177</f>
        <v>#DIV/0!</v>
      </c>
    </row>
    <row r="168" spans="1:74" x14ac:dyDescent="0.2">
      <c r="A168" s="157">
        <f t="shared" si="41"/>
        <v>165</v>
      </c>
      <c r="B168" s="12">
        <f t="shared" ca="1" si="49"/>
        <v>2.8667844736078401E-2</v>
      </c>
      <c r="C168" s="12">
        <f t="shared" ca="1" si="51"/>
        <v>0</v>
      </c>
      <c r="D168" s="12">
        <f t="shared" ca="1" si="51"/>
        <v>0</v>
      </c>
      <c r="E168" s="12">
        <f t="shared" ca="1" si="51"/>
        <v>1.6400000000000001E-2</v>
      </c>
      <c r="F168" s="12">
        <f t="shared" ca="1" si="51"/>
        <v>3.5336859069116301E-2</v>
      </c>
      <c r="G168" s="12">
        <f t="shared" ca="1" si="51"/>
        <v>6.8892514155546201E-3</v>
      </c>
      <c r="H168" s="12">
        <f t="shared" ca="1" si="51"/>
        <v>0</v>
      </c>
      <c r="I168" s="12">
        <f t="shared" ca="1" si="51"/>
        <v>0</v>
      </c>
      <c r="J168" s="12">
        <f t="shared" ca="1" si="51"/>
        <v>7.2771308127501655E-3</v>
      </c>
      <c r="K168" s="12">
        <f t="shared" ca="1" si="51"/>
        <v>-2.4999999999999467E-3</v>
      </c>
      <c r="L168" s="12">
        <f t="shared" ca="1" si="51"/>
        <v>0</v>
      </c>
      <c r="M168" s="12">
        <f t="shared" ca="1" si="51"/>
        <v>-1.33796137336017E-3</v>
      </c>
      <c r="N168" s="12">
        <f t="shared" ca="1" si="51"/>
        <v>1.5570571329620808E-2</v>
      </c>
      <c r="O168" s="12">
        <f t="shared" ca="1" si="51"/>
        <v>0</v>
      </c>
      <c r="P168" s="12">
        <f t="shared" ca="1" si="51"/>
        <v>0</v>
      </c>
      <c r="Q168" s="12">
        <f t="shared" ca="1" si="51"/>
        <v>0</v>
      </c>
      <c r="V168" s="157">
        <f t="shared" si="42"/>
        <v>165</v>
      </c>
      <c r="W168" s="12">
        <f t="shared" ca="1" si="50"/>
        <v>2.8553258807330506E-2</v>
      </c>
      <c r="X168" s="12">
        <f t="shared" ca="1" si="50"/>
        <v>0</v>
      </c>
      <c r="Y168" s="12">
        <f t="shared" ca="1" si="50"/>
        <v>0</v>
      </c>
      <c r="Z168" s="12">
        <f t="shared" ca="1" si="50"/>
        <v>6.6716863775000412E-3</v>
      </c>
      <c r="AA168" s="12">
        <f t="shared" ca="1" si="50"/>
        <v>3.1619113652457065E-2</v>
      </c>
      <c r="AB168" s="12">
        <f t="shared" ca="1" si="50"/>
        <v>-7.4345313034223093E-3</v>
      </c>
      <c r="AC168" s="12">
        <f t="shared" ca="1" si="50"/>
        <v>0</v>
      </c>
      <c r="AD168" s="12">
        <f t="shared" ca="1" si="50"/>
        <v>0</v>
      </c>
      <c r="AE168" s="12">
        <f t="shared" ca="1" si="50"/>
        <v>4.8227901020574393E-3</v>
      </c>
      <c r="AF168" s="12">
        <f t="shared" ca="1" si="50"/>
        <v>-2.4999999999999467E-3</v>
      </c>
      <c r="AG168" s="12">
        <f t="shared" ca="1" si="50"/>
        <v>0</v>
      </c>
      <c r="AH168" s="12">
        <f t="shared" ca="1" si="50"/>
        <v>-1.3379613733601747E-3</v>
      </c>
      <c r="AI168" s="12">
        <f t="shared" ca="1" si="50"/>
        <v>1.5570571329620808E-2</v>
      </c>
      <c r="AJ168" s="12">
        <f t="shared" ca="1" si="50"/>
        <v>0</v>
      </c>
      <c r="AK168" s="12" t="e">
        <f t="shared" ca="1" si="50"/>
        <v>#DIV/0!</v>
      </c>
      <c r="AL168" s="12" t="e">
        <f t="shared" ca="1" si="36"/>
        <v>#DIV/0!</v>
      </c>
      <c r="AN168" s="157">
        <f t="shared" si="40"/>
        <v>165</v>
      </c>
      <c r="AO168" s="12">
        <f>'US Core RE'!Q178</f>
        <v>2.8667844736078401E-2</v>
      </c>
      <c r="AP168" s="12">
        <f>'VA RE'!Q178</f>
        <v>3.5336859069116301E-2</v>
      </c>
      <c r="AQ168" s="162">
        <f>'Opp RE'!Q178</f>
        <v>6.8892514155546201E-3</v>
      </c>
      <c r="AR168" s="162">
        <f>'US Core+ RE'!Q178</f>
        <v>1.6400000000000001E-2</v>
      </c>
      <c r="AS168" s="162">
        <f>REITs!Q178</f>
        <v>0</v>
      </c>
      <c r="AT168" s="162">
        <f>Timberland!Q178</f>
        <v>0</v>
      </c>
      <c r="AU168" s="162">
        <f>'Row Crops'!Q178</f>
        <v>7.2771308127501655E-3</v>
      </c>
      <c r="AV168" s="162">
        <f>'Perm Crops'!Q178</f>
        <v>-2.4999999999999467E-3</v>
      </c>
      <c r="AW168" s="162">
        <f>Infra!Q178</f>
        <v>0</v>
      </c>
      <c r="AX168" s="162">
        <f>'US Public Eq'!Q178</f>
        <v>-1.33796137336017E-3</v>
      </c>
      <c r="AY168" s="162">
        <f>'Fixed Income'!Q178</f>
        <v>1.5570571329620808E-2</v>
      </c>
      <c r="AZ168" s="162">
        <f>NCPREC!Q178</f>
        <v>0</v>
      </c>
      <c r="BA168" s="162">
        <f>'Euro Core RE'!Q178</f>
        <v>0</v>
      </c>
      <c r="BB168" s="162">
        <f>'Asia Core RE'!Q178</f>
        <v>0</v>
      </c>
      <c r="BC168" s="162">
        <f>'Add-On 1'!Q178</f>
        <v>0</v>
      </c>
      <c r="BD168" s="162">
        <f>'Add-On 2'!Q178</f>
        <v>0</v>
      </c>
      <c r="BE168" s="162"/>
      <c r="BF168">
        <f t="shared" si="44"/>
        <v>165</v>
      </c>
      <c r="BG168" s="12">
        <f>'US Core RE'!R178</f>
        <v>2.8553258807330506E-2</v>
      </c>
      <c r="BH168" s="12">
        <f>'VA RE'!R178</f>
        <v>3.1619113652457065E-2</v>
      </c>
      <c r="BI168" s="162">
        <f>'Opp RE'!R178</f>
        <v>-7.4345313034223093E-3</v>
      </c>
      <c r="BJ168" s="162">
        <f>'US Core+ RE'!R178</f>
        <v>6.6716863775000412E-3</v>
      </c>
      <c r="BK168" s="162">
        <f>REITs!R178</f>
        <v>0</v>
      </c>
      <c r="BL168" s="162">
        <f>Timberland!R178</f>
        <v>0</v>
      </c>
      <c r="BM168" s="162">
        <f>'Row Crops'!R178</f>
        <v>4.8227901020574393E-3</v>
      </c>
      <c r="BN168" s="162">
        <f>'Perm Crops'!R178</f>
        <v>-2.4999999999999467E-3</v>
      </c>
      <c r="BO168" s="162">
        <f>Infra!R178</f>
        <v>0</v>
      </c>
      <c r="BP168" s="162">
        <f>'US Public Eq'!R178</f>
        <v>-1.3379613733601747E-3</v>
      </c>
      <c r="BQ168" s="162">
        <f>'Fixed Income'!R178</f>
        <v>1.5570571329620808E-2</v>
      </c>
      <c r="BR168" s="162">
        <f>NCPREC!R178</f>
        <v>0</v>
      </c>
      <c r="BS168" s="162">
        <f>'Euro Core RE'!R178</f>
        <v>0</v>
      </c>
      <c r="BT168" s="162">
        <f>'Asia Core RE'!R178</f>
        <v>0</v>
      </c>
      <c r="BU168" s="162" t="e">
        <f>'Add-On 1'!R178</f>
        <v>#DIV/0!</v>
      </c>
      <c r="BV168" s="162" t="e">
        <f>'Add-On 2'!R178</f>
        <v>#DIV/0!</v>
      </c>
    </row>
    <row r="169" spans="1:74" x14ac:dyDescent="0.2">
      <c r="A169" s="157">
        <f t="shared" si="41"/>
        <v>166</v>
      </c>
      <c r="B169" s="12">
        <f t="shared" ca="1" si="49"/>
        <v>3.0270098345129601E-2</v>
      </c>
      <c r="C169" s="12">
        <f t="shared" ca="1" si="51"/>
        <v>0</v>
      </c>
      <c r="D169" s="12">
        <f t="shared" ca="1" si="51"/>
        <v>0</v>
      </c>
      <c r="E169" s="12">
        <f t="shared" ca="1" si="51"/>
        <v>2.5000000000000001E-2</v>
      </c>
      <c r="F169" s="12">
        <f t="shared" ca="1" si="51"/>
        <v>3.8763218926078001E-2</v>
      </c>
      <c r="G169" s="12">
        <f t="shared" ca="1" si="51"/>
        <v>1.2934396867872001E-2</v>
      </c>
      <c r="H169" s="12">
        <f t="shared" ca="1" si="51"/>
        <v>0</v>
      </c>
      <c r="I169" s="12">
        <f t="shared" ca="1" si="51"/>
        <v>0</v>
      </c>
      <c r="J169" s="12">
        <f t="shared" ca="1" si="51"/>
        <v>9.5780614692499988E-3</v>
      </c>
      <c r="K169" s="12">
        <f t="shared" ca="1" si="51"/>
        <v>-2.4999999999999467E-3</v>
      </c>
      <c r="L169" s="12">
        <f t="shared" ca="1" si="51"/>
        <v>0</v>
      </c>
      <c r="M169" s="12">
        <f t="shared" ca="1" si="51"/>
        <v>0.11101721467087099</v>
      </c>
      <c r="N169" s="12">
        <f t="shared" ca="1" si="51"/>
        <v>1.5485033757354882E-2</v>
      </c>
      <c r="O169" s="12">
        <f t="shared" ca="1" si="51"/>
        <v>0</v>
      </c>
      <c r="P169" s="12">
        <f t="shared" ca="1" si="51"/>
        <v>0</v>
      </c>
      <c r="Q169" s="12">
        <f t="shared" ca="1" si="51"/>
        <v>0</v>
      </c>
      <c r="V169" s="157">
        <f t="shared" si="42"/>
        <v>166</v>
      </c>
      <c r="W169" s="12">
        <f t="shared" ca="1" si="50"/>
        <v>5.1085928957637083E-2</v>
      </c>
      <c r="X169" s="12">
        <f t="shared" ca="1" si="50"/>
        <v>0</v>
      </c>
      <c r="Y169" s="12">
        <f t="shared" ca="1" si="50"/>
        <v>0</v>
      </c>
      <c r="Z169" s="12">
        <f t="shared" ca="1" si="50"/>
        <v>-2.3832938124999981E-2</v>
      </c>
      <c r="AA169" s="12">
        <f t="shared" ca="1" si="50"/>
        <v>5.4123609035696907E-2</v>
      </c>
      <c r="AB169" s="12">
        <f t="shared" ca="1" si="50"/>
        <v>3.8875495195556109E-3</v>
      </c>
      <c r="AC169" s="12">
        <f t="shared" ca="1" si="50"/>
        <v>0</v>
      </c>
      <c r="AD169" s="12">
        <f t="shared" ca="1" si="50"/>
        <v>0</v>
      </c>
      <c r="AE169" s="12">
        <f t="shared" ca="1" si="50"/>
        <v>3.9496930147810305E-2</v>
      </c>
      <c r="AF169" s="12">
        <f t="shared" ca="1" si="50"/>
        <v>-2.4999999999999467E-3</v>
      </c>
      <c r="AG169" s="12">
        <f t="shared" ca="1" si="50"/>
        <v>0</v>
      </c>
      <c r="AH169" s="12">
        <f t="shared" ca="1" si="50"/>
        <v>0.111017214670871</v>
      </c>
      <c r="AI169" s="12">
        <f t="shared" ca="1" si="50"/>
        <v>1.5485033757354882E-2</v>
      </c>
      <c r="AJ169" s="12">
        <f t="shared" ca="1" si="50"/>
        <v>0</v>
      </c>
      <c r="AK169" s="12" t="e">
        <f t="shared" ca="1" si="50"/>
        <v>#DIV/0!</v>
      </c>
      <c r="AL169" s="12" t="e">
        <f t="shared" ca="1" si="36"/>
        <v>#DIV/0!</v>
      </c>
      <c r="AN169" s="157">
        <f t="shared" si="40"/>
        <v>166</v>
      </c>
      <c r="AO169" s="12">
        <f>'US Core RE'!Q179</f>
        <v>3.0270098345129601E-2</v>
      </c>
      <c r="AP169" s="12">
        <f>'VA RE'!Q179</f>
        <v>3.8763218926078001E-2</v>
      </c>
      <c r="AQ169" s="162">
        <f>'Opp RE'!Q179</f>
        <v>1.2934396867872001E-2</v>
      </c>
      <c r="AR169" s="162">
        <f>'US Core+ RE'!Q179</f>
        <v>2.5000000000000001E-2</v>
      </c>
      <c r="AS169" s="162">
        <f>REITs!Q179</f>
        <v>0</v>
      </c>
      <c r="AT169" s="162">
        <f>Timberland!Q179</f>
        <v>0</v>
      </c>
      <c r="AU169" s="162">
        <f>'Row Crops'!Q179</f>
        <v>9.5780614692499988E-3</v>
      </c>
      <c r="AV169" s="162">
        <f>'Perm Crops'!Q179</f>
        <v>-2.4999999999999467E-3</v>
      </c>
      <c r="AW169" s="162">
        <f>Infra!Q179</f>
        <v>0</v>
      </c>
      <c r="AX169" s="162">
        <f>'US Public Eq'!Q179</f>
        <v>0.11101721467087099</v>
      </c>
      <c r="AY169" s="162">
        <f>'Fixed Income'!Q179</f>
        <v>1.5485033757354882E-2</v>
      </c>
      <c r="AZ169" s="162">
        <f>NCPREC!Q179</f>
        <v>0</v>
      </c>
      <c r="BA169" s="162">
        <f>'Euro Core RE'!Q179</f>
        <v>0</v>
      </c>
      <c r="BB169" s="162">
        <f>'Asia Core RE'!Q179</f>
        <v>0</v>
      </c>
      <c r="BC169" s="162">
        <f>'Add-On 1'!Q179</f>
        <v>0</v>
      </c>
      <c r="BD169" s="162">
        <f>'Add-On 2'!Q179</f>
        <v>0</v>
      </c>
      <c r="BE169" s="162"/>
      <c r="BF169">
        <f t="shared" si="44"/>
        <v>166</v>
      </c>
      <c r="BG169" s="12">
        <f>'US Core RE'!R179</f>
        <v>5.1085928957637083E-2</v>
      </c>
      <c r="BH169" s="12">
        <f>'VA RE'!R179</f>
        <v>5.4123609035696907E-2</v>
      </c>
      <c r="BI169" s="162">
        <f>'Opp RE'!R179</f>
        <v>3.8875495195556109E-3</v>
      </c>
      <c r="BJ169" s="162">
        <f>'US Core+ RE'!R179</f>
        <v>-2.3832938124999981E-2</v>
      </c>
      <c r="BK169" s="162">
        <f>REITs!R179</f>
        <v>0</v>
      </c>
      <c r="BL169" s="162">
        <f>Timberland!R179</f>
        <v>0</v>
      </c>
      <c r="BM169" s="162">
        <f>'Row Crops'!R179</f>
        <v>3.9496930147810305E-2</v>
      </c>
      <c r="BN169" s="162">
        <f>'Perm Crops'!R179</f>
        <v>-2.4999999999999467E-3</v>
      </c>
      <c r="BO169" s="162">
        <f>Infra!R179</f>
        <v>0</v>
      </c>
      <c r="BP169" s="162">
        <f>'US Public Eq'!R179</f>
        <v>0.111017214670871</v>
      </c>
      <c r="BQ169" s="162">
        <f>'Fixed Income'!R179</f>
        <v>1.5485033757354882E-2</v>
      </c>
      <c r="BR169" s="162">
        <f>NCPREC!R179</f>
        <v>0</v>
      </c>
      <c r="BS169" s="162">
        <f>'Euro Core RE'!R179</f>
        <v>0</v>
      </c>
      <c r="BT169" s="162">
        <f>'Asia Core RE'!R179</f>
        <v>0</v>
      </c>
      <c r="BU169" s="162" t="e">
        <f>'Add-On 1'!R179</f>
        <v>#DIV/0!</v>
      </c>
      <c r="BV169" s="162" t="e">
        <f>'Add-On 2'!R179</f>
        <v>#DIV/0!</v>
      </c>
    </row>
    <row r="170" spans="1:74" x14ac:dyDescent="0.2">
      <c r="A170" s="157">
        <f t="shared" si="41"/>
        <v>167</v>
      </c>
      <c r="B170" s="12">
        <f t="shared" ca="1" si="49"/>
        <v>1.67512224456044E-2</v>
      </c>
      <c r="C170" s="12">
        <f t="shared" ca="1" si="51"/>
        <v>0</v>
      </c>
      <c r="D170" s="12">
        <f t="shared" ca="1" si="51"/>
        <v>0</v>
      </c>
      <c r="E170" s="12">
        <f t="shared" ca="1" si="51"/>
        <v>5.6099999999999997E-2</v>
      </c>
      <c r="F170" s="12">
        <f t="shared" ca="1" si="51"/>
        <v>2.8550908790320101E-2</v>
      </c>
      <c r="G170" s="12">
        <f t="shared" ca="1" si="51"/>
        <v>1.7754793916098001E-2</v>
      </c>
      <c r="H170" s="12">
        <f t="shared" ca="1" si="51"/>
        <v>0</v>
      </c>
      <c r="I170" s="12">
        <f t="shared" ca="1" si="51"/>
        <v>0</v>
      </c>
      <c r="J170" s="12">
        <f t="shared" ca="1" si="51"/>
        <v>-2.048375742624986E-2</v>
      </c>
      <c r="K170" s="12">
        <f t="shared" ca="1" si="51"/>
        <v>-2.4999999999999467E-3</v>
      </c>
      <c r="L170" s="12">
        <f t="shared" ca="1" si="51"/>
        <v>0</v>
      </c>
      <c r="M170" s="12">
        <f t="shared" ca="1" si="51"/>
        <v>0.10015561942370001</v>
      </c>
      <c r="N170" s="12">
        <f t="shared" ca="1" si="51"/>
        <v>3.311887691781279E-2</v>
      </c>
      <c r="O170" s="12">
        <f t="shared" ca="1" si="51"/>
        <v>0</v>
      </c>
      <c r="P170" s="12">
        <f t="shared" ca="1" si="51"/>
        <v>0</v>
      </c>
      <c r="Q170" s="12">
        <f t="shared" ca="1" si="51"/>
        <v>0</v>
      </c>
      <c r="V170" s="157">
        <f t="shared" si="42"/>
        <v>167</v>
      </c>
      <c r="W170" s="12">
        <f t="shared" ca="1" si="50"/>
        <v>2.9907550496319102E-2</v>
      </c>
      <c r="X170" s="12">
        <f t="shared" ca="1" si="50"/>
        <v>0</v>
      </c>
      <c r="Y170" s="12">
        <f t="shared" ca="1" si="50"/>
        <v>0</v>
      </c>
      <c r="Z170" s="12">
        <f t="shared" ca="1" si="50"/>
        <v>8.99538044849999E-2</v>
      </c>
      <c r="AA170" s="12">
        <f t="shared" ca="1" si="50"/>
        <v>-3.6978528161013546E-4</v>
      </c>
      <c r="AB170" s="12">
        <f t="shared" ca="1" si="50"/>
        <v>3.3773941752832659E-3</v>
      </c>
      <c r="AC170" s="12">
        <f t="shared" ca="1" si="50"/>
        <v>0</v>
      </c>
      <c r="AD170" s="12">
        <f t="shared" ca="1" si="50"/>
        <v>0</v>
      </c>
      <c r="AE170" s="12">
        <f t="shared" ca="1" si="50"/>
        <v>-4.6757448750632036E-2</v>
      </c>
      <c r="AF170" s="12">
        <f t="shared" ca="1" si="50"/>
        <v>-2.4999999999999467E-3</v>
      </c>
      <c r="AG170" s="12">
        <f t="shared" ca="1" si="50"/>
        <v>0</v>
      </c>
      <c r="AH170" s="12">
        <f t="shared" ca="1" si="50"/>
        <v>0.1001556194237001</v>
      </c>
      <c r="AI170" s="12">
        <f t="shared" ca="1" si="50"/>
        <v>3.311887691781279E-2</v>
      </c>
      <c r="AJ170" s="12">
        <f t="shared" ca="1" si="50"/>
        <v>0</v>
      </c>
      <c r="AK170" s="12" t="e">
        <f t="shared" ca="1" si="50"/>
        <v>#DIV/0!</v>
      </c>
      <c r="AL170" s="12" t="e">
        <f t="shared" ca="1" si="36"/>
        <v>#DIV/0!</v>
      </c>
      <c r="AN170" s="157">
        <f t="shared" si="40"/>
        <v>167</v>
      </c>
      <c r="AO170" s="12">
        <f>'US Core RE'!Q180</f>
        <v>1.67512224456044E-2</v>
      </c>
      <c r="AP170" s="12">
        <f>'VA RE'!Q180</f>
        <v>2.8550908790320101E-2</v>
      </c>
      <c r="AQ170" s="162">
        <f>'Opp RE'!Q180</f>
        <v>1.7754793916098001E-2</v>
      </c>
      <c r="AR170" s="162">
        <f>'US Core+ RE'!Q180</f>
        <v>5.6099999999999997E-2</v>
      </c>
      <c r="AS170" s="162">
        <f>REITs!Q180</f>
        <v>0</v>
      </c>
      <c r="AT170" s="162">
        <f>Timberland!Q180</f>
        <v>0</v>
      </c>
      <c r="AU170" s="162">
        <f>'Row Crops'!Q180</f>
        <v>-2.048375742624986E-2</v>
      </c>
      <c r="AV170" s="162">
        <f>'Perm Crops'!Q180</f>
        <v>-2.4999999999999467E-3</v>
      </c>
      <c r="AW170" s="162">
        <f>Infra!Q180</f>
        <v>0</v>
      </c>
      <c r="AX170" s="162">
        <f>'US Public Eq'!Q180</f>
        <v>0.10015561942370001</v>
      </c>
      <c r="AY170" s="162">
        <f>'Fixed Income'!Q180</f>
        <v>3.311887691781279E-2</v>
      </c>
      <c r="AZ170" s="162">
        <f>NCPREC!Q180</f>
        <v>0</v>
      </c>
      <c r="BA170" s="162">
        <f>'Euro Core RE'!Q180</f>
        <v>0</v>
      </c>
      <c r="BB170" s="162">
        <f>'Asia Core RE'!Q180</f>
        <v>0</v>
      </c>
      <c r="BC170" s="162">
        <f>'Add-On 1'!Q180</f>
        <v>0</v>
      </c>
      <c r="BD170" s="162">
        <f>'Add-On 2'!Q180</f>
        <v>0</v>
      </c>
      <c r="BE170" s="162"/>
      <c r="BF170">
        <f t="shared" si="44"/>
        <v>167</v>
      </c>
      <c r="BG170" s="12">
        <f>'US Core RE'!R180</f>
        <v>2.9907550496319102E-2</v>
      </c>
      <c r="BH170" s="12">
        <f>'VA RE'!R180</f>
        <v>-3.6978528161013546E-4</v>
      </c>
      <c r="BI170" s="162">
        <f>'Opp RE'!R180</f>
        <v>3.3773941752832659E-3</v>
      </c>
      <c r="BJ170" s="162">
        <f>'US Core+ RE'!R180</f>
        <v>8.99538044849999E-2</v>
      </c>
      <c r="BK170" s="162">
        <f>REITs!R180</f>
        <v>0</v>
      </c>
      <c r="BL170" s="162">
        <f>Timberland!R180</f>
        <v>0</v>
      </c>
      <c r="BM170" s="162">
        <f>'Row Crops'!R180</f>
        <v>-4.6757448750632036E-2</v>
      </c>
      <c r="BN170" s="162">
        <f>'Perm Crops'!R180</f>
        <v>-2.4999999999999467E-3</v>
      </c>
      <c r="BO170" s="162">
        <f>Infra!R180</f>
        <v>0</v>
      </c>
      <c r="BP170" s="162">
        <f>'US Public Eq'!R180</f>
        <v>0.1001556194237001</v>
      </c>
      <c r="BQ170" s="162">
        <f>'Fixed Income'!R180</f>
        <v>3.311887691781279E-2</v>
      </c>
      <c r="BR170" s="162">
        <f>NCPREC!R180</f>
        <v>0</v>
      </c>
      <c r="BS170" s="162">
        <f>'Euro Core RE'!R180</f>
        <v>0</v>
      </c>
      <c r="BT170" s="162">
        <f>'Asia Core RE'!R180</f>
        <v>0</v>
      </c>
      <c r="BU170" s="162" t="e">
        <f>'Add-On 1'!R180</f>
        <v>#DIV/0!</v>
      </c>
      <c r="BV170" s="162" t="e">
        <f>'Add-On 2'!R180</f>
        <v>#DIV/0!</v>
      </c>
    </row>
    <row r="171" spans="1:74" x14ac:dyDescent="0.2">
      <c r="A171" s="157">
        <f t="shared" si="41"/>
        <v>168</v>
      </c>
      <c r="B171" s="12">
        <f t="shared" ca="1" si="49"/>
        <v>6.8892514155546201E-3</v>
      </c>
      <c r="C171" s="12">
        <f t="shared" ca="1" si="51"/>
        <v>0</v>
      </c>
      <c r="D171" s="12">
        <f t="shared" ca="1" si="51"/>
        <v>0</v>
      </c>
      <c r="E171" s="12">
        <f t="shared" ca="1" si="51"/>
        <v>3.4099999999999998E-2</v>
      </c>
      <c r="F171" s="12">
        <f t="shared" ca="1" si="51"/>
        <v>4.7201409315805097E-2</v>
      </c>
      <c r="G171" s="12">
        <f t="shared" ca="1" si="51"/>
        <v>2.35799765577458E-2</v>
      </c>
      <c r="H171" s="12">
        <f t="shared" ca="1" si="51"/>
        <v>0</v>
      </c>
      <c r="I171" s="12">
        <f t="shared" ca="1" si="51"/>
        <v>0</v>
      </c>
      <c r="J171" s="12">
        <f t="shared" ca="1" si="51"/>
        <v>7.5966320577500746E-3</v>
      </c>
      <c r="K171" s="12">
        <f t="shared" ca="1" si="51"/>
        <v>-2.4999999999999467E-3</v>
      </c>
      <c r="L171" s="12">
        <f t="shared" ca="1" si="51"/>
        <v>0</v>
      </c>
      <c r="M171" s="12">
        <f t="shared" ca="1" si="51"/>
        <v>0.18248815564965401</v>
      </c>
      <c r="N171" s="12">
        <f t="shared" ca="1" si="51"/>
        <v>8.4626954607042837E-2</v>
      </c>
      <c r="O171" s="12">
        <f t="shared" ca="1" si="51"/>
        <v>0</v>
      </c>
      <c r="P171" s="12">
        <f t="shared" ca="1" si="51"/>
        <v>0</v>
      </c>
      <c r="Q171" s="12">
        <f t="shared" ca="1" si="51"/>
        <v>0</v>
      </c>
      <c r="V171" s="157">
        <f t="shared" si="42"/>
        <v>168</v>
      </c>
      <c r="W171" s="12">
        <f t="shared" ca="1" si="50"/>
        <v>-2.3972763477952963E-3</v>
      </c>
      <c r="X171" s="12">
        <f t="shared" ca="1" si="50"/>
        <v>0</v>
      </c>
      <c r="Y171" s="12">
        <f t="shared" ca="1" si="50"/>
        <v>0</v>
      </c>
      <c r="Z171" s="12">
        <f t="shared" ca="1" si="50"/>
        <v>4.1196950179999803E-2</v>
      </c>
      <c r="AA171" s="12">
        <f t="shared" ca="1" si="50"/>
        <v>6.7146928622809021E-2</v>
      </c>
      <c r="AB171" s="12">
        <f t="shared" ca="1" si="50"/>
        <v>7.2479128966418394E-4</v>
      </c>
      <c r="AC171" s="12">
        <f t="shared" ca="1" si="50"/>
        <v>0</v>
      </c>
      <c r="AD171" s="12">
        <f t="shared" ca="1" si="50"/>
        <v>0</v>
      </c>
      <c r="AE171" s="12">
        <f t="shared" ca="1" si="50"/>
        <v>7.966444283349805E-3</v>
      </c>
      <c r="AF171" s="12">
        <f t="shared" ca="1" si="50"/>
        <v>-2.4999999999999467E-3</v>
      </c>
      <c r="AG171" s="12">
        <f t="shared" ca="1" si="50"/>
        <v>0</v>
      </c>
      <c r="AH171" s="12">
        <f t="shared" ca="1" si="50"/>
        <v>0.18248815564965404</v>
      </c>
      <c r="AI171" s="12">
        <f t="shared" ca="1" si="50"/>
        <v>8.4626954607042837E-2</v>
      </c>
      <c r="AJ171" s="12">
        <f t="shared" ca="1" si="50"/>
        <v>0</v>
      </c>
      <c r="AK171" s="12" t="e">
        <f t="shared" ca="1" si="50"/>
        <v>#DIV/0!</v>
      </c>
      <c r="AL171" s="12" t="e">
        <f t="shared" ca="1" si="36"/>
        <v>#DIV/0!</v>
      </c>
      <c r="AN171" s="157">
        <f t="shared" si="40"/>
        <v>168</v>
      </c>
      <c r="AO171" s="12">
        <f>'US Core RE'!Q181</f>
        <v>6.8892514155546201E-3</v>
      </c>
      <c r="AP171" s="12">
        <f>'VA RE'!Q181</f>
        <v>4.7201409315805097E-2</v>
      </c>
      <c r="AQ171" s="162">
        <f>'Opp RE'!Q181</f>
        <v>2.35799765577458E-2</v>
      </c>
      <c r="AR171" s="162">
        <f>'US Core+ RE'!Q181</f>
        <v>3.4099999999999998E-2</v>
      </c>
      <c r="AS171" s="162">
        <f>REITs!Q181</f>
        <v>0</v>
      </c>
      <c r="AT171" s="162">
        <f>Timberland!Q181</f>
        <v>0</v>
      </c>
      <c r="AU171" s="162">
        <f>'Row Crops'!Q181</f>
        <v>7.5966320577500746E-3</v>
      </c>
      <c r="AV171" s="162">
        <f>'Perm Crops'!Q181</f>
        <v>-2.4999999999999467E-3</v>
      </c>
      <c r="AW171" s="162">
        <f>Infra!Q181</f>
        <v>0</v>
      </c>
      <c r="AX171" s="162">
        <f>'US Public Eq'!Q181</f>
        <v>0.18248815564965401</v>
      </c>
      <c r="AY171" s="162">
        <f>'Fixed Income'!Q181</f>
        <v>8.4626954607042837E-2</v>
      </c>
      <c r="AZ171" s="162">
        <f>NCPREC!Q181</f>
        <v>0</v>
      </c>
      <c r="BA171" s="162">
        <f>'Euro Core RE'!Q181</f>
        <v>0</v>
      </c>
      <c r="BB171" s="162">
        <f>'Asia Core RE'!Q181</f>
        <v>0</v>
      </c>
      <c r="BC171" s="162">
        <f>'Add-On 1'!Q181</f>
        <v>0</v>
      </c>
      <c r="BD171" s="162">
        <f>'Add-On 2'!Q181</f>
        <v>0</v>
      </c>
      <c r="BE171" s="162"/>
      <c r="BF171">
        <f t="shared" si="44"/>
        <v>168</v>
      </c>
      <c r="BG171" s="12">
        <f>'US Core RE'!R181</f>
        <v>-2.3972763477952963E-3</v>
      </c>
      <c r="BH171" s="12">
        <f>'VA RE'!R181</f>
        <v>6.7146928622809021E-2</v>
      </c>
      <c r="BI171" s="162">
        <f>'Opp RE'!R181</f>
        <v>7.2479128966418394E-4</v>
      </c>
      <c r="BJ171" s="162">
        <f>'US Core+ RE'!R181</f>
        <v>4.1196950179999803E-2</v>
      </c>
      <c r="BK171" s="162">
        <f>REITs!R181</f>
        <v>0</v>
      </c>
      <c r="BL171" s="162">
        <f>Timberland!R181</f>
        <v>0</v>
      </c>
      <c r="BM171" s="162">
        <f>'Row Crops'!R181</f>
        <v>7.966444283349805E-3</v>
      </c>
      <c r="BN171" s="162">
        <f>'Perm Crops'!R181</f>
        <v>-2.4999999999999467E-3</v>
      </c>
      <c r="BO171" s="162">
        <f>Infra!R181</f>
        <v>0</v>
      </c>
      <c r="BP171" s="162">
        <f>'US Public Eq'!R181</f>
        <v>0.18248815564965404</v>
      </c>
      <c r="BQ171" s="162">
        <f>'Fixed Income'!R181</f>
        <v>8.4626954607042837E-2</v>
      </c>
      <c r="BR171" s="162">
        <f>NCPREC!R181</f>
        <v>0</v>
      </c>
      <c r="BS171" s="162">
        <f>'Euro Core RE'!R181</f>
        <v>0</v>
      </c>
      <c r="BT171" s="162">
        <f>'Asia Core RE'!R181</f>
        <v>0</v>
      </c>
      <c r="BU171" s="162" t="e">
        <f>'Add-On 1'!R181</f>
        <v>#DIV/0!</v>
      </c>
      <c r="BV171" s="162" t="e">
        <f>'Add-On 2'!R181</f>
        <v>#DIV/0!</v>
      </c>
    </row>
    <row r="172" spans="1:74" x14ac:dyDescent="0.2">
      <c r="A172" s="157">
        <f t="shared" si="41"/>
        <v>169</v>
      </c>
      <c r="B172" s="12">
        <f t="shared" ca="1" si="49"/>
        <v>1.2934396867872001E-2</v>
      </c>
      <c r="C172" s="12">
        <f t="shared" ca="1" si="51"/>
        <v>0</v>
      </c>
      <c r="D172" s="12">
        <f t="shared" ca="1" si="51"/>
        <v>0</v>
      </c>
      <c r="E172" s="12">
        <f t="shared" ca="1" si="51"/>
        <v>3.0700000000000002E-2</v>
      </c>
      <c r="F172" s="12">
        <f t="shared" ca="1" si="51"/>
        <v>3.6842900368090702E-2</v>
      </c>
      <c r="G172" s="12">
        <f t="shared" ca="1" si="51"/>
        <v>3.5517188052403302E-2</v>
      </c>
      <c r="H172" s="12">
        <f t="shared" ca="1" si="51"/>
        <v>0</v>
      </c>
      <c r="I172" s="12">
        <f t="shared" ca="1" si="51"/>
        <v>0</v>
      </c>
      <c r="J172" s="12">
        <f t="shared" ca="1" si="51"/>
        <v>6.5296079037500121E-3</v>
      </c>
      <c r="K172" s="12">
        <f t="shared" ca="1" si="51"/>
        <v>-2.4999999999999467E-3</v>
      </c>
      <c r="L172" s="12">
        <f t="shared" ca="1" si="51"/>
        <v>0</v>
      </c>
      <c r="M172" s="12">
        <f t="shared" ca="1" si="51"/>
        <v>0.11517568291962901</v>
      </c>
      <c r="N172" s="12">
        <f t="shared" ca="1" si="51"/>
        <v>0.14443990992082201</v>
      </c>
      <c r="O172" s="12">
        <f t="shared" ca="1" si="51"/>
        <v>0</v>
      </c>
      <c r="P172" s="12">
        <f t="shared" ca="1" si="51"/>
        <v>0</v>
      </c>
      <c r="Q172" s="12">
        <f t="shared" ca="1" si="51"/>
        <v>0</v>
      </c>
      <c r="V172" s="157">
        <f t="shared" si="42"/>
        <v>169</v>
      </c>
      <c r="W172" s="12">
        <f t="shared" ca="1" si="50"/>
        <v>7.0745078509879544E-3</v>
      </c>
      <c r="X172" s="12">
        <f t="shared" ca="1" si="50"/>
        <v>0</v>
      </c>
      <c r="Y172" s="12">
        <f t="shared" ca="1" si="50"/>
        <v>0</v>
      </c>
      <c r="Z172" s="12">
        <f t="shared" ca="1" si="50"/>
        <v>5.7935408705000135E-2</v>
      </c>
      <c r="AA172" s="12">
        <f t="shared" ca="1" si="50"/>
        <v>2.9659097643345511E-2</v>
      </c>
      <c r="AB172" s="12">
        <f t="shared" ca="1" si="50"/>
        <v>2.3588746810408123E-2</v>
      </c>
      <c r="AC172" s="12">
        <f t="shared" ca="1" si="50"/>
        <v>0</v>
      </c>
      <c r="AD172" s="12">
        <f t="shared" ca="1" si="50"/>
        <v>0</v>
      </c>
      <c r="AE172" s="12">
        <f t="shared" ca="1" si="50"/>
        <v>2.3591962410312028E-3</v>
      </c>
      <c r="AF172" s="12">
        <f t="shared" ca="1" si="50"/>
        <v>-2.4999999999999467E-3</v>
      </c>
      <c r="AG172" s="12">
        <f t="shared" ca="1" si="50"/>
        <v>0</v>
      </c>
      <c r="AH172" s="12">
        <f t="shared" ca="1" si="50"/>
        <v>0.1151756829196291</v>
      </c>
      <c r="AI172" s="12">
        <f t="shared" ca="1" si="50"/>
        <v>0.14443990992082201</v>
      </c>
      <c r="AJ172" s="12">
        <f t="shared" ca="1" si="50"/>
        <v>0</v>
      </c>
      <c r="AK172" s="12" t="e">
        <f t="shared" ca="1" si="50"/>
        <v>#DIV/0!</v>
      </c>
      <c r="AL172" s="12" t="e">
        <f t="shared" ca="1" si="36"/>
        <v>#DIV/0!</v>
      </c>
      <c r="AN172" s="157">
        <f t="shared" si="40"/>
        <v>169</v>
      </c>
      <c r="AO172" s="12">
        <f>'US Core RE'!Q182</f>
        <v>1.2934396867872001E-2</v>
      </c>
      <c r="AP172" s="12">
        <f>'VA RE'!Q182</f>
        <v>3.6842900368090702E-2</v>
      </c>
      <c r="AQ172" s="162">
        <f>'Opp RE'!Q182</f>
        <v>3.5517188052403302E-2</v>
      </c>
      <c r="AR172" s="162">
        <f>'US Core+ RE'!Q182</f>
        <v>3.0700000000000002E-2</v>
      </c>
      <c r="AS172" s="162">
        <f>REITs!Q182</f>
        <v>0</v>
      </c>
      <c r="AT172" s="162">
        <f>Timberland!Q182</f>
        <v>0</v>
      </c>
      <c r="AU172" s="162">
        <f>'Row Crops'!Q182</f>
        <v>6.5296079037500121E-3</v>
      </c>
      <c r="AV172" s="162">
        <f>'Perm Crops'!Q182</f>
        <v>-2.4999999999999467E-3</v>
      </c>
      <c r="AW172" s="162">
        <f>Infra!Q182</f>
        <v>0</v>
      </c>
      <c r="AX172" s="162">
        <f>'US Public Eq'!Q182</f>
        <v>0.11517568291962901</v>
      </c>
      <c r="AY172" s="162">
        <f>'Fixed Income'!Q182</f>
        <v>0.14443990992082201</v>
      </c>
      <c r="AZ172" s="162">
        <f>NCPREC!Q182</f>
        <v>0</v>
      </c>
      <c r="BA172" s="162">
        <f>'Euro Core RE'!Q182</f>
        <v>0</v>
      </c>
      <c r="BB172" s="162">
        <f>'Asia Core RE'!Q182</f>
        <v>0</v>
      </c>
      <c r="BC172" s="162">
        <f>'Add-On 1'!Q182</f>
        <v>0</v>
      </c>
      <c r="BD172" s="162">
        <f>'Add-On 2'!Q182</f>
        <v>0</v>
      </c>
      <c r="BE172" s="162"/>
      <c r="BF172">
        <f t="shared" si="44"/>
        <v>169</v>
      </c>
      <c r="BG172" s="12">
        <f>'US Core RE'!R182</f>
        <v>7.0745078509879544E-3</v>
      </c>
      <c r="BH172" s="12">
        <f>'VA RE'!R182</f>
        <v>2.9659097643345511E-2</v>
      </c>
      <c r="BI172" s="162">
        <f>'Opp RE'!R182</f>
        <v>2.3588746810408123E-2</v>
      </c>
      <c r="BJ172" s="162">
        <f>'US Core+ RE'!R182</f>
        <v>5.7935408705000135E-2</v>
      </c>
      <c r="BK172" s="162">
        <f>REITs!R182</f>
        <v>0</v>
      </c>
      <c r="BL172" s="162">
        <f>Timberland!R182</f>
        <v>0</v>
      </c>
      <c r="BM172" s="162">
        <f>'Row Crops'!R182</f>
        <v>2.3591962410312028E-3</v>
      </c>
      <c r="BN172" s="162">
        <f>'Perm Crops'!R182</f>
        <v>-2.4999999999999467E-3</v>
      </c>
      <c r="BO172" s="162">
        <f>Infra!R182</f>
        <v>0</v>
      </c>
      <c r="BP172" s="162">
        <f>'US Public Eq'!R182</f>
        <v>0.1151756829196291</v>
      </c>
      <c r="BQ172" s="162">
        <f>'Fixed Income'!R182</f>
        <v>0.14443990992082201</v>
      </c>
      <c r="BR172" s="162">
        <f>NCPREC!R182</f>
        <v>0</v>
      </c>
      <c r="BS172" s="162">
        <f>'Euro Core RE'!R182</f>
        <v>0</v>
      </c>
      <c r="BT172" s="162">
        <f>'Asia Core RE'!R182</f>
        <v>0</v>
      </c>
      <c r="BU172" s="162" t="e">
        <f>'Add-On 1'!R182</f>
        <v>#DIV/0!</v>
      </c>
      <c r="BV172" s="162" t="e">
        <f>'Add-On 2'!R182</f>
        <v>#DIV/0!</v>
      </c>
    </row>
    <row r="173" spans="1:74" x14ac:dyDescent="0.2">
      <c r="A173" s="157">
        <f t="shared" si="41"/>
        <v>170</v>
      </c>
      <c r="B173" s="12">
        <f t="shared" ca="1" si="49"/>
        <v>1.7754793916098001E-2</v>
      </c>
      <c r="C173" s="12">
        <f t="shared" ca="1" si="51"/>
        <v>0</v>
      </c>
      <c r="D173" s="12">
        <f t="shared" ca="1" si="51"/>
        <v>0</v>
      </c>
      <c r="E173" s="12">
        <f t="shared" ca="1" si="51"/>
        <v>1.24E-2</v>
      </c>
      <c r="F173" s="12">
        <f t="shared" ca="1" si="51"/>
        <v>4.3243183945124303E-2</v>
      </c>
      <c r="G173" s="12">
        <f t="shared" ca="1" si="51"/>
        <v>3.7088185305013899E-2</v>
      </c>
      <c r="H173" s="12">
        <f t="shared" ca="1" si="51"/>
        <v>0</v>
      </c>
      <c r="I173" s="12">
        <f t="shared" ca="1" si="51"/>
        <v>0</v>
      </c>
      <c r="J173" s="12">
        <f t="shared" ca="1" si="51"/>
        <v>1.0524586525999968E-2</v>
      </c>
      <c r="K173" s="12">
        <f t="shared" ca="1" si="51"/>
        <v>-2.4999999999999467E-3</v>
      </c>
      <c r="L173" s="12">
        <f t="shared" ca="1" si="51"/>
        <v>0</v>
      </c>
      <c r="M173" s="12">
        <f t="shared" ca="1" si="51"/>
        <v>-5.6027672408532903E-3</v>
      </c>
      <c r="N173" s="12">
        <f t="shared" ca="1" si="51"/>
        <v>2.8301781751637334E-2</v>
      </c>
      <c r="O173" s="12">
        <f t="shared" ca="1" si="51"/>
        <v>0</v>
      </c>
      <c r="P173" s="12">
        <f t="shared" ca="1" si="51"/>
        <v>0</v>
      </c>
      <c r="Q173" s="12">
        <f t="shared" ca="1" si="51"/>
        <v>0</v>
      </c>
      <c r="V173" s="157">
        <f t="shared" si="42"/>
        <v>170</v>
      </c>
      <c r="W173" s="12">
        <f t="shared" ca="1" si="50"/>
        <v>8.4792105214133162E-3</v>
      </c>
      <c r="X173" s="12">
        <f t="shared" ca="1" si="50"/>
        <v>0</v>
      </c>
      <c r="Y173" s="12">
        <f t="shared" ca="1" si="50"/>
        <v>0</v>
      </c>
      <c r="Z173" s="12">
        <f t="shared" ca="1" si="50"/>
        <v>-7.2651011950000122E-3</v>
      </c>
      <c r="AA173" s="12">
        <f t="shared" ca="1" si="50"/>
        <v>7.8770018093237137E-2</v>
      </c>
      <c r="AB173" s="12">
        <f t="shared" ca="1" si="50"/>
        <v>3.5876544377493991E-2</v>
      </c>
      <c r="AC173" s="12">
        <f t="shared" ca="1" si="50"/>
        <v>0</v>
      </c>
      <c r="AD173" s="12">
        <f t="shared" ca="1" si="50"/>
        <v>0</v>
      </c>
      <c r="AE173" s="12">
        <f t="shared" ca="1" si="50"/>
        <v>2.196676033771694E-2</v>
      </c>
      <c r="AF173" s="12">
        <f t="shared" ca="1" si="50"/>
        <v>-2.4999999999999467E-3</v>
      </c>
      <c r="AG173" s="12">
        <f t="shared" ca="1" si="50"/>
        <v>0</v>
      </c>
      <c r="AH173" s="12">
        <f t="shared" ca="1" si="50"/>
        <v>-5.6027672408532903E-3</v>
      </c>
      <c r="AI173" s="12">
        <f t="shared" ca="1" si="50"/>
        <v>2.8301781751637334E-2</v>
      </c>
      <c r="AJ173" s="12">
        <f t="shared" ca="1" si="50"/>
        <v>0</v>
      </c>
      <c r="AK173" s="12" t="e">
        <f t="shared" ca="1" si="50"/>
        <v>#DIV/0!</v>
      </c>
      <c r="AL173" s="12" t="e">
        <f t="shared" ca="1" si="36"/>
        <v>#DIV/0!</v>
      </c>
      <c r="AN173" s="157">
        <f t="shared" si="40"/>
        <v>170</v>
      </c>
      <c r="AO173" s="12">
        <f>'US Core RE'!Q183</f>
        <v>1.7754793916098001E-2</v>
      </c>
      <c r="AP173" s="12">
        <f>'VA RE'!Q183</f>
        <v>4.3243183945124303E-2</v>
      </c>
      <c r="AQ173" s="162">
        <f>'Opp RE'!Q183</f>
        <v>3.7088185305013899E-2</v>
      </c>
      <c r="AR173" s="162">
        <f>'US Core+ RE'!Q183</f>
        <v>1.24E-2</v>
      </c>
      <c r="AS173" s="162">
        <f>REITs!Q183</f>
        <v>0</v>
      </c>
      <c r="AT173" s="162">
        <f>Timberland!Q183</f>
        <v>0</v>
      </c>
      <c r="AU173" s="162">
        <f>'Row Crops'!Q183</f>
        <v>1.0524586525999968E-2</v>
      </c>
      <c r="AV173" s="162">
        <f>'Perm Crops'!Q183</f>
        <v>-2.4999999999999467E-3</v>
      </c>
      <c r="AW173" s="162">
        <f>Infra!Q183</f>
        <v>0</v>
      </c>
      <c r="AX173" s="162">
        <f>'US Public Eq'!Q183</f>
        <v>-5.6027672408532903E-3</v>
      </c>
      <c r="AY173" s="162">
        <f>'Fixed Income'!Q183</f>
        <v>2.8301781751637334E-2</v>
      </c>
      <c r="AZ173" s="162">
        <f>NCPREC!Q183</f>
        <v>0</v>
      </c>
      <c r="BA173" s="162">
        <f>'Euro Core RE'!Q183</f>
        <v>0</v>
      </c>
      <c r="BB173" s="162">
        <f>'Asia Core RE'!Q183</f>
        <v>0</v>
      </c>
      <c r="BC173" s="162">
        <f>'Add-On 1'!Q183</f>
        <v>0</v>
      </c>
      <c r="BD173" s="162">
        <f>'Add-On 2'!Q183</f>
        <v>0</v>
      </c>
      <c r="BE173" s="162"/>
      <c r="BF173">
        <f t="shared" si="44"/>
        <v>170</v>
      </c>
      <c r="BG173" s="12">
        <f>'US Core RE'!R183</f>
        <v>8.4792105214133162E-3</v>
      </c>
      <c r="BH173" s="12">
        <f>'VA RE'!R183</f>
        <v>7.8770018093237137E-2</v>
      </c>
      <c r="BI173" s="162">
        <f>'Opp RE'!R183</f>
        <v>3.5876544377493991E-2</v>
      </c>
      <c r="BJ173" s="162">
        <f>'US Core+ RE'!R183</f>
        <v>-7.2651011950000122E-3</v>
      </c>
      <c r="BK173" s="162">
        <f>REITs!R183</f>
        <v>0</v>
      </c>
      <c r="BL173" s="162">
        <f>Timberland!R183</f>
        <v>0</v>
      </c>
      <c r="BM173" s="162">
        <f>'Row Crops'!R183</f>
        <v>2.196676033771694E-2</v>
      </c>
      <c r="BN173" s="162">
        <f>'Perm Crops'!R183</f>
        <v>-2.4999999999999467E-3</v>
      </c>
      <c r="BO173" s="162">
        <f>Infra!R183</f>
        <v>0</v>
      </c>
      <c r="BP173" s="162">
        <f>'US Public Eq'!R183</f>
        <v>-5.6027672408532903E-3</v>
      </c>
      <c r="BQ173" s="162">
        <f>'Fixed Income'!R183</f>
        <v>2.8301781751637334E-2</v>
      </c>
      <c r="BR173" s="162">
        <f>NCPREC!R183</f>
        <v>0</v>
      </c>
      <c r="BS173" s="162">
        <f>'Euro Core RE'!R183</f>
        <v>0</v>
      </c>
      <c r="BT173" s="162">
        <f>'Asia Core RE'!R183</f>
        <v>0</v>
      </c>
      <c r="BU173" s="162" t="e">
        <f>'Add-On 1'!R183</f>
        <v>#DIV/0!</v>
      </c>
      <c r="BV173" s="162" t="e">
        <f>'Add-On 2'!R183</f>
        <v>#DIV/0!</v>
      </c>
    </row>
    <row r="174" spans="1:74" x14ac:dyDescent="0.2">
      <c r="A174" s="157">
        <f t="shared" si="41"/>
        <v>171</v>
      </c>
      <c r="B174" s="12">
        <f t="shared" ca="1" si="49"/>
        <v>2.35799765577458E-2</v>
      </c>
      <c r="C174" s="12">
        <f t="shared" ca="1" si="51"/>
        <v>0</v>
      </c>
      <c r="D174" s="12">
        <f t="shared" ca="1" si="51"/>
        <v>0</v>
      </c>
      <c r="E174" s="12">
        <f t="shared" ca="1" si="51"/>
        <v>2.1399999999999999E-2</v>
      </c>
      <c r="F174" s="12">
        <f t="shared" ca="1" si="51"/>
        <v>2.0364135637506699E-2</v>
      </c>
      <c r="G174" s="12">
        <f t="shared" ca="1" si="51"/>
        <v>4.1885611824909602E-2</v>
      </c>
      <c r="H174" s="12">
        <f t="shared" ca="1" si="51"/>
        <v>0</v>
      </c>
      <c r="I174" s="12">
        <f t="shared" ca="1" si="51"/>
        <v>0</v>
      </c>
      <c r="J174" s="12">
        <f t="shared" ca="1" si="51"/>
        <v>-1.8313138052500344E-3</v>
      </c>
      <c r="K174" s="12">
        <f t="shared" ca="1" si="51"/>
        <v>-2.4999999999999467E-3</v>
      </c>
      <c r="L174" s="12">
        <f t="shared" ca="1" si="51"/>
        <v>0</v>
      </c>
      <c r="M174" s="12">
        <f t="shared" ca="1" si="51"/>
        <v>-7.3081147479288205E-2</v>
      </c>
      <c r="N174" s="12">
        <f t="shared" ca="1" si="51"/>
        <v>3.9009500016996324E-2</v>
      </c>
      <c r="O174" s="12">
        <f t="shared" ca="1" si="51"/>
        <v>0</v>
      </c>
      <c r="P174" s="12">
        <f t="shared" ca="1" si="51"/>
        <v>0</v>
      </c>
      <c r="Q174" s="12">
        <f t="shared" ca="1" si="51"/>
        <v>0</v>
      </c>
      <c r="V174" s="157">
        <f t="shared" si="42"/>
        <v>171</v>
      </c>
      <c r="W174" s="12">
        <f t="shared" ca="1" si="50"/>
        <v>8.8928720409373607E-3</v>
      </c>
      <c r="X174" s="12">
        <f t="shared" ca="1" si="50"/>
        <v>0</v>
      </c>
      <c r="Y174" s="12">
        <f t="shared" ca="1" si="50"/>
        <v>0</v>
      </c>
      <c r="Z174" s="12">
        <f t="shared" ca="1" si="50"/>
        <v>2.2032784630000135E-2</v>
      </c>
      <c r="AA174" s="12">
        <f t="shared" ca="1" si="50"/>
        <v>-1.8595122335963388E-2</v>
      </c>
      <c r="AB174" s="12">
        <f t="shared" ca="1" si="50"/>
        <v>5.5239354304394972E-2</v>
      </c>
      <c r="AC174" s="12">
        <f t="shared" ca="1" si="50"/>
        <v>0</v>
      </c>
      <c r="AD174" s="12">
        <f t="shared" ca="1" si="50"/>
        <v>0</v>
      </c>
      <c r="AE174" s="12">
        <f t="shared" ca="1" si="50"/>
        <v>-1.1133244736605596E-2</v>
      </c>
      <c r="AF174" s="12">
        <f t="shared" ca="1" si="50"/>
        <v>-2.4999999999999467E-3</v>
      </c>
      <c r="AG174" s="12">
        <f t="shared" ca="1" si="50"/>
        <v>0</v>
      </c>
      <c r="AH174" s="12">
        <f t="shared" ca="1" si="50"/>
        <v>-7.3081147479288178E-2</v>
      </c>
      <c r="AI174" s="12">
        <f t="shared" ca="1" si="50"/>
        <v>3.9009500016996324E-2</v>
      </c>
      <c r="AJ174" s="12">
        <f t="shared" ca="1" si="50"/>
        <v>0</v>
      </c>
      <c r="AK174" s="12" t="e">
        <f t="shared" ca="1" si="50"/>
        <v>#DIV/0!</v>
      </c>
      <c r="AL174" s="12" t="e">
        <f t="shared" ca="1" si="36"/>
        <v>#DIV/0!</v>
      </c>
      <c r="AN174" s="157">
        <f t="shared" si="40"/>
        <v>171</v>
      </c>
      <c r="AO174" s="12">
        <f>'US Core RE'!Q184</f>
        <v>2.35799765577458E-2</v>
      </c>
      <c r="AP174" s="12">
        <f>'VA RE'!Q184</f>
        <v>2.0364135637506699E-2</v>
      </c>
      <c r="AQ174" s="162">
        <f>'Opp RE'!Q184</f>
        <v>4.1885611824909602E-2</v>
      </c>
      <c r="AR174" s="162">
        <f>'US Core+ RE'!Q184</f>
        <v>2.1399999999999999E-2</v>
      </c>
      <c r="AS174" s="162">
        <f>REITs!Q184</f>
        <v>0</v>
      </c>
      <c r="AT174" s="162">
        <f>Timberland!Q184</f>
        <v>0</v>
      </c>
      <c r="AU174" s="162">
        <f>'Row Crops'!Q184</f>
        <v>-1.8313138052500344E-3</v>
      </c>
      <c r="AV174" s="162">
        <f>'Perm Crops'!Q184</f>
        <v>-2.4999999999999467E-3</v>
      </c>
      <c r="AW174" s="162">
        <f>Infra!Q184</f>
        <v>0</v>
      </c>
      <c r="AX174" s="162">
        <f>'US Public Eq'!Q184</f>
        <v>-7.3081147479288205E-2</v>
      </c>
      <c r="AY174" s="162">
        <f>'Fixed Income'!Q184</f>
        <v>3.9009500016996324E-2</v>
      </c>
      <c r="AZ174" s="162">
        <f>NCPREC!Q184</f>
        <v>0</v>
      </c>
      <c r="BA174" s="162">
        <f>'Euro Core RE'!Q184</f>
        <v>0</v>
      </c>
      <c r="BB174" s="162">
        <f>'Asia Core RE'!Q184</f>
        <v>0</v>
      </c>
      <c r="BC174" s="162">
        <f>'Add-On 1'!Q184</f>
        <v>0</v>
      </c>
      <c r="BD174" s="162">
        <f>'Add-On 2'!Q184</f>
        <v>0</v>
      </c>
      <c r="BE174" s="162"/>
      <c r="BF174">
        <f t="shared" si="44"/>
        <v>171</v>
      </c>
      <c r="BG174" s="12">
        <f>'US Core RE'!R184</f>
        <v>8.8928720409373607E-3</v>
      </c>
      <c r="BH174" s="12">
        <f>'VA RE'!R184</f>
        <v>-1.8595122335963388E-2</v>
      </c>
      <c r="BI174" s="162">
        <f>'Opp RE'!R184</f>
        <v>5.5239354304394972E-2</v>
      </c>
      <c r="BJ174" s="162">
        <f>'US Core+ RE'!R184</f>
        <v>2.2032784630000135E-2</v>
      </c>
      <c r="BK174" s="162">
        <f>REITs!R184</f>
        <v>0</v>
      </c>
      <c r="BL174" s="162">
        <f>Timberland!R184</f>
        <v>0</v>
      </c>
      <c r="BM174" s="162">
        <f>'Row Crops'!R184</f>
        <v>-1.1133244736605596E-2</v>
      </c>
      <c r="BN174" s="162">
        <f>'Perm Crops'!R184</f>
        <v>-2.4999999999999467E-3</v>
      </c>
      <c r="BO174" s="162">
        <f>Infra!R184</f>
        <v>0</v>
      </c>
      <c r="BP174" s="162">
        <f>'US Public Eq'!R184</f>
        <v>-7.3081147479288178E-2</v>
      </c>
      <c r="BQ174" s="162">
        <f>'Fixed Income'!R184</f>
        <v>3.9009500016996324E-2</v>
      </c>
      <c r="BR174" s="162">
        <f>NCPREC!R184</f>
        <v>0</v>
      </c>
      <c r="BS174" s="162">
        <f>'Euro Core RE'!R184</f>
        <v>0</v>
      </c>
      <c r="BT174" s="162">
        <f>'Asia Core RE'!R184</f>
        <v>0</v>
      </c>
      <c r="BU174" s="162" t="e">
        <f>'Add-On 1'!R184</f>
        <v>#DIV/0!</v>
      </c>
      <c r="BV174" s="162" t="e">
        <f>'Add-On 2'!R184</f>
        <v>#DIV/0!</v>
      </c>
    </row>
    <row r="175" spans="1:74" x14ac:dyDescent="0.2">
      <c r="A175" s="157">
        <f t="shared" si="41"/>
        <v>172</v>
      </c>
      <c r="B175" s="12">
        <f t="shared" ca="1" si="49"/>
        <v>3.5517188052403302E-2</v>
      </c>
      <c r="C175" s="12">
        <f t="shared" ca="1" si="51"/>
        <v>0</v>
      </c>
      <c r="D175" s="12">
        <f t="shared" ca="1" si="51"/>
        <v>0</v>
      </c>
      <c r="E175" s="12">
        <f t="shared" ca="1" si="51"/>
        <v>2.06E-2</v>
      </c>
      <c r="F175" s="12">
        <f t="shared" ca="1" si="51"/>
        <v>4.6518456095286098E-2</v>
      </c>
      <c r="G175" s="12">
        <f t="shared" ca="1" si="51"/>
        <v>3.5176266930040397E-2</v>
      </c>
      <c r="H175" s="12">
        <f t="shared" ca="1" si="51"/>
        <v>0</v>
      </c>
      <c r="I175" s="12">
        <f t="shared" ca="1" si="51"/>
        <v>0</v>
      </c>
      <c r="J175" s="12">
        <f t="shared" ca="1" si="51"/>
        <v>8.4618166752499224E-3</v>
      </c>
      <c r="K175" s="12">
        <f t="shared" ca="1" si="51"/>
        <v>-2.4999999999999467E-3</v>
      </c>
      <c r="L175" s="12">
        <f t="shared" ca="1" si="51"/>
        <v>0</v>
      </c>
      <c r="M175" s="12">
        <f t="shared" ca="1" si="51"/>
        <v>6.9316879217469901E-2</v>
      </c>
      <c r="N175" s="12">
        <f t="shared" ca="1" si="51"/>
        <v>0.10577837365749843</v>
      </c>
      <c r="O175" s="12">
        <f t="shared" ca="1" si="51"/>
        <v>0</v>
      </c>
      <c r="P175" s="12">
        <f t="shared" ca="1" si="51"/>
        <v>0</v>
      </c>
      <c r="Q175" s="12">
        <f t="shared" ca="1" si="51"/>
        <v>0</v>
      </c>
      <c r="V175" s="157">
        <f t="shared" si="42"/>
        <v>172</v>
      </c>
      <c r="W175" s="12">
        <f t="shared" ca="1" si="50"/>
        <v>2.7911008323730169E-2</v>
      </c>
      <c r="X175" s="12">
        <f t="shared" ca="1" si="50"/>
        <v>0</v>
      </c>
      <c r="Y175" s="12">
        <f t="shared" ca="1" si="50"/>
        <v>0</v>
      </c>
      <c r="Z175" s="12">
        <f t="shared" ca="1" si="50"/>
        <v>2.2137640160000194E-2</v>
      </c>
      <c r="AA175" s="12">
        <f t="shared" ca="1" si="50"/>
        <v>7.4022136180368348E-2</v>
      </c>
      <c r="AB175" s="12">
        <f t="shared" ca="1" si="50"/>
        <v>3.3960356941563852E-2</v>
      </c>
      <c r="AC175" s="12">
        <f t="shared" ca="1" si="50"/>
        <v>0</v>
      </c>
      <c r="AD175" s="12">
        <f t="shared" ca="1" si="50"/>
        <v>0</v>
      </c>
      <c r="AE175" s="12">
        <f t="shared" ca="1" si="50"/>
        <v>9.6917181047679879E-3</v>
      </c>
      <c r="AF175" s="12">
        <f t="shared" ca="1" si="50"/>
        <v>-2.4999999999999467E-3</v>
      </c>
      <c r="AG175" s="12">
        <f t="shared" ca="1" si="50"/>
        <v>0</v>
      </c>
      <c r="AH175" s="12">
        <f t="shared" ca="1" si="50"/>
        <v>6.9316879217469873E-2</v>
      </c>
      <c r="AI175" s="12">
        <f t="shared" ca="1" si="50"/>
        <v>0.10577837365749843</v>
      </c>
      <c r="AJ175" s="12">
        <f t="shared" ca="1" si="50"/>
        <v>0</v>
      </c>
      <c r="AK175" s="12" t="e">
        <f t="shared" ca="1" si="50"/>
        <v>#DIV/0!</v>
      </c>
      <c r="AL175" s="12" t="e">
        <f t="shared" ca="1" si="36"/>
        <v>#DIV/0!</v>
      </c>
      <c r="AN175" s="157">
        <f t="shared" si="40"/>
        <v>172</v>
      </c>
      <c r="AO175" s="12">
        <f>'US Core RE'!Q185</f>
        <v>3.5517188052403302E-2</v>
      </c>
      <c r="AP175" s="12">
        <f>'VA RE'!Q185</f>
        <v>4.6518456095286098E-2</v>
      </c>
      <c r="AQ175" s="162">
        <f>'Opp RE'!Q185</f>
        <v>3.5176266930040397E-2</v>
      </c>
      <c r="AR175" s="162">
        <f>'US Core+ RE'!Q185</f>
        <v>2.06E-2</v>
      </c>
      <c r="AS175" s="162">
        <f>REITs!Q185</f>
        <v>0</v>
      </c>
      <c r="AT175" s="162">
        <f>Timberland!Q185</f>
        <v>0</v>
      </c>
      <c r="AU175" s="162">
        <f>'Row Crops'!Q185</f>
        <v>8.4618166752499224E-3</v>
      </c>
      <c r="AV175" s="162">
        <f>'Perm Crops'!Q185</f>
        <v>-2.4999999999999467E-3</v>
      </c>
      <c r="AW175" s="162">
        <f>Infra!Q185</f>
        <v>0</v>
      </c>
      <c r="AX175" s="162">
        <f>'US Public Eq'!Q185</f>
        <v>6.9316879217469901E-2</v>
      </c>
      <c r="AY175" s="162">
        <f>'Fixed Income'!Q185</f>
        <v>0.10577837365749843</v>
      </c>
      <c r="AZ175" s="162">
        <f>NCPREC!Q185</f>
        <v>0</v>
      </c>
      <c r="BA175" s="162">
        <f>'Euro Core RE'!Q185</f>
        <v>0</v>
      </c>
      <c r="BB175" s="162">
        <f>'Asia Core RE'!Q185</f>
        <v>0</v>
      </c>
      <c r="BC175" s="162">
        <f>'Add-On 1'!Q185</f>
        <v>0</v>
      </c>
      <c r="BD175" s="162">
        <f>'Add-On 2'!Q185</f>
        <v>0</v>
      </c>
      <c r="BE175" s="162"/>
      <c r="BF175">
        <f t="shared" si="44"/>
        <v>172</v>
      </c>
      <c r="BG175" s="12">
        <f>'US Core RE'!R185</f>
        <v>2.7911008323730169E-2</v>
      </c>
      <c r="BH175" s="12">
        <f>'VA RE'!R185</f>
        <v>7.4022136180368348E-2</v>
      </c>
      <c r="BI175" s="162">
        <f>'Opp RE'!R185</f>
        <v>3.3960356941563852E-2</v>
      </c>
      <c r="BJ175" s="162">
        <f>'US Core+ RE'!R185</f>
        <v>2.2137640160000194E-2</v>
      </c>
      <c r="BK175" s="162">
        <f>REITs!R185</f>
        <v>0</v>
      </c>
      <c r="BL175" s="162">
        <f>Timberland!R185</f>
        <v>0</v>
      </c>
      <c r="BM175" s="162">
        <f>'Row Crops'!R185</f>
        <v>9.6917181047679879E-3</v>
      </c>
      <c r="BN175" s="162">
        <f>'Perm Crops'!R185</f>
        <v>-2.4999999999999467E-3</v>
      </c>
      <c r="BO175" s="162">
        <f>Infra!R185</f>
        <v>0</v>
      </c>
      <c r="BP175" s="162">
        <f>'US Public Eq'!R185</f>
        <v>6.9316879217469873E-2</v>
      </c>
      <c r="BQ175" s="162">
        <f>'Fixed Income'!R185</f>
        <v>0.10577837365749843</v>
      </c>
      <c r="BR175" s="162">
        <f>NCPREC!R185</f>
        <v>0</v>
      </c>
      <c r="BS175" s="162">
        <f>'Euro Core RE'!R185</f>
        <v>0</v>
      </c>
      <c r="BT175" s="162">
        <f>'Asia Core RE'!R185</f>
        <v>0</v>
      </c>
      <c r="BU175" s="162" t="e">
        <f>'Add-On 1'!R185</f>
        <v>#DIV/0!</v>
      </c>
      <c r="BV175" s="162" t="e">
        <f>'Add-On 2'!R185</f>
        <v>#DIV/0!</v>
      </c>
    </row>
    <row r="176" spans="1:74" x14ac:dyDescent="0.2">
      <c r="A176" s="157">
        <f t="shared" si="41"/>
        <v>173</v>
      </c>
      <c r="B176" s="12">
        <f t="shared" ca="1" si="49"/>
        <v>3.7088185305013899E-2</v>
      </c>
      <c r="C176" s="12">
        <f t="shared" ca="1" si="51"/>
        <v>0</v>
      </c>
      <c r="D176" s="12">
        <f t="shared" ca="1" si="51"/>
        <v>0</v>
      </c>
      <c r="E176" s="12">
        <f t="shared" ca="1" si="51"/>
        <v>2.6499999999999999E-2</v>
      </c>
      <c r="F176" s="12">
        <f t="shared" ca="1" si="51"/>
        <v>2.8545029090606501E-2</v>
      </c>
      <c r="G176" s="12">
        <f t="shared" ca="1" si="51"/>
        <v>3.5768918163892098E-2</v>
      </c>
      <c r="H176" s="12">
        <f t="shared" ca="1" si="51"/>
        <v>0</v>
      </c>
      <c r="I176" s="12">
        <f t="shared" ca="1" si="51"/>
        <v>0</v>
      </c>
      <c r="J176" s="12">
        <f t="shared" ca="1" si="51"/>
        <v>7.4754246357500165E-3</v>
      </c>
      <c r="K176" s="12">
        <f t="shared" ca="1" si="51"/>
        <v>-2.4999999999999467E-3</v>
      </c>
      <c r="L176" s="12">
        <f t="shared" ca="1" si="51"/>
        <v>0</v>
      </c>
      <c r="M176" s="12">
        <f t="shared" ca="1" si="51"/>
        <v>-0.102324165162058</v>
      </c>
      <c r="N176" s="12">
        <f t="shared" ca="1" si="51"/>
        <v>-4.0593146911466649E-2</v>
      </c>
      <c r="O176" s="12">
        <f t="shared" ca="1" si="51"/>
        <v>0</v>
      </c>
      <c r="P176" s="12">
        <f t="shared" ca="1" si="51"/>
        <v>0</v>
      </c>
      <c r="Q176" s="12">
        <f t="shared" ca="1" si="51"/>
        <v>0</v>
      </c>
      <c r="V176" s="157">
        <f t="shared" si="42"/>
        <v>173</v>
      </c>
      <c r="W176" s="12">
        <f t="shared" ca="1" si="50"/>
        <v>3.6392198529302755E-2</v>
      </c>
      <c r="X176" s="12">
        <f t="shared" ca="1" si="50"/>
        <v>0</v>
      </c>
      <c r="Y176" s="12">
        <f t="shared" ca="1" si="50"/>
        <v>0</v>
      </c>
      <c r="Z176" s="12">
        <f t="shared" ca="1" si="50"/>
        <v>-2.5824824649999911E-2</v>
      </c>
      <c r="AA176" s="12">
        <f t="shared" ca="1" si="50"/>
        <v>1.8624156611627196E-2</v>
      </c>
      <c r="AB176" s="12">
        <f t="shared" ca="1" si="50"/>
        <v>3.180588853014954E-2</v>
      </c>
      <c r="AC176" s="12">
        <f t="shared" ca="1" si="50"/>
        <v>0</v>
      </c>
      <c r="AD176" s="12">
        <f t="shared" ca="1" si="50"/>
        <v>0</v>
      </c>
      <c r="AE176" s="12">
        <f t="shared" ca="1" si="50"/>
        <v>7.4754246357500165E-3</v>
      </c>
      <c r="AF176" s="12">
        <f t="shared" ca="1" si="50"/>
        <v>-2.4999999999999467E-3</v>
      </c>
      <c r="AG176" s="12">
        <f t="shared" ca="1" si="50"/>
        <v>0</v>
      </c>
      <c r="AH176" s="12">
        <f t="shared" ca="1" si="50"/>
        <v>-0.102324165162058</v>
      </c>
      <c r="AI176" s="12">
        <f t="shared" ca="1" si="50"/>
        <v>-4.0593146911466649E-2</v>
      </c>
      <c r="AJ176" s="12">
        <f t="shared" ca="1" si="50"/>
        <v>0</v>
      </c>
      <c r="AK176" s="12" t="e">
        <f t="shared" ca="1" si="50"/>
        <v>#DIV/0!</v>
      </c>
      <c r="AL176" s="12" t="e">
        <f t="shared" ca="1" si="36"/>
        <v>#DIV/0!</v>
      </c>
      <c r="AN176" s="157">
        <f t="shared" si="40"/>
        <v>173</v>
      </c>
      <c r="AO176" s="12">
        <f>'US Core RE'!Q186</f>
        <v>3.7088185305013899E-2</v>
      </c>
      <c r="AP176" s="12">
        <f>'VA RE'!Q186</f>
        <v>2.8545029090606501E-2</v>
      </c>
      <c r="AQ176" s="162">
        <f>'Opp RE'!Q186</f>
        <v>3.5768918163892098E-2</v>
      </c>
      <c r="AR176" s="162">
        <f>'US Core+ RE'!Q186</f>
        <v>2.6499999999999999E-2</v>
      </c>
      <c r="AS176" s="162">
        <f>REITs!Q186</f>
        <v>0</v>
      </c>
      <c r="AT176" s="162">
        <f>Timberland!Q186</f>
        <v>0</v>
      </c>
      <c r="AU176" s="162">
        <f>'Row Crops'!Q186</f>
        <v>7.4754246357500165E-3</v>
      </c>
      <c r="AV176" s="162">
        <f>'Perm Crops'!Q186</f>
        <v>-2.4999999999999467E-3</v>
      </c>
      <c r="AW176" s="162">
        <f>Infra!Q186</f>
        <v>0</v>
      </c>
      <c r="AX176" s="162">
        <f>'US Public Eq'!Q186</f>
        <v>-0.102324165162058</v>
      </c>
      <c r="AY176" s="162">
        <f>'Fixed Income'!Q186</f>
        <v>-4.0593146911466649E-2</v>
      </c>
      <c r="AZ176" s="162">
        <f>NCPREC!Q186</f>
        <v>0</v>
      </c>
      <c r="BA176" s="162">
        <f>'Euro Core RE'!Q186</f>
        <v>0</v>
      </c>
      <c r="BB176" s="162">
        <f>'Asia Core RE'!Q186</f>
        <v>0</v>
      </c>
      <c r="BC176" s="162">
        <f>'Add-On 1'!Q186</f>
        <v>0</v>
      </c>
      <c r="BD176" s="162">
        <f>'Add-On 2'!Q186</f>
        <v>0</v>
      </c>
      <c r="BE176" s="162"/>
      <c r="BF176">
        <f t="shared" si="44"/>
        <v>173</v>
      </c>
      <c r="BG176" s="12">
        <f>'US Core RE'!R186</f>
        <v>3.6392198529302755E-2</v>
      </c>
      <c r="BH176" s="12">
        <f>'VA RE'!R186</f>
        <v>1.8624156611627196E-2</v>
      </c>
      <c r="BI176" s="162">
        <f>'Opp RE'!R186</f>
        <v>3.180588853014954E-2</v>
      </c>
      <c r="BJ176" s="162">
        <f>'US Core+ RE'!R186</f>
        <v>-2.5824824649999911E-2</v>
      </c>
      <c r="BK176" s="162">
        <f>REITs!R186</f>
        <v>0</v>
      </c>
      <c r="BL176" s="162">
        <f>Timberland!R186</f>
        <v>0</v>
      </c>
      <c r="BM176" s="162">
        <f>'Row Crops'!R186</f>
        <v>7.4754246357500165E-3</v>
      </c>
      <c r="BN176" s="162">
        <f>'Perm Crops'!R186</f>
        <v>-2.4999999999999467E-3</v>
      </c>
      <c r="BO176" s="162">
        <f>Infra!R186</f>
        <v>0</v>
      </c>
      <c r="BP176" s="162">
        <f>'US Public Eq'!R186</f>
        <v>-0.102324165162058</v>
      </c>
      <c r="BQ176" s="162">
        <f>'Fixed Income'!R186</f>
        <v>-4.0593146911466649E-2</v>
      </c>
      <c r="BR176" s="162">
        <f>NCPREC!R186</f>
        <v>0</v>
      </c>
      <c r="BS176" s="162">
        <f>'Euro Core RE'!R186</f>
        <v>0</v>
      </c>
      <c r="BT176" s="162">
        <f>'Asia Core RE'!R186</f>
        <v>0</v>
      </c>
      <c r="BU176" s="162" t="e">
        <f>'Add-On 1'!R186</f>
        <v>#DIV/0!</v>
      </c>
      <c r="BV176" s="162" t="e">
        <f>'Add-On 2'!R186</f>
        <v>#DIV/0!</v>
      </c>
    </row>
    <row r="177" spans="1:74" x14ac:dyDescent="0.2">
      <c r="A177" s="157">
        <f t="shared" si="41"/>
        <v>174</v>
      </c>
      <c r="B177" s="12">
        <f t="shared" ca="1" si="49"/>
        <v>4.1885611824909602E-2</v>
      </c>
      <c r="C177" s="12">
        <f t="shared" ref="C177:Q186" ca="1" si="52">VLOOKUP($A177,$AN$3:$BD$186,C$1,FALSE)</f>
        <v>0</v>
      </c>
      <c r="D177" s="12">
        <f t="shared" ca="1" si="52"/>
        <v>0</v>
      </c>
      <c r="E177" s="12">
        <f t="shared" ca="1" si="52"/>
        <v>6.1100000000000002E-2</v>
      </c>
      <c r="F177" s="12">
        <f t="shared" ca="1" si="52"/>
        <v>3.2085820127498998E-2</v>
      </c>
      <c r="G177" s="12">
        <f t="shared" ca="1" si="52"/>
        <v>3.5130595002253899E-2</v>
      </c>
      <c r="H177" s="12">
        <f t="shared" ca="1" si="52"/>
        <v>0</v>
      </c>
      <c r="I177" s="12">
        <f t="shared" ca="1" si="52"/>
        <v>0</v>
      </c>
      <c r="J177" s="12">
        <f t="shared" ca="1" si="52"/>
        <v>7.4754246357500165E-3</v>
      </c>
      <c r="K177" s="12">
        <f t="shared" ca="1" si="52"/>
        <v>-2.4999999999999467E-3</v>
      </c>
      <c r="L177" s="12">
        <f t="shared" ca="1" si="52"/>
        <v>0</v>
      </c>
      <c r="M177" s="12">
        <f t="shared" ca="1" si="52"/>
        <v>-2.2986205917164701E-2</v>
      </c>
      <c r="N177" s="12">
        <f t="shared" ca="1" si="52"/>
        <v>-3.3063180135950443E-3</v>
      </c>
      <c r="O177" s="12">
        <f t="shared" ca="1" si="52"/>
        <v>0</v>
      </c>
      <c r="P177" s="12">
        <f t="shared" ca="1" si="52"/>
        <v>0</v>
      </c>
      <c r="Q177" s="12">
        <f t="shared" ca="1" si="52"/>
        <v>0</v>
      </c>
      <c r="V177" s="157">
        <f t="shared" si="42"/>
        <v>174</v>
      </c>
      <c r="W177" s="12">
        <f t="shared" ca="1" si="50"/>
        <v>5.0575028372056519E-2</v>
      </c>
      <c r="X177" s="12">
        <f t="shared" ca="1" si="50"/>
        <v>0</v>
      </c>
      <c r="Y177" s="12">
        <f t="shared" ca="1" si="50"/>
        <v>0</v>
      </c>
      <c r="Z177" s="12">
        <f t="shared" ca="1" si="50"/>
        <v>0.10151243923999997</v>
      </c>
      <c r="AA177" s="12">
        <f t="shared" ca="1" si="50"/>
        <v>2.5772563728734266E-2</v>
      </c>
      <c r="AB177" s="12">
        <f t="shared" ca="1" si="50"/>
        <v>3.9515750004815997E-2</v>
      </c>
      <c r="AC177" s="12">
        <f t="shared" ca="1" si="50"/>
        <v>0</v>
      </c>
      <c r="AD177" s="12">
        <f t="shared" ca="1" si="50"/>
        <v>0</v>
      </c>
      <c r="AE177" s="12">
        <f t="shared" ca="1" si="50"/>
        <v>-0.10931303242928692</v>
      </c>
      <c r="AF177" s="12">
        <f t="shared" ca="1" si="50"/>
        <v>-2.4999999999999467E-3</v>
      </c>
      <c r="AG177" s="12">
        <f t="shared" ca="1" si="50"/>
        <v>0</v>
      </c>
      <c r="AH177" s="12">
        <f t="shared" ca="1" si="50"/>
        <v>-2.2986205917164715E-2</v>
      </c>
      <c r="AI177" s="12">
        <f t="shared" ca="1" si="50"/>
        <v>-3.3063180135950443E-3</v>
      </c>
      <c r="AJ177" s="12">
        <f t="shared" ca="1" si="50"/>
        <v>0</v>
      </c>
      <c r="AK177" s="12" t="e">
        <f t="shared" ca="1" si="50"/>
        <v>#DIV/0!</v>
      </c>
      <c r="AL177" s="12" t="e">
        <f t="shared" ca="1" si="36"/>
        <v>#DIV/0!</v>
      </c>
      <c r="AN177" s="157">
        <f t="shared" si="40"/>
        <v>174</v>
      </c>
      <c r="AO177" s="12">
        <f>'US Core RE'!Q187</f>
        <v>4.1885611824909602E-2</v>
      </c>
      <c r="AP177" s="12">
        <f>'VA RE'!Q187</f>
        <v>3.2085820127498998E-2</v>
      </c>
      <c r="AQ177" s="162">
        <f>'Opp RE'!Q187</f>
        <v>3.5130595002253899E-2</v>
      </c>
      <c r="AR177" s="162">
        <f>'US Core+ RE'!Q187</f>
        <v>6.1100000000000002E-2</v>
      </c>
      <c r="AS177" s="162">
        <f>REITs!Q187</f>
        <v>0</v>
      </c>
      <c r="AT177" s="162">
        <f>Timberland!Q187</f>
        <v>0</v>
      </c>
      <c r="AU177" s="162">
        <f>'Row Crops'!Q187</f>
        <v>7.4754246357500165E-3</v>
      </c>
      <c r="AV177" s="162">
        <f>'Perm Crops'!Q187</f>
        <v>-2.4999999999999467E-3</v>
      </c>
      <c r="AW177" s="162">
        <f>Infra!Q187</f>
        <v>0</v>
      </c>
      <c r="AX177" s="162">
        <f>'US Public Eq'!Q187</f>
        <v>-2.2986205917164701E-2</v>
      </c>
      <c r="AY177" s="162">
        <f>'Fixed Income'!Q187</f>
        <v>-3.3063180135950443E-3</v>
      </c>
      <c r="AZ177" s="162">
        <f>NCPREC!Q187</f>
        <v>0</v>
      </c>
      <c r="BA177" s="162">
        <f>'Euro Core RE'!Q187</f>
        <v>0</v>
      </c>
      <c r="BB177" s="162">
        <f>'Asia Core RE'!Q187</f>
        <v>0</v>
      </c>
      <c r="BC177" s="162">
        <f>'Add-On 1'!Q187</f>
        <v>0</v>
      </c>
      <c r="BD177" s="162">
        <f>'Add-On 2'!Q187</f>
        <v>0</v>
      </c>
      <c r="BE177" s="162"/>
      <c r="BF177">
        <f t="shared" si="44"/>
        <v>174</v>
      </c>
      <c r="BG177" s="12">
        <f>'US Core RE'!R187</f>
        <v>5.0575028372056519E-2</v>
      </c>
      <c r="BH177" s="12">
        <f>'VA RE'!R187</f>
        <v>2.5772563728734266E-2</v>
      </c>
      <c r="BI177" s="162">
        <f>'Opp RE'!R187</f>
        <v>3.9515750004815997E-2</v>
      </c>
      <c r="BJ177" s="162">
        <f>'US Core+ RE'!R187</f>
        <v>0.10151243923999997</v>
      </c>
      <c r="BK177" s="162">
        <f>REITs!R187</f>
        <v>0</v>
      </c>
      <c r="BL177" s="162">
        <f>Timberland!R187</f>
        <v>0</v>
      </c>
      <c r="BM177" s="162">
        <f>'Row Crops'!R187</f>
        <v>-0.10931303242928692</v>
      </c>
      <c r="BN177" s="162">
        <f>'Perm Crops'!R187</f>
        <v>-2.4999999999999467E-3</v>
      </c>
      <c r="BO177" s="162">
        <f>Infra!R187</f>
        <v>0</v>
      </c>
      <c r="BP177" s="162">
        <f>'US Public Eq'!R187</f>
        <v>-2.2986205917164715E-2</v>
      </c>
      <c r="BQ177" s="162">
        <f>'Fixed Income'!R187</f>
        <v>-3.3063180135950443E-3</v>
      </c>
      <c r="BR177" s="162">
        <f>NCPREC!R187</f>
        <v>0</v>
      </c>
      <c r="BS177" s="162">
        <f>'Euro Core RE'!R187</f>
        <v>0</v>
      </c>
      <c r="BT177" s="162">
        <f>'Asia Core RE'!R187</f>
        <v>0</v>
      </c>
      <c r="BU177" s="162" t="e">
        <f>'Add-On 1'!R187</f>
        <v>#DIV/0!</v>
      </c>
      <c r="BV177" s="162" t="e">
        <f>'Add-On 2'!R187</f>
        <v>#DIV/0!</v>
      </c>
    </row>
    <row r="178" spans="1:74" x14ac:dyDescent="0.2">
      <c r="A178" s="157">
        <f t="shared" si="41"/>
        <v>175</v>
      </c>
      <c r="B178" s="12">
        <f t="shared" ca="1" si="49"/>
        <v>3.5176266930040397E-2</v>
      </c>
      <c r="C178" s="12">
        <f t="shared" ca="1" si="52"/>
        <v>0</v>
      </c>
      <c r="D178" s="12">
        <f t="shared" ca="1" si="52"/>
        <v>0</v>
      </c>
      <c r="E178" s="12">
        <f t="shared" ca="1" si="52"/>
        <v>3.4299999999999997E-2</v>
      </c>
      <c r="F178" s="12">
        <f t="shared" ca="1" si="52"/>
        <v>3.7065658189747497E-2</v>
      </c>
      <c r="G178" s="12">
        <f t="shared" ca="1" si="52"/>
        <v>3.6088233793734201E-2</v>
      </c>
      <c r="H178" s="12">
        <f t="shared" ca="1" si="52"/>
        <v>0</v>
      </c>
      <c r="I178" s="12">
        <f t="shared" ca="1" si="52"/>
        <v>0</v>
      </c>
      <c r="J178" s="12">
        <f t="shared" ca="1" si="52"/>
        <v>0.12594101429600002</v>
      </c>
      <c r="K178" s="12">
        <f t="shared" ca="1" si="52"/>
        <v>-2.4999999999999467E-3</v>
      </c>
      <c r="L178" s="12">
        <f t="shared" ca="1" si="52"/>
        <v>0</v>
      </c>
      <c r="M178" s="12">
        <f t="shared" ca="1" si="52"/>
        <v>1.37892101652803E-2</v>
      </c>
      <c r="N178" s="12">
        <f t="shared" ca="1" si="52"/>
        <v>4.8249963652715611E-3</v>
      </c>
      <c r="O178" s="12">
        <f t="shared" ca="1" si="52"/>
        <v>0</v>
      </c>
      <c r="P178" s="12">
        <f t="shared" ca="1" si="52"/>
        <v>0</v>
      </c>
      <c r="Q178" s="12">
        <f t="shared" ca="1" si="52"/>
        <v>0</v>
      </c>
      <c r="V178" s="157">
        <f t="shared" si="42"/>
        <v>175</v>
      </c>
      <c r="W178" s="12">
        <f t="shared" ca="1" si="50"/>
        <v>3.4465708746417301E-2</v>
      </c>
      <c r="X178" s="12">
        <f t="shared" ca="1" si="50"/>
        <v>0</v>
      </c>
      <c r="Y178" s="12">
        <f t="shared" ca="1" si="50"/>
        <v>0</v>
      </c>
      <c r="Z178" s="12">
        <f t="shared" ca="1" si="50"/>
        <v>5.243200360000011E-2</v>
      </c>
      <c r="AA178" s="12">
        <f t="shared" ca="1" si="50"/>
        <v>-1.0165450557393707E-2</v>
      </c>
      <c r="AB178" s="12">
        <f t="shared" ca="1" si="50"/>
        <v>-5.1639340080855689E-4</v>
      </c>
      <c r="AC178" s="12">
        <f t="shared" ca="1" si="50"/>
        <v>0</v>
      </c>
      <c r="AD178" s="12">
        <f t="shared" ca="1" si="50"/>
        <v>0</v>
      </c>
      <c r="AE178" s="12">
        <f t="shared" ca="1" si="50"/>
        <v>0.2445427714391315</v>
      </c>
      <c r="AF178" s="12">
        <f t="shared" ca="1" si="50"/>
        <v>-2.4999999999999467E-3</v>
      </c>
      <c r="AG178" s="12">
        <f t="shared" ca="1" si="50"/>
        <v>0</v>
      </c>
      <c r="AH178" s="12">
        <f t="shared" ca="1" si="50"/>
        <v>1.3789210165280341E-2</v>
      </c>
      <c r="AI178" s="12">
        <f t="shared" ca="1" si="50"/>
        <v>4.8249963652715611E-3</v>
      </c>
      <c r="AJ178" s="12">
        <f t="shared" ca="1" si="50"/>
        <v>0</v>
      </c>
      <c r="AK178" s="12" t="e">
        <f t="shared" ca="1" si="50"/>
        <v>#DIV/0!</v>
      </c>
      <c r="AL178" s="12" t="e">
        <f t="shared" ca="1" si="36"/>
        <v>#DIV/0!</v>
      </c>
      <c r="AN178" s="157">
        <f t="shared" si="40"/>
        <v>175</v>
      </c>
      <c r="AO178" s="12">
        <f>'US Core RE'!Q188</f>
        <v>3.5176266930040397E-2</v>
      </c>
      <c r="AP178" s="12">
        <f>'VA RE'!Q188</f>
        <v>3.7065658189747497E-2</v>
      </c>
      <c r="AQ178" s="162">
        <f>'Opp RE'!Q188</f>
        <v>3.6088233793734201E-2</v>
      </c>
      <c r="AR178" s="162">
        <f>'US Core+ RE'!Q188</f>
        <v>3.4299999999999997E-2</v>
      </c>
      <c r="AS178" s="162">
        <f>REITs!Q188</f>
        <v>0</v>
      </c>
      <c r="AT178" s="162">
        <f>Timberland!Q188</f>
        <v>0</v>
      </c>
      <c r="AU178" s="162">
        <f>'Row Crops'!Q188</f>
        <v>0.12594101429600002</v>
      </c>
      <c r="AV178" s="162">
        <f>'Perm Crops'!Q188</f>
        <v>-2.4999999999999467E-3</v>
      </c>
      <c r="AW178" s="162">
        <f>Infra!Q188</f>
        <v>0</v>
      </c>
      <c r="AX178" s="162">
        <f>'US Public Eq'!Q188</f>
        <v>1.37892101652803E-2</v>
      </c>
      <c r="AY178" s="162">
        <f>'Fixed Income'!Q188</f>
        <v>4.8249963652715611E-3</v>
      </c>
      <c r="AZ178" s="162">
        <f>NCPREC!Q188</f>
        <v>0</v>
      </c>
      <c r="BA178" s="162">
        <f>'Euro Core RE'!Q188</f>
        <v>0</v>
      </c>
      <c r="BB178" s="162">
        <f>'Asia Core RE'!Q188</f>
        <v>0</v>
      </c>
      <c r="BC178" s="162">
        <f>'Add-On 1'!Q188</f>
        <v>0</v>
      </c>
      <c r="BD178" s="162">
        <f>'Add-On 2'!Q188</f>
        <v>0</v>
      </c>
      <c r="BE178" s="162"/>
      <c r="BF178">
        <f t="shared" si="44"/>
        <v>175</v>
      </c>
      <c r="BG178" s="12">
        <f>'US Core RE'!R188</f>
        <v>3.4465708746417301E-2</v>
      </c>
      <c r="BH178" s="12">
        <f>'VA RE'!R188</f>
        <v>-1.0165450557393707E-2</v>
      </c>
      <c r="BI178" s="162">
        <f>'Opp RE'!R188</f>
        <v>-5.1639340080855689E-4</v>
      </c>
      <c r="BJ178" s="162">
        <f>'US Core+ RE'!R188</f>
        <v>5.243200360000011E-2</v>
      </c>
      <c r="BK178" s="162">
        <f>REITs!R188</f>
        <v>0</v>
      </c>
      <c r="BL178" s="162">
        <f>Timberland!R188</f>
        <v>0</v>
      </c>
      <c r="BM178" s="162">
        <f>'Row Crops'!R188</f>
        <v>0.2445427714391315</v>
      </c>
      <c r="BN178" s="162">
        <f>'Perm Crops'!R188</f>
        <v>-2.4999999999999467E-3</v>
      </c>
      <c r="BO178" s="162">
        <f>Infra!R188</f>
        <v>0</v>
      </c>
      <c r="BP178" s="162">
        <f>'US Public Eq'!R188</f>
        <v>1.3789210165280341E-2</v>
      </c>
      <c r="BQ178" s="162">
        <f>'Fixed Income'!R188</f>
        <v>4.8249963652715611E-3</v>
      </c>
      <c r="BR178" s="162">
        <f>NCPREC!R188</f>
        <v>0</v>
      </c>
      <c r="BS178" s="162">
        <f>'Euro Core RE'!R188</f>
        <v>0</v>
      </c>
      <c r="BT178" s="162">
        <f>'Asia Core RE'!R188</f>
        <v>0</v>
      </c>
      <c r="BU178" s="162" t="e">
        <f>'Add-On 1'!R188</f>
        <v>#DIV/0!</v>
      </c>
      <c r="BV178" s="162" t="e">
        <f>'Add-On 2'!R188</f>
        <v>#DIV/0!</v>
      </c>
    </row>
    <row r="179" spans="1:74" x14ac:dyDescent="0.2">
      <c r="A179" s="157">
        <f t="shared" si="41"/>
        <v>176</v>
      </c>
      <c r="B179" s="12">
        <f t="shared" ca="1" si="49"/>
        <v>3.5768918163892098E-2</v>
      </c>
      <c r="C179" s="12">
        <f t="shared" ca="1" si="52"/>
        <v>0</v>
      </c>
      <c r="D179" s="12">
        <f t="shared" ca="1" si="52"/>
        <v>0</v>
      </c>
      <c r="E179" s="12">
        <f t="shared" ca="1" si="52"/>
        <v>2.1899999999999999E-2</v>
      </c>
      <c r="F179" s="12">
        <f t="shared" ca="1" si="52"/>
        <v>6.6375030749833197E-2</v>
      </c>
      <c r="G179" s="12">
        <f t="shared" ca="1" si="52"/>
        <v>5.1653252182833502E-2</v>
      </c>
      <c r="H179" s="12">
        <f t="shared" ca="1" si="52"/>
        <v>0</v>
      </c>
      <c r="I179" s="12">
        <f t="shared" ca="1" si="52"/>
        <v>0</v>
      </c>
      <c r="J179" s="12">
        <f t="shared" ca="1" si="52"/>
        <v>1.1801787820249876E-2</v>
      </c>
      <c r="K179" s="12">
        <f t="shared" ca="1" si="52"/>
        <v>-2.4999999999999467E-3</v>
      </c>
      <c r="L179" s="12">
        <f t="shared" ca="1" si="52"/>
        <v>0</v>
      </c>
      <c r="M179" s="12">
        <f t="shared" ca="1" si="52"/>
        <v>9.4874859741652898E-2</v>
      </c>
      <c r="N179" s="12">
        <f t="shared" ca="1" si="52"/>
        <v>1.3630030342506982E-2</v>
      </c>
      <c r="O179" s="12">
        <f t="shared" ca="1" si="52"/>
        <v>0</v>
      </c>
      <c r="P179" s="12">
        <f t="shared" ca="1" si="52"/>
        <v>0</v>
      </c>
      <c r="Q179" s="12">
        <f t="shared" ca="1" si="52"/>
        <v>0</v>
      </c>
      <c r="V179" s="157">
        <f t="shared" si="42"/>
        <v>176</v>
      </c>
      <c r="W179" s="12">
        <f t="shared" ca="1" si="50"/>
        <v>3.3302367041357694E-2</v>
      </c>
      <c r="X179" s="12">
        <f t="shared" ca="1" si="50"/>
        <v>0</v>
      </c>
      <c r="Y179" s="12">
        <f t="shared" ca="1" si="50"/>
        <v>0</v>
      </c>
      <c r="Z179" s="12">
        <f t="shared" ca="1" si="50"/>
        <v>-8.4850771552000159E-2</v>
      </c>
      <c r="AA179" s="12">
        <f t="shared" ca="1" si="50"/>
        <v>0.1232945637363414</v>
      </c>
      <c r="AB179" s="12">
        <f t="shared" ca="1" si="50"/>
        <v>6.7270299425789215E-2</v>
      </c>
      <c r="AC179" s="12">
        <f t="shared" ca="1" si="50"/>
        <v>0</v>
      </c>
      <c r="AD179" s="12">
        <f t="shared" ca="1" si="50"/>
        <v>0</v>
      </c>
      <c r="AE179" s="12">
        <f t="shared" ca="1" si="50"/>
        <v>1.1801787820249876E-2</v>
      </c>
      <c r="AF179" s="12">
        <f t="shared" ca="1" si="50"/>
        <v>-2.4999999999999467E-3</v>
      </c>
      <c r="AG179" s="12">
        <f t="shared" ca="1" si="50"/>
        <v>0</v>
      </c>
      <c r="AH179" s="12">
        <f t="shared" ca="1" si="50"/>
        <v>9.4874859741652884E-2</v>
      </c>
      <c r="AI179" s="12">
        <f t="shared" ca="1" si="50"/>
        <v>1.3630030342506982E-2</v>
      </c>
      <c r="AJ179" s="12">
        <f t="shared" ca="1" si="50"/>
        <v>0</v>
      </c>
      <c r="AK179" s="12" t="e">
        <f t="shared" ca="1" si="50"/>
        <v>#DIV/0!</v>
      </c>
      <c r="AL179" s="12" t="e">
        <f t="shared" ca="1" si="36"/>
        <v>#DIV/0!</v>
      </c>
      <c r="AN179" s="157">
        <f t="shared" si="40"/>
        <v>176</v>
      </c>
      <c r="AO179" s="12">
        <f>'US Core RE'!Q189</f>
        <v>3.5768918163892098E-2</v>
      </c>
      <c r="AP179" s="12">
        <f>'VA RE'!Q189</f>
        <v>6.6375030749833197E-2</v>
      </c>
      <c r="AQ179" s="162">
        <f>'Opp RE'!Q189</f>
        <v>5.1653252182833502E-2</v>
      </c>
      <c r="AR179" s="162">
        <f>'US Core+ RE'!Q189</f>
        <v>2.1899999999999999E-2</v>
      </c>
      <c r="AS179" s="162">
        <f>REITs!Q189</f>
        <v>0</v>
      </c>
      <c r="AT179" s="162">
        <f>Timberland!Q189</f>
        <v>0</v>
      </c>
      <c r="AU179" s="162">
        <f>'Row Crops'!Q189</f>
        <v>1.1801787820249876E-2</v>
      </c>
      <c r="AV179" s="162">
        <f>'Perm Crops'!Q189</f>
        <v>-2.4999999999999467E-3</v>
      </c>
      <c r="AW179" s="162">
        <f>Infra!Q189</f>
        <v>0</v>
      </c>
      <c r="AX179" s="162">
        <f>'US Public Eq'!Q189</f>
        <v>9.4874859741652898E-2</v>
      </c>
      <c r="AY179" s="162">
        <f>'Fixed Income'!Q189</f>
        <v>1.3630030342506982E-2</v>
      </c>
      <c r="AZ179" s="162">
        <f>NCPREC!Q189</f>
        <v>0</v>
      </c>
      <c r="BA179" s="162">
        <f>'Euro Core RE'!Q189</f>
        <v>0</v>
      </c>
      <c r="BB179" s="162">
        <f>'Asia Core RE'!Q189</f>
        <v>0</v>
      </c>
      <c r="BC179" s="162">
        <f>'Add-On 1'!Q189</f>
        <v>0</v>
      </c>
      <c r="BD179" s="162">
        <f>'Add-On 2'!Q189</f>
        <v>0</v>
      </c>
      <c r="BE179" s="162"/>
      <c r="BF179">
        <f t="shared" si="44"/>
        <v>176</v>
      </c>
      <c r="BG179" s="12">
        <f>'US Core RE'!R189</f>
        <v>3.3302367041357694E-2</v>
      </c>
      <c r="BH179" s="12">
        <f>'VA RE'!R189</f>
        <v>0.1232945637363414</v>
      </c>
      <c r="BI179" s="162">
        <f>'Opp RE'!R189</f>
        <v>6.7270299425789215E-2</v>
      </c>
      <c r="BJ179" s="162">
        <f>'US Core+ RE'!R189</f>
        <v>-8.4850771552000159E-2</v>
      </c>
      <c r="BK179" s="162">
        <f>REITs!R189</f>
        <v>0</v>
      </c>
      <c r="BL179" s="162">
        <f>Timberland!R189</f>
        <v>0</v>
      </c>
      <c r="BM179" s="162">
        <f>'Row Crops'!R189</f>
        <v>1.1801787820249876E-2</v>
      </c>
      <c r="BN179" s="162">
        <f>'Perm Crops'!R189</f>
        <v>-2.4999999999999467E-3</v>
      </c>
      <c r="BO179" s="162">
        <f>Infra!R189</f>
        <v>0</v>
      </c>
      <c r="BP179" s="162">
        <f>'US Public Eq'!R189</f>
        <v>9.4874859741652884E-2</v>
      </c>
      <c r="BQ179" s="162">
        <f>'Fixed Income'!R189</f>
        <v>1.3630030342506982E-2</v>
      </c>
      <c r="BR179" s="162">
        <f>NCPREC!R189</f>
        <v>0</v>
      </c>
      <c r="BS179" s="162">
        <f>'Euro Core RE'!R189</f>
        <v>0</v>
      </c>
      <c r="BT179" s="162">
        <f>'Asia Core RE'!R189</f>
        <v>0</v>
      </c>
      <c r="BU179" s="162" t="e">
        <f>'Add-On 1'!R189</f>
        <v>#DIV/0!</v>
      </c>
      <c r="BV179" s="162" t="e">
        <f>'Add-On 2'!R189</f>
        <v>#DIV/0!</v>
      </c>
    </row>
    <row r="180" spans="1:74" x14ac:dyDescent="0.2">
      <c r="A180" s="157">
        <f t="shared" si="41"/>
        <v>177</v>
      </c>
      <c r="B180" s="12">
        <f t="shared" ca="1" si="49"/>
        <v>3.5130595002253899E-2</v>
      </c>
      <c r="C180" s="12">
        <f t="shared" ca="1" si="52"/>
        <v>0</v>
      </c>
      <c r="D180" s="12">
        <f t="shared" ca="1" si="52"/>
        <v>0</v>
      </c>
      <c r="E180" s="12">
        <f t="shared" ca="1" si="52"/>
        <v>8.3199999999999996E-2</v>
      </c>
      <c r="F180" s="12">
        <f t="shared" ca="1" si="52"/>
        <v>2.81351416230619E-2</v>
      </c>
      <c r="G180" s="12">
        <f t="shared" ca="1" si="52"/>
        <v>4.5657078725185103E-2</v>
      </c>
      <c r="H180" s="12">
        <f t="shared" ca="1" si="52"/>
        <v>0</v>
      </c>
      <c r="I180" s="12">
        <f t="shared" ca="1" si="52"/>
        <v>0</v>
      </c>
      <c r="J180" s="12">
        <f t="shared" ca="1" si="52"/>
        <v>0</v>
      </c>
      <c r="K180" s="12">
        <f t="shared" ca="1" si="52"/>
        <v>0</v>
      </c>
      <c r="L180" s="12">
        <f t="shared" ca="1" si="52"/>
        <v>0</v>
      </c>
      <c r="M180" s="12">
        <f t="shared" ca="1" si="52"/>
        <v>0.112185341577516</v>
      </c>
      <c r="N180" s="12">
        <f t="shared" ca="1" si="52"/>
        <v>-6.5623164842258608E-2</v>
      </c>
      <c r="O180" s="12">
        <f t="shared" ca="1" si="52"/>
        <v>0</v>
      </c>
      <c r="P180" s="12">
        <f t="shared" ca="1" si="52"/>
        <v>0</v>
      </c>
      <c r="Q180" s="12">
        <f t="shared" ca="1" si="52"/>
        <v>0</v>
      </c>
      <c r="V180" s="157">
        <f t="shared" si="42"/>
        <v>177</v>
      </c>
      <c r="W180" s="12">
        <f t="shared" ca="1" si="50"/>
        <v>3.8040773839760345E-2</v>
      </c>
      <c r="X180" s="12">
        <f t="shared" ca="1" si="50"/>
        <v>0</v>
      </c>
      <c r="Y180" s="12">
        <f t="shared" ca="1" si="50"/>
        <v>0</v>
      </c>
      <c r="Z180" s="12">
        <f t="shared" ca="1" si="50"/>
        <v>0.16001695713947828</v>
      </c>
      <c r="AA180" s="12">
        <f t="shared" ca="1" si="50"/>
        <v>3.0922251315864901E-2</v>
      </c>
      <c r="AB180" s="12">
        <f t="shared" ca="1" si="50"/>
        <v>5.9266420966769262E-2</v>
      </c>
      <c r="AC180" s="12">
        <f t="shared" ca="1" si="50"/>
        <v>0</v>
      </c>
      <c r="AD180" s="12">
        <f t="shared" ca="1" si="50"/>
        <v>0</v>
      </c>
      <c r="AE180" s="12">
        <f t="shared" ca="1" si="50"/>
        <v>0</v>
      </c>
      <c r="AF180" s="12">
        <f t="shared" ca="1" si="50"/>
        <v>0</v>
      </c>
      <c r="AG180" s="12">
        <f t="shared" ca="1" si="50"/>
        <v>0</v>
      </c>
      <c r="AH180" s="12">
        <f t="shared" ca="1" si="50"/>
        <v>0.11218534157751603</v>
      </c>
      <c r="AI180" s="12">
        <f t="shared" ca="1" si="50"/>
        <v>-6.5623164842258608E-2</v>
      </c>
      <c r="AJ180" s="12">
        <f t="shared" ca="1" si="50"/>
        <v>0</v>
      </c>
      <c r="AK180" s="12" t="e">
        <f t="shared" ca="1" si="50"/>
        <v>#DIV/0!</v>
      </c>
      <c r="AL180" s="12" t="e">
        <f t="shared" ca="1" si="50"/>
        <v>#DIV/0!</v>
      </c>
      <c r="AN180" s="157">
        <f t="shared" si="40"/>
        <v>177</v>
      </c>
      <c r="AO180" s="12">
        <f>'US Core RE'!Q190</f>
        <v>3.5130595002253899E-2</v>
      </c>
      <c r="AP180" s="12">
        <f>'VA RE'!Q190</f>
        <v>2.81351416230619E-2</v>
      </c>
      <c r="AQ180" s="162">
        <f>'Opp RE'!Q190</f>
        <v>4.5657078725185103E-2</v>
      </c>
      <c r="AR180" s="162">
        <f>'US Core+ RE'!Q190</f>
        <v>8.3199999999999996E-2</v>
      </c>
      <c r="AS180" s="162">
        <f>REITs!Q190</f>
        <v>0</v>
      </c>
      <c r="AT180" s="162">
        <f>Timberland!Q190</f>
        <v>0</v>
      </c>
      <c r="AU180" s="162">
        <f>'Row Crops'!Q190</f>
        <v>0</v>
      </c>
      <c r="AV180" s="162">
        <f>'Perm Crops'!Q190</f>
        <v>0</v>
      </c>
      <c r="AW180" s="162">
        <f>Infra!Q190</f>
        <v>0</v>
      </c>
      <c r="AX180" s="162">
        <f>'US Public Eq'!Q190</f>
        <v>0.112185341577516</v>
      </c>
      <c r="AY180" s="162">
        <f>'Fixed Income'!Q190</f>
        <v>-6.5623164842258608E-2</v>
      </c>
      <c r="AZ180" s="162">
        <f>NCPREC!Q190</f>
        <v>0</v>
      </c>
      <c r="BA180" s="162">
        <f>'Euro Core RE'!Q190</f>
        <v>0</v>
      </c>
      <c r="BB180" s="162">
        <f>'Asia Core RE'!Q190</f>
        <v>0</v>
      </c>
      <c r="BC180" s="162">
        <f>'Add-On 1'!Q190</f>
        <v>0</v>
      </c>
      <c r="BD180" s="162">
        <f>'Add-On 2'!Q190</f>
        <v>0</v>
      </c>
      <c r="BE180" s="162"/>
      <c r="BF180">
        <f t="shared" si="44"/>
        <v>177</v>
      </c>
      <c r="BG180" s="12">
        <f>'US Core RE'!R190</f>
        <v>3.8040773839760345E-2</v>
      </c>
      <c r="BH180" s="12">
        <f>'VA RE'!R190</f>
        <v>3.0922251315864901E-2</v>
      </c>
      <c r="BI180" s="162">
        <f>'Opp RE'!R190</f>
        <v>5.9266420966769262E-2</v>
      </c>
      <c r="BJ180" s="162">
        <f>'US Core+ RE'!R190</f>
        <v>0.16001695713947828</v>
      </c>
      <c r="BK180" s="162">
        <f>REITs!R190</f>
        <v>0</v>
      </c>
      <c r="BL180" s="162">
        <f>Timberland!R190</f>
        <v>0</v>
      </c>
      <c r="BM180" s="162">
        <f>'Row Crops'!R190</f>
        <v>0</v>
      </c>
      <c r="BN180" s="162">
        <f>'Perm Crops'!R190</f>
        <v>0</v>
      </c>
      <c r="BO180" s="162">
        <f>Infra!R190</f>
        <v>0</v>
      </c>
      <c r="BP180" s="162">
        <f>'US Public Eq'!R190</f>
        <v>0.11218534157751603</v>
      </c>
      <c r="BQ180" s="162">
        <f>'Fixed Income'!R190</f>
        <v>-6.5623164842258608E-2</v>
      </c>
      <c r="BR180" s="162">
        <f>NCPREC!R190</f>
        <v>0</v>
      </c>
      <c r="BS180" s="162">
        <f>'Euro Core RE'!R190</f>
        <v>0</v>
      </c>
      <c r="BT180" s="162">
        <f>'Asia Core RE'!R190</f>
        <v>0</v>
      </c>
      <c r="BU180" s="162" t="e">
        <f>'Add-On 1'!R190</f>
        <v>#DIV/0!</v>
      </c>
      <c r="BV180" s="162" t="e">
        <f>'Add-On 2'!R190</f>
        <v>#DIV/0!</v>
      </c>
    </row>
    <row r="181" spans="1:74" x14ac:dyDescent="0.2">
      <c r="A181" s="157">
        <f t="shared" si="41"/>
        <v>178</v>
      </c>
      <c r="B181" s="12">
        <f t="shared" ca="1" si="49"/>
        <v>3.6088233793734201E-2</v>
      </c>
      <c r="C181" s="12">
        <f t="shared" ca="1" si="52"/>
        <v>0</v>
      </c>
      <c r="D181" s="12">
        <f t="shared" ca="1" si="52"/>
        <v>0</v>
      </c>
      <c r="E181" s="12">
        <f t="shared" ca="1" si="52"/>
        <v>3.9147690455378102E-2</v>
      </c>
      <c r="F181" s="12">
        <f t="shared" ca="1" si="52"/>
        <v>3.2284041814584899E-2</v>
      </c>
      <c r="G181" s="12">
        <f t="shared" ca="1" si="52"/>
        <v>3.9147690455378102E-2</v>
      </c>
      <c r="H181" s="12">
        <f t="shared" ca="1" si="52"/>
        <v>0</v>
      </c>
      <c r="I181" s="12">
        <f t="shared" ca="1" si="52"/>
        <v>0</v>
      </c>
      <c r="J181" s="12">
        <f t="shared" ca="1" si="52"/>
        <v>0</v>
      </c>
      <c r="K181" s="12">
        <f t="shared" ca="1" si="52"/>
        <v>0</v>
      </c>
      <c r="L181" s="12">
        <f t="shared" ca="1" si="52"/>
        <v>0</v>
      </c>
      <c r="M181" s="12">
        <f t="shared" ca="1" si="52"/>
        <v>0.13488320756555</v>
      </c>
      <c r="N181" s="12">
        <f t="shared" ca="1" si="52"/>
        <v>0.18784462725239193</v>
      </c>
      <c r="O181" s="12">
        <f t="shared" ca="1" si="52"/>
        <v>0</v>
      </c>
      <c r="P181" s="12">
        <f t="shared" ca="1" si="52"/>
        <v>0</v>
      </c>
      <c r="Q181" s="12">
        <f t="shared" ca="1" si="52"/>
        <v>0</v>
      </c>
      <c r="V181" s="157">
        <f t="shared" si="42"/>
        <v>178</v>
      </c>
      <c r="W181" s="12">
        <f t="shared" ref="W181:AL187" ca="1" si="53">VLOOKUP($V181,$BF$3:$BV$186,W$1,FALSE)</f>
        <v>1.2637478542464553E-2</v>
      </c>
      <c r="X181" s="12">
        <f t="shared" ca="1" si="53"/>
        <v>0</v>
      </c>
      <c r="Y181" s="12">
        <f t="shared" ca="1" si="53"/>
        <v>0</v>
      </c>
      <c r="Z181" s="12">
        <f t="shared" ca="1" si="53"/>
        <v>1.2764045924738454E-2</v>
      </c>
      <c r="AA181" s="12">
        <f t="shared" ca="1" si="53"/>
        <v>4.8719833815028757E-2</v>
      </c>
      <c r="AB181" s="12">
        <f t="shared" ca="1" si="53"/>
        <v>-2.0676633706828706E-3</v>
      </c>
      <c r="AC181" s="12">
        <f t="shared" ca="1" si="53"/>
        <v>0</v>
      </c>
      <c r="AD181" s="12">
        <f t="shared" ca="1" si="53"/>
        <v>0</v>
      </c>
      <c r="AE181" s="12">
        <f t="shared" ca="1" si="53"/>
        <v>0</v>
      </c>
      <c r="AF181" s="12">
        <f t="shared" ca="1" si="53"/>
        <v>0</v>
      </c>
      <c r="AG181" s="12">
        <f t="shared" ca="1" si="53"/>
        <v>0</v>
      </c>
      <c r="AH181" s="12">
        <f t="shared" ca="1" si="53"/>
        <v>0.13488320756554995</v>
      </c>
      <c r="AI181" s="12">
        <f t="shared" ca="1" si="53"/>
        <v>0.18784462725239193</v>
      </c>
      <c r="AJ181" s="12">
        <f t="shared" ca="1" si="53"/>
        <v>0</v>
      </c>
      <c r="AK181" s="12" t="e">
        <f t="shared" ca="1" si="53"/>
        <v>#DIV/0!</v>
      </c>
      <c r="AL181" s="12" t="e">
        <f t="shared" ca="1" si="53"/>
        <v>#DIV/0!</v>
      </c>
      <c r="AN181" s="157">
        <f t="shared" si="40"/>
        <v>178</v>
      </c>
      <c r="AO181" s="12">
        <f>'US Core RE'!Q191</f>
        <v>3.6088233793734201E-2</v>
      </c>
      <c r="AP181" s="12">
        <f>'VA RE'!Q191</f>
        <v>3.2284041814584899E-2</v>
      </c>
      <c r="AQ181" s="162">
        <f>'Opp RE'!Q191</f>
        <v>3.9147690455378102E-2</v>
      </c>
      <c r="AR181" s="162">
        <f>'US Core+ RE'!Q191</f>
        <v>3.9147690455378102E-2</v>
      </c>
      <c r="AS181" s="162">
        <f>REITs!Q191</f>
        <v>0</v>
      </c>
      <c r="AT181" s="162">
        <f>Timberland!Q191</f>
        <v>0</v>
      </c>
      <c r="AU181" s="162">
        <f>'Row Crops'!Q191</f>
        <v>0</v>
      </c>
      <c r="AV181" s="162">
        <f>'Perm Crops'!Q191</f>
        <v>0</v>
      </c>
      <c r="AW181" s="162">
        <f>Infra!Q191</f>
        <v>0</v>
      </c>
      <c r="AX181" s="162">
        <f>'US Public Eq'!Q191</f>
        <v>0.13488320756555</v>
      </c>
      <c r="AY181" s="162">
        <f>'Fixed Income'!Q191</f>
        <v>0.18784462725239193</v>
      </c>
      <c r="AZ181" s="162">
        <f>NCPREC!Q191</f>
        <v>0</v>
      </c>
      <c r="BA181" s="162">
        <f>'Euro Core RE'!Q191</f>
        <v>0</v>
      </c>
      <c r="BB181" s="162">
        <f>'Asia Core RE'!Q191</f>
        <v>0</v>
      </c>
      <c r="BC181" s="162">
        <f>'Add-On 1'!Q191</f>
        <v>0</v>
      </c>
      <c r="BD181" s="162">
        <f>'Add-On 2'!Q191</f>
        <v>0</v>
      </c>
      <c r="BE181" s="162"/>
      <c r="BF181">
        <f t="shared" si="44"/>
        <v>178</v>
      </c>
      <c r="BG181" s="12">
        <f>'US Core RE'!R191</f>
        <v>1.2637478542464553E-2</v>
      </c>
      <c r="BH181" s="12">
        <f>'VA RE'!R191</f>
        <v>4.8719833815028757E-2</v>
      </c>
      <c r="BI181" s="162">
        <f>'Opp RE'!R191</f>
        <v>-2.0676633706828706E-3</v>
      </c>
      <c r="BJ181" s="162">
        <f>'US Core+ RE'!R191</f>
        <v>1.2764045924738454E-2</v>
      </c>
      <c r="BK181" s="162">
        <f>REITs!R191</f>
        <v>0</v>
      </c>
      <c r="BL181" s="162">
        <f>Timberland!R191</f>
        <v>0</v>
      </c>
      <c r="BM181" s="162">
        <f>'Row Crops'!R191</f>
        <v>0</v>
      </c>
      <c r="BN181" s="162">
        <f>'Perm Crops'!R191</f>
        <v>0</v>
      </c>
      <c r="BO181" s="162">
        <f>Infra!R191</f>
        <v>0</v>
      </c>
      <c r="BP181" s="162">
        <f>'US Public Eq'!R191</f>
        <v>0.13488320756554995</v>
      </c>
      <c r="BQ181" s="162">
        <f>'Fixed Income'!R191</f>
        <v>0.18784462725239193</v>
      </c>
      <c r="BR181" s="162">
        <f>NCPREC!R191</f>
        <v>0</v>
      </c>
      <c r="BS181" s="162">
        <f>'Euro Core RE'!R191</f>
        <v>0</v>
      </c>
      <c r="BT181" s="162">
        <f>'Asia Core RE'!R191</f>
        <v>0</v>
      </c>
      <c r="BU181" s="162" t="e">
        <f>'Add-On 1'!R191</f>
        <v>#DIV/0!</v>
      </c>
      <c r="BV181" s="162" t="e">
        <f>'Add-On 2'!R191</f>
        <v>#DIV/0!</v>
      </c>
    </row>
    <row r="182" spans="1:74" x14ac:dyDescent="0.2">
      <c r="A182" s="157">
        <f t="shared" si="41"/>
        <v>179</v>
      </c>
      <c r="B182" s="12">
        <f t="shared" ca="1" si="49"/>
        <v>5.1653252182833502E-2</v>
      </c>
      <c r="C182" s="12">
        <f t="shared" ca="1" si="52"/>
        <v>0</v>
      </c>
      <c r="D182" s="12">
        <f t="shared" ca="1" si="52"/>
        <v>0</v>
      </c>
      <c r="E182" s="12">
        <f t="shared" ca="1" si="52"/>
        <v>5.8716131938887098E-2</v>
      </c>
      <c r="F182" s="12">
        <f t="shared" ca="1" si="52"/>
        <v>2.4098105490148701E-2</v>
      </c>
      <c r="G182" s="12">
        <f t="shared" ca="1" si="52"/>
        <v>5.8716131938887098E-2</v>
      </c>
      <c r="H182" s="12">
        <f t="shared" ca="1" si="52"/>
        <v>0</v>
      </c>
      <c r="I182" s="12">
        <f t="shared" ca="1" si="52"/>
        <v>0</v>
      </c>
      <c r="J182" s="12">
        <f t="shared" ca="1" si="52"/>
        <v>0</v>
      </c>
      <c r="K182" s="12">
        <f t="shared" ca="1" si="52"/>
        <v>0</v>
      </c>
      <c r="L182" s="12">
        <f t="shared" ca="1" si="52"/>
        <v>0</v>
      </c>
      <c r="M182" s="12">
        <f t="shared" ca="1" si="52"/>
        <v>-4.1182417837964599E-2</v>
      </c>
      <c r="N182" s="12">
        <f t="shared" ca="1" si="52"/>
        <v>-8.7083419321341893E-2</v>
      </c>
      <c r="O182" s="12">
        <f t="shared" ca="1" si="52"/>
        <v>0</v>
      </c>
      <c r="P182" s="12">
        <f t="shared" ca="1" si="52"/>
        <v>0</v>
      </c>
      <c r="Q182" s="12">
        <f t="shared" ca="1" si="52"/>
        <v>0</v>
      </c>
      <c r="V182" s="157">
        <f t="shared" si="42"/>
        <v>179</v>
      </c>
      <c r="W182" s="12">
        <f t="shared" ca="1" si="53"/>
        <v>6.1881751671801322E-2</v>
      </c>
      <c r="X182" s="12">
        <f t="shared" ca="1" si="53"/>
        <v>0</v>
      </c>
      <c r="Y182" s="12">
        <f t="shared" ca="1" si="53"/>
        <v>0</v>
      </c>
      <c r="Z182" s="12">
        <f t="shared" ca="1" si="53"/>
        <v>8.9129926070820265E-2</v>
      </c>
      <c r="AA182" s="12">
        <f t="shared" ca="1" si="53"/>
        <v>-2.5623524617032545E-2</v>
      </c>
      <c r="AB182" s="12">
        <f t="shared" ca="1" si="53"/>
        <v>0.1056683525328852</v>
      </c>
      <c r="AC182" s="12">
        <f t="shared" ca="1" si="53"/>
        <v>0</v>
      </c>
      <c r="AD182" s="12">
        <f t="shared" ca="1" si="53"/>
        <v>0</v>
      </c>
      <c r="AE182" s="12">
        <f t="shared" ca="1" si="53"/>
        <v>0</v>
      </c>
      <c r="AF182" s="12">
        <f t="shared" ca="1" si="53"/>
        <v>0</v>
      </c>
      <c r="AG182" s="12">
        <f t="shared" ca="1" si="53"/>
        <v>0</v>
      </c>
      <c r="AH182" s="12">
        <f t="shared" ca="1" si="53"/>
        <v>-4.1182417837964613E-2</v>
      </c>
      <c r="AI182" s="12">
        <f t="shared" ca="1" si="53"/>
        <v>-8.7083419321341893E-2</v>
      </c>
      <c r="AJ182" s="12">
        <f t="shared" ca="1" si="53"/>
        <v>0</v>
      </c>
      <c r="AK182" s="12" t="e">
        <f t="shared" ca="1" si="53"/>
        <v>#DIV/0!</v>
      </c>
      <c r="AL182" s="12" t="e">
        <f t="shared" ca="1" si="53"/>
        <v>#DIV/0!</v>
      </c>
      <c r="AN182" s="157">
        <f t="shared" si="40"/>
        <v>179</v>
      </c>
      <c r="AO182" s="12">
        <f>'US Core RE'!Q192</f>
        <v>5.1653252182833502E-2</v>
      </c>
      <c r="AP182" s="12">
        <f>'VA RE'!Q192</f>
        <v>2.4098105490148701E-2</v>
      </c>
      <c r="AQ182" s="162">
        <f>'Opp RE'!Q192</f>
        <v>5.8716131938887098E-2</v>
      </c>
      <c r="AR182" s="162">
        <f>'US Core+ RE'!Q192</f>
        <v>5.8716131938887098E-2</v>
      </c>
      <c r="AS182" s="162">
        <f>REITs!Q192</f>
        <v>0</v>
      </c>
      <c r="AT182" s="162">
        <f>Timberland!Q192</f>
        <v>0</v>
      </c>
      <c r="AU182" s="162">
        <f>'Row Crops'!Q192</f>
        <v>0</v>
      </c>
      <c r="AV182" s="162">
        <f>'Perm Crops'!Q192</f>
        <v>0</v>
      </c>
      <c r="AW182" s="162">
        <f>Infra!Q192</f>
        <v>0</v>
      </c>
      <c r="AX182" s="162">
        <f>'US Public Eq'!Q192</f>
        <v>-4.1182417837964599E-2</v>
      </c>
      <c r="AY182" s="162">
        <f>'Fixed Income'!Q192</f>
        <v>-8.7083419321341893E-2</v>
      </c>
      <c r="AZ182" s="162">
        <f>NCPREC!Q192</f>
        <v>0</v>
      </c>
      <c r="BA182" s="162">
        <f>'Euro Core RE'!Q192</f>
        <v>0</v>
      </c>
      <c r="BB182" s="162">
        <f>'Asia Core RE'!Q192</f>
        <v>0</v>
      </c>
      <c r="BC182" s="162">
        <f>'Add-On 1'!Q192</f>
        <v>0</v>
      </c>
      <c r="BD182" s="162">
        <f>'Add-On 2'!Q192</f>
        <v>0</v>
      </c>
      <c r="BE182" s="162"/>
      <c r="BF182">
        <f t="shared" si="44"/>
        <v>179</v>
      </c>
      <c r="BG182" s="12">
        <f>'US Core RE'!R192</f>
        <v>6.1881751671801322E-2</v>
      </c>
      <c r="BH182" s="12">
        <f>'VA RE'!R192</f>
        <v>-2.5623524617032545E-2</v>
      </c>
      <c r="BI182" s="162">
        <f>'Opp RE'!R192</f>
        <v>0.1056683525328852</v>
      </c>
      <c r="BJ182" s="162">
        <f>'US Core+ RE'!R192</f>
        <v>8.9129926070820265E-2</v>
      </c>
      <c r="BK182" s="162">
        <f>REITs!R192</f>
        <v>0</v>
      </c>
      <c r="BL182" s="162">
        <f>Timberland!R192</f>
        <v>0</v>
      </c>
      <c r="BM182" s="162">
        <f>'Row Crops'!R192</f>
        <v>0</v>
      </c>
      <c r="BN182" s="162">
        <f>'Perm Crops'!R192</f>
        <v>0</v>
      </c>
      <c r="BO182" s="162">
        <f>Infra!R192</f>
        <v>0</v>
      </c>
      <c r="BP182" s="162">
        <f>'US Public Eq'!R192</f>
        <v>-4.1182417837964613E-2</v>
      </c>
      <c r="BQ182" s="162">
        <f>'Fixed Income'!R192</f>
        <v>-8.7083419321341893E-2</v>
      </c>
      <c r="BR182" s="162">
        <f>NCPREC!R192</f>
        <v>0</v>
      </c>
      <c r="BS182" s="162">
        <f>'Euro Core RE'!R192</f>
        <v>0</v>
      </c>
      <c r="BT182" s="162">
        <f>'Asia Core RE'!R192</f>
        <v>0</v>
      </c>
      <c r="BU182" s="162" t="e">
        <f>'Add-On 1'!R192</f>
        <v>#DIV/0!</v>
      </c>
      <c r="BV182" s="162" t="e">
        <f>'Add-On 2'!R192</f>
        <v>#DIV/0!</v>
      </c>
    </row>
    <row r="183" spans="1:74" x14ac:dyDescent="0.2">
      <c r="A183" s="157">
        <f t="shared" si="41"/>
        <v>180</v>
      </c>
      <c r="B183" s="12">
        <f t="shared" ca="1" si="49"/>
        <v>4.5657078725185103E-2</v>
      </c>
      <c r="C183" s="12">
        <f t="shared" ca="1" si="52"/>
        <v>0</v>
      </c>
      <c r="D183" s="12">
        <f t="shared" ca="1" si="52"/>
        <v>0</v>
      </c>
      <c r="E183" s="12">
        <f t="shared" ca="1" si="52"/>
        <v>3.7972639774089198E-2</v>
      </c>
      <c r="F183" s="12">
        <f t="shared" ca="1" si="52"/>
        <v>5.3440005692552701E-2</v>
      </c>
      <c r="G183" s="12">
        <f t="shared" ca="1" si="52"/>
        <v>3.7972639774089198E-2</v>
      </c>
      <c r="H183" s="12">
        <f t="shared" ca="1" si="52"/>
        <v>0</v>
      </c>
      <c r="I183" s="12">
        <f t="shared" ca="1" si="52"/>
        <v>0</v>
      </c>
      <c r="J183" s="12">
        <f t="shared" ca="1" si="52"/>
        <v>0</v>
      </c>
      <c r="K183" s="12">
        <f t="shared" ca="1" si="52"/>
        <v>0</v>
      </c>
      <c r="L183" s="12">
        <f t="shared" ca="1" si="52"/>
        <v>0</v>
      </c>
      <c r="M183" s="12">
        <f t="shared" ca="1" si="52"/>
        <v>1.42591168106865E-3</v>
      </c>
      <c r="N183" s="12">
        <f t="shared" ca="1" si="52"/>
        <v>-3.0784956560969912E-2</v>
      </c>
      <c r="O183" s="12">
        <f t="shared" ca="1" si="52"/>
        <v>0</v>
      </c>
      <c r="P183" s="12">
        <f t="shared" ca="1" si="52"/>
        <v>0</v>
      </c>
      <c r="Q183" s="12">
        <f t="shared" ca="1" si="52"/>
        <v>0</v>
      </c>
      <c r="V183" s="157">
        <f t="shared" si="42"/>
        <v>180</v>
      </c>
      <c r="W183" s="12">
        <f t="shared" ca="1" si="53"/>
        <v>5.4532472647870422E-2</v>
      </c>
      <c r="X183" s="12">
        <f t="shared" ca="1" si="53"/>
        <v>0</v>
      </c>
      <c r="Y183" s="12">
        <f t="shared" ca="1" si="53"/>
        <v>0</v>
      </c>
      <c r="Z183" s="12">
        <f t="shared" ca="1" si="53"/>
        <v>4.5888423955167124E-3</v>
      </c>
      <c r="AA183" s="12">
        <f t="shared" ca="1" si="53"/>
        <v>0.10361125050552555</v>
      </c>
      <c r="AB183" s="12">
        <f t="shared" ca="1" si="53"/>
        <v>-1.4112470338399574E-2</v>
      </c>
      <c r="AC183" s="12">
        <f t="shared" ca="1" si="53"/>
        <v>0</v>
      </c>
      <c r="AD183" s="12">
        <f t="shared" ca="1" si="53"/>
        <v>0</v>
      </c>
      <c r="AE183" s="12">
        <f t="shared" ca="1" si="53"/>
        <v>0</v>
      </c>
      <c r="AF183" s="12">
        <f t="shared" ca="1" si="53"/>
        <v>0</v>
      </c>
      <c r="AG183" s="12">
        <f t="shared" ca="1" si="53"/>
        <v>0</v>
      </c>
      <c r="AH183" s="12">
        <f t="shared" ca="1" si="53"/>
        <v>1.4259116810686479E-3</v>
      </c>
      <c r="AI183" s="12">
        <f t="shared" ca="1" si="53"/>
        <v>-3.0784956560969912E-2</v>
      </c>
      <c r="AJ183" s="12">
        <f t="shared" ca="1" si="53"/>
        <v>0</v>
      </c>
      <c r="AK183" s="12" t="e">
        <f t="shared" ca="1" si="53"/>
        <v>#DIV/0!</v>
      </c>
      <c r="AL183" s="12" t="e">
        <f t="shared" ca="1" si="53"/>
        <v>#DIV/0!</v>
      </c>
      <c r="AN183" s="157">
        <f t="shared" si="40"/>
        <v>180</v>
      </c>
      <c r="AO183" s="12">
        <f>'US Core RE'!Q193</f>
        <v>4.5657078725185103E-2</v>
      </c>
      <c r="AP183" s="12">
        <f>'VA RE'!Q193</f>
        <v>5.3440005692552701E-2</v>
      </c>
      <c r="AQ183" s="162">
        <f>'Opp RE'!Q193</f>
        <v>3.7972639774089198E-2</v>
      </c>
      <c r="AR183" s="162">
        <f>'US Core+ RE'!Q193</f>
        <v>3.7972639774089198E-2</v>
      </c>
      <c r="AS183" s="162">
        <f>REITs!Q193</f>
        <v>0</v>
      </c>
      <c r="AT183" s="162">
        <f>Timberland!Q193</f>
        <v>0</v>
      </c>
      <c r="AU183" s="162">
        <f>'Row Crops'!Q193</f>
        <v>0</v>
      </c>
      <c r="AV183" s="162">
        <f>'Perm Crops'!Q193</f>
        <v>0</v>
      </c>
      <c r="AW183" s="162">
        <f>Infra!Q193</f>
        <v>0</v>
      </c>
      <c r="AX183" s="162">
        <f>'US Public Eq'!Q193</f>
        <v>1.42591168106865E-3</v>
      </c>
      <c r="AY183" s="162">
        <f>'Fixed Income'!Q193</f>
        <v>-3.0784956560969912E-2</v>
      </c>
      <c r="AZ183" s="162">
        <f>NCPREC!Q193</f>
        <v>0</v>
      </c>
      <c r="BA183" s="162">
        <f>'Euro Core RE'!Q193</f>
        <v>0</v>
      </c>
      <c r="BB183" s="162">
        <f>'Asia Core RE'!Q193</f>
        <v>0</v>
      </c>
      <c r="BC183" s="162">
        <f>'Add-On 1'!Q193</f>
        <v>0</v>
      </c>
      <c r="BD183" s="162">
        <f>'Add-On 2'!Q193</f>
        <v>0</v>
      </c>
      <c r="BE183" s="162"/>
      <c r="BF183">
        <f t="shared" si="44"/>
        <v>180</v>
      </c>
      <c r="BG183" s="12">
        <f>'US Core RE'!R193</f>
        <v>5.4532472647870422E-2</v>
      </c>
      <c r="BH183" s="12">
        <f>'VA RE'!R193</f>
        <v>0.10361125050552555</v>
      </c>
      <c r="BI183" s="162">
        <f>'Opp RE'!R193</f>
        <v>-1.4112470338399574E-2</v>
      </c>
      <c r="BJ183" s="162">
        <f>'US Core+ RE'!R193</f>
        <v>4.5888423955167124E-3</v>
      </c>
      <c r="BK183" s="162">
        <f>REITs!R193</f>
        <v>0</v>
      </c>
      <c r="BL183" s="162">
        <f>Timberland!R193</f>
        <v>0</v>
      </c>
      <c r="BM183" s="162">
        <f>'Row Crops'!R193</f>
        <v>0</v>
      </c>
      <c r="BN183" s="162">
        <f>'Perm Crops'!R193</f>
        <v>0</v>
      </c>
      <c r="BO183" s="162">
        <f>Infra!R193</f>
        <v>0</v>
      </c>
      <c r="BP183" s="162">
        <f>'US Public Eq'!R193</f>
        <v>1.4259116810686479E-3</v>
      </c>
      <c r="BQ183" s="162">
        <f>'Fixed Income'!R193</f>
        <v>-3.0784956560969912E-2</v>
      </c>
      <c r="BR183" s="162">
        <f>NCPREC!R193</f>
        <v>0</v>
      </c>
      <c r="BS183" s="162">
        <f>'Euro Core RE'!R193</f>
        <v>0</v>
      </c>
      <c r="BT183" s="162">
        <f>'Asia Core RE'!R193</f>
        <v>0</v>
      </c>
      <c r="BU183" s="162" t="e">
        <f>'Add-On 1'!R193</f>
        <v>#DIV/0!</v>
      </c>
      <c r="BV183" s="162" t="e">
        <f>'Add-On 2'!R193</f>
        <v>#DIV/0!</v>
      </c>
    </row>
    <row r="184" spans="1:74" x14ac:dyDescent="0.2">
      <c r="A184" s="157">
        <f t="shared" si="41"/>
        <v>181</v>
      </c>
      <c r="B184" s="12">
        <f t="shared" ca="1" si="49"/>
        <v>3.9147690455378102E-2</v>
      </c>
      <c r="C184" s="12">
        <f t="shared" ca="1" si="52"/>
        <v>0</v>
      </c>
      <c r="D184" s="12">
        <f t="shared" ca="1" si="52"/>
        <v>0</v>
      </c>
      <c r="E184" s="12">
        <f t="shared" ca="1" si="52"/>
        <v>6.15454575206714E-2</v>
      </c>
      <c r="F184" s="12">
        <f t="shared" ca="1" si="52"/>
        <v>2.1759890800820501E-2</v>
      </c>
      <c r="G184" s="12">
        <f t="shared" ca="1" si="52"/>
        <v>6.15454575206714E-2</v>
      </c>
      <c r="H184" s="12">
        <f t="shared" ca="1" si="52"/>
        <v>0</v>
      </c>
      <c r="I184" s="12">
        <f t="shared" ca="1" si="52"/>
        <v>0</v>
      </c>
      <c r="J184" s="12">
        <f t="shared" ca="1" si="52"/>
        <v>0</v>
      </c>
      <c r="K184" s="12">
        <f t="shared" ca="1" si="52"/>
        <v>0</v>
      </c>
      <c r="L184" s="12">
        <f t="shared" ca="1" si="52"/>
        <v>0</v>
      </c>
      <c r="M184" s="12">
        <f t="shared" ca="1" si="52"/>
        <v>7.6491482596650701E-2</v>
      </c>
      <c r="N184" s="12">
        <f t="shared" ca="1" si="52"/>
        <v>-1.2517279230037426E-2</v>
      </c>
      <c r="O184" s="12">
        <f t="shared" ca="1" si="52"/>
        <v>0</v>
      </c>
      <c r="P184" s="12">
        <f t="shared" ca="1" si="52"/>
        <v>0</v>
      </c>
      <c r="Q184" s="12">
        <f t="shared" ca="1" si="52"/>
        <v>0</v>
      </c>
      <c r="V184" s="157">
        <f t="shared" si="42"/>
        <v>181</v>
      </c>
      <c r="W184" s="12">
        <f t="shared" ca="1" si="53"/>
        <v>1.2769396516975728E-2</v>
      </c>
      <c r="X184" s="12">
        <f t="shared" ca="1" si="53"/>
        <v>0</v>
      </c>
      <c r="Y184" s="12">
        <f t="shared" ca="1" si="53"/>
        <v>0</v>
      </c>
      <c r="Z184" s="12">
        <f t="shared" ca="1" si="53"/>
        <v>0.10398599022975064</v>
      </c>
      <c r="AA184" s="12">
        <f t="shared" ca="1" si="53"/>
        <v>1.2185319150685991E-2</v>
      </c>
      <c r="AB184" s="12">
        <f t="shared" ca="1" si="53"/>
        <v>0.12717985961274758</v>
      </c>
      <c r="AC184" s="12">
        <f t="shared" ca="1" si="53"/>
        <v>0</v>
      </c>
      <c r="AD184" s="12">
        <f t="shared" ca="1" si="53"/>
        <v>0</v>
      </c>
      <c r="AE184" s="12">
        <f t="shared" ca="1" si="53"/>
        <v>0</v>
      </c>
      <c r="AF184" s="12">
        <f t="shared" ca="1" si="53"/>
        <v>0</v>
      </c>
      <c r="AG184" s="12">
        <f t="shared" ca="1" si="53"/>
        <v>0</v>
      </c>
      <c r="AH184" s="12">
        <f t="shared" ca="1" si="53"/>
        <v>7.6491482596650728E-2</v>
      </c>
      <c r="AI184" s="12">
        <f t="shared" ca="1" si="53"/>
        <v>-1.2517279230037426E-2</v>
      </c>
      <c r="AJ184" s="12">
        <f t="shared" ca="1" si="53"/>
        <v>0</v>
      </c>
      <c r="AK184" s="12" t="e">
        <f t="shared" ca="1" si="53"/>
        <v>#DIV/0!</v>
      </c>
      <c r="AL184" s="12" t="e">
        <f t="shared" ca="1" si="53"/>
        <v>#DIV/0!</v>
      </c>
      <c r="AN184" s="157">
        <f t="shared" si="40"/>
        <v>181</v>
      </c>
      <c r="AO184" s="12">
        <f>'US Core RE'!Q194</f>
        <v>3.9147690455378102E-2</v>
      </c>
      <c r="AP184" s="12">
        <f>'VA RE'!Q194</f>
        <v>2.1759890800820501E-2</v>
      </c>
      <c r="AQ184" s="162">
        <f>'Opp RE'!Q194</f>
        <v>6.15454575206714E-2</v>
      </c>
      <c r="AR184" s="162">
        <f>'US Core+ RE'!Q194</f>
        <v>6.15454575206714E-2</v>
      </c>
      <c r="AS184" s="162">
        <f>REITs!Q194</f>
        <v>0</v>
      </c>
      <c r="AT184" s="162">
        <f>Timberland!Q194</f>
        <v>0</v>
      </c>
      <c r="AU184" s="162">
        <f>'Row Crops'!Q194</f>
        <v>0</v>
      </c>
      <c r="AV184" s="162">
        <f>'Perm Crops'!Q194</f>
        <v>0</v>
      </c>
      <c r="AW184" s="162">
        <f>Infra!Q194</f>
        <v>0</v>
      </c>
      <c r="AX184" s="162">
        <f>'US Public Eq'!Q194</f>
        <v>7.6491482596650701E-2</v>
      </c>
      <c r="AY184" s="162">
        <f>'Fixed Income'!Q194</f>
        <v>-1.2517279230037426E-2</v>
      </c>
      <c r="AZ184" s="162">
        <f>NCPREC!Q194</f>
        <v>0</v>
      </c>
      <c r="BA184" s="162">
        <f>'Euro Core RE'!Q194</f>
        <v>0</v>
      </c>
      <c r="BB184" s="162">
        <f>'Asia Core RE'!Q194</f>
        <v>0</v>
      </c>
      <c r="BC184" s="162">
        <f>'Add-On 1'!Q194</f>
        <v>0</v>
      </c>
      <c r="BD184" s="162">
        <f>'Add-On 2'!Q194</f>
        <v>0</v>
      </c>
      <c r="BE184" s="162"/>
      <c r="BF184">
        <f t="shared" si="44"/>
        <v>181</v>
      </c>
      <c r="BG184" s="12">
        <f>'US Core RE'!R194</f>
        <v>1.2769396516975728E-2</v>
      </c>
      <c r="BH184" s="12">
        <f>'VA RE'!R194</f>
        <v>1.2185319150685991E-2</v>
      </c>
      <c r="BI184" s="162">
        <f>'Opp RE'!R194</f>
        <v>0.12717985961274758</v>
      </c>
      <c r="BJ184" s="162">
        <f>'US Core+ RE'!R194</f>
        <v>0.10398599022975064</v>
      </c>
      <c r="BK184" s="162">
        <f>REITs!R194</f>
        <v>0</v>
      </c>
      <c r="BL184" s="162">
        <f>Timberland!R194</f>
        <v>0</v>
      </c>
      <c r="BM184" s="162">
        <f>'Row Crops'!R194</f>
        <v>0</v>
      </c>
      <c r="BN184" s="162">
        <f>'Perm Crops'!R194</f>
        <v>0</v>
      </c>
      <c r="BO184" s="162">
        <f>Infra!R194</f>
        <v>0</v>
      </c>
      <c r="BP184" s="162">
        <f>'US Public Eq'!R194</f>
        <v>7.6491482596650728E-2</v>
      </c>
      <c r="BQ184" s="162">
        <f>'Fixed Income'!R194</f>
        <v>-1.2517279230037426E-2</v>
      </c>
      <c r="BR184" s="162">
        <f>NCPREC!R194</f>
        <v>0</v>
      </c>
      <c r="BS184" s="162">
        <f>'Euro Core RE'!R194</f>
        <v>0</v>
      </c>
      <c r="BT184" s="162">
        <f>'Asia Core RE'!R194</f>
        <v>0</v>
      </c>
      <c r="BU184" s="162" t="e">
        <f>'Add-On 1'!R194</f>
        <v>#DIV/0!</v>
      </c>
      <c r="BV184" s="162" t="e">
        <f>'Add-On 2'!R194</f>
        <v>#DIV/0!</v>
      </c>
    </row>
    <row r="185" spans="1:74" x14ac:dyDescent="0.2">
      <c r="A185" s="157">
        <f t="shared" si="41"/>
        <v>182</v>
      </c>
      <c r="B185" s="12">
        <f t="shared" ca="1" si="49"/>
        <v>5.8716131938887098E-2</v>
      </c>
      <c r="C185" s="12">
        <f t="shared" ca="1" si="52"/>
        <v>0</v>
      </c>
      <c r="D185" s="12">
        <f t="shared" ca="1" si="52"/>
        <v>0</v>
      </c>
      <c r="E185" s="12">
        <f t="shared" ca="1" si="52"/>
        <v>3.1730843116766799E-2</v>
      </c>
      <c r="F185" s="12">
        <f t="shared" ca="1" si="52"/>
        <v>1.7960642976537201E-2</v>
      </c>
      <c r="G185" s="12">
        <f t="shared" ca="1" si="52"/>
        <v>3.1730843116766799E-2</v>
      </c>
      <c r="H185" s="12">
        <f t="shared" ca="1" si="52"/>
        <v>0</v>
      </c>
      <c r="I185" s="12">
        <f t="shared" ca="1" si="52"/>
        <v>0</v>
      </c>
      <c r="J185" s="12">
        <f t="shared" ca="1" si="52"/>
        <v>0</v>
      </c>
      <c r="K185" s="12">
        <f t="shared" ca="1" si="52"/>
        <v>0</v>
      </c>
      <c r="L185" s="12">
        <f t="shared" ca="1" si="52"/>
        <v>0</v>
      </c>
      <c r="M185" s="12">
        <f t="shared" ca="1" si="52"/>
        <v>2.7268546463638001E-2</v>
      </c>
      <c r="N185" s="12">
        <f t="shared" ca="1" si="52"/>
        <v>3.9185869751726665E-2</v>
      </c>
      <c r="O185" s="12">
        <f t="shared" ca="1" si="52"/>
        <v>0</v>
      </c>
      <c r="P185" s="12">
        <f t="shared" ca="1" si="52"/>
        <v>0</v>
      </c>
      <c r="Q185" s="12">
        <f t="shared" ca="1" si="52"/>
        <v>0</v>
      </c>
      <c r="V185" s="157">
        <f t="shared" si="42"/>
        <v>182</v>
      </c>
      <c r="W185" s="12">
        <f t="shared" ca="1" si="53"/>
        <v>8.9136698588223817E-2</v>
      </c>
      <c r="X185" s="12">
        <f t="shared" ca="1" si="53"/>
        <v>0</v>
      </c>
      <c r="Y185" s="12">
        <f t="shared" ca="1" si="53"/>
        <v>0</v>
      </c>
      <c r="Z185" s="12">
        <f t="shared" ca="1" si="53"/>
        <v>2.9561306621527672E-2</v>
      </c>
      <c r="AA185" s="12">
        <f t="shared" ca="1" si="53"/>
        <v>2.7402135265348848E-2</v>
      </c>
      <c r="AB185" s="12">
        <f t="shared" ca="1" si="53"/>
        <v>2.8279547718782938E-2</v>
      </c>
      <c r="AC185" s="12">
        <f t="shared" ca="1" si="53"/>
        <v>0</v>
      </c>
      <c r="AD185" s="12">
        <f t="shared" ca="1" si="53"/>
        <v>0</v>
      </c>
      <c r="AE185" s="12">
        <f t="shared" ca="1" si="53"/>
        <v>0</v>
      </c>
      <c r="AF185" s="12">
        <f t="shared" ca="1" si="53"/>
        <v>0</v>
      </c>
      <c r="AG185" s="12">
        <f t="shared" ca="1" si="53"/>
        <v>0</v>
      </c>
      <c r="AH185" s="12">
        <f t="shared" ca="1" si="53"/>
        <v>2.7268546463637966E-2</v>
      </c>
      <c r="AI185" s="12">
        <f t="shared" ca="1" si="53"/>
        <v>3.9185869751726665E-2</v>
      </c>
      <c r="AJ185" s="12">
        <f t="shared" ca="1" si="53"/>
        <v>0</v>
      </c>
      <c r="AK185" s="12" t="e">
        <f t="shared" ca="1" si="53"/>
        <v>#DIV/0!</v>
      </c>
      <c r="AL185" s="12" t="e">
        <f t="shared" ca="1" si="53"/>
        <v>#DIV/0!</v>
      </c>
      <c r="AN185" s="157">
        <f t="shared" si="40"/>
        <v>182</v>
      </c>
      <c r="AO185" s="12">
        <f>'US Core RE'!Q195</f>
        <v>5.8716131938887098E-2</v>
      </c>
      <c r="AP185" s="12">
        <f>'VA RE'!Q195</f>
        <v>1.7960642976537201E-2</v>
      </c>
      <c r="AQ185" s="162">
        <f>'Opp RE'!Q195</f>
        <v>3.1730843116766799E-2</v>
      </c>
      <c r="AR185" s="162">
        <f>'US Core+ RE'!Q195</f>
        <v>3.1730843116766799E-2</v>
      </c>
      <c r="AS185" s="162">
        <f>REITs!Q195</f>
        <v>0</v>
      </c>
      <c r="AT185" s="162">
        <f>Timberland!Q195</f>
        <v>0</v>
      </c>
      <c r="AU185" s="162">
        <f>'Row Crops'!Q195</f>
        <v>0</v>
      </c>
      <c r="AV185" s="162">
        <f>'Perm Crops'!Q195</f>
        <v>0</v>
      </c>
      <c r="AW185" s="162">
        <f>Infra!Q195</f>
        <v>0</v>
      </c>
      <c r="AX185" s="162">
        <f>'US Public Eq'!Q195</f>
        <v>2.7268546463638001E-2</v>
      </c>
      <c r="AY185" s="162">
        <f>'Fixed Income'!Q195</f>
        <v>3.9185869751726665E-2</v>
      </c>
      <c r="AZ185" s="162">
        <f>NCPREC!Q195</f>
        <v>0</v>
      </c>
      <c r="BA185" s="162">
        <f>'Euro Core RE'!Q195</f>
        <v>0</v>
      </c>
      <c r="BB185" s="162">
        <f>'Asia Core RE'!Q195</f>
        <v>0</v>
      </c>
      <c r="BC185" s="162">
        <f>'Add-On 1'!Q195</f>
        <v>0</v>
      </c>
      <c r="BD185" s="162">
        <f>'Add-On 2'!Q195</f>
        <v>0</v>
      </c>
      <c r="BE185" s="162"/>
      <c r="BF185">
        <f t="shared" si="44"/>
        <v>182</v>
      </c>
      <c r="BG185" s="12">
        <f>'US Core RE'!R195</f>
        <v>8.9136698588223817E-2</v>
      </c>
      <c r="BH185" s="12">
        <f>'VA RE'!R195</f>
        <v>2.7402135265348848E-2</v>
      </c>
      <c r="BI185" s="162">
        <f>'Opp RE'!R195</f>
        <v>2.8279547718782938E-2</v>
      </c>
      <c r="BJ185" s="162">
        <f>'US Core+ RE'!R195</f>
        <v>2.9561306621527672E-2</v>
      </c>
      <c r="BK185" s="162">
        <f>REITs!R195</f>
        <v>0</v>
      </c>
      <c r="BL185" s="162">
        <f>Timberland!R195</f>
        <v>0</v>
      </c>
      <c r="BM185" s="162">
        <f>'Row Crops'!R195</f>
        <v>0</v>
      </c>
      <c r="BN185" s="162">
        <f>'Perm Crops'!R195</f>
        <v>0</v>
      </c>
      <c r="BO185" s="162">
        <f>Infra!R195</f>
        <v>0</v>
      </c>
      <c r="BP185" s="162">
        <f>'US Public Eq'!R195</f>
        <v>2.7268546463637966E-2</v>
      </c>
      <c r="BQ185" s="162">
        <f>'Fixed Income'!R195</f>
        <v>3.9185869751726665E-2</v>
      </c>
      <c r="BR185" s="162">
        <f>NCPREC!R195</f>
        <v>0</v>
      </c>
      <c r="BS185" s="162">
        <f>'Euro Core RE'!R195</f>
        <v>0</v>
      </c>
      <c r="BT185" s="162">
        <f>'Asia Core RE'!R195</f>
        <v>0</v>
      </c>
      <c r="BU185" s="162" t="e">
        <f>'Add-On 1'!R195</f>
        <v>#DIV/0!</v>
      </c>
      <c r="BV185" s="162" t="e">
        <f>'Add-On 2'!R195</f>
        <v>#DIV/0!</v>
      </c>
    </row>
    <row r="186" spans="1:74" ht="12.75" thickBot="1" x14ac:dyDescent="0.25">
      <c r="A186" s="157">
        <f t="shared" si="41"/>
        <v>183</v>
      </c>
      <c r="B186" s="12">
        <f t="shared" ca="1" si="49"/>
        <v>3.7972639774089198E-2</v>
      </c>
      <c r="C186" s="12">
        <f t="shared" ca="1" si="52"/>
        <v>0</v>
      </c>
      <c r="D186" s="12">
        <f t="shared" ca="1" si="52"/>
        <v>0</v>
      </c>
      <c r="E186" s="12">
        <f t="shared" ca="1" si="52"/>
        <v>3.5689552223247802E-2</v>
      </c>
      <c r="F186" s="12">
        <f t="shared" ca="1" si="52"/>
        <v>2.3005517329577299E-2</v>
      </c>
      <c r="G186" s="12">
        <f t="shared" ca="1" si="52"/>
        <v>3.5689552223247802E-2</v>
      </c>
      <c r="H186" s="12">
        <f t="shared" ca="1" si="52"/>
        <v>0</v>
      </c>
      <c r="I186" s="12">
        <f t="shared" ca="1" si="52"/>
        <v>0</v>
      </c>
      <c r="J186" s="12">
        <f t="shared" ca="1" si="52"/>
        <v>0</v>
      </c>
      <c r="K186" s="12">
        <f t="shared" ca="1" si="52"/>
        <v>0</v>
      </c>
      <c r="L186" s="12">
        <f t="shared" ca="1" si="52"/>
        <v>0</v>
      </c>
      <c r="M186" s="12">
        <f t="shared" ca="1" si="52"/>
        <v>7.1041676513820901E-2</v>
      </c>
      <c r="N186" s="12">
        <f t="shared" ca="1" si="52"/>
        <v>2.4840075117032567E-2</v>
      </c>
      <c r="O186" s="12">
        <f t="shared" ca="1" si="52"/>
        <v>0</v>
      </c>
      <c r="P186" s="12">
        <f t="shared" ca="1" si="52"/>
        <v>0</v>
      </c>
      <c r="Q186" s="12">
        <f t="shared" ca="1" si="52"/>
        <v>0</v>
      </c>
      <c r="V186" s="157">
        <f t="shared" si="42"/>
        <v>183</v>
      </c>
      <c r="W186" s="12">
        <f t="shared" ca="1" si="53"/>
        <v>4.5859166902098014E-3</v>
      </c>
      <c r="X186" s="12">
        <f t="shared" ca="1" si="53"/>
        <v>0</v>
      </c>
      <c r="Y186" s="12">
        <f t="shared" ca="1" si="53"/>
        <v>0</v>
      </c>
      <c r="Z186" s="12">
        <f t="shared" ca="1" si="53"/>
        <v>5.7307834604631402E-2</v>
      </c>
      <c r="AA186" s="12">
        <f t="shared" ca="1" si="53"/>
        <v>-5.3010947934191921E-2</v>
      </c>
      <c r="AB186" s="12">
        <f t="shared" ca="1" si="53"/>
        <v>6.9202572873887425E-2</v>
      </c>
      <c r="AC186" s="12">
        <f t="shared" ca="1" si="53"/>
        <v>0</v>
      </c>
      <c r="AD186" s="12">
        <f t="shared" ca="1" si="53"/>
        <v>0</v>
      </c>
      <c r="AE186" s="12">
        <f t="shared" ca="1" si="53"/>
        <v>0</v>
      </c>
      <c r="AF186" s="12">
        <f t="shared" ca="1" si="53"/>
        <v>0</v>
      </c>
      <c r="AG186" s="12">
        <f t="shared" ca="1" si="53"/>
        <v>0</v>
      </c>
      <c r="AH186" s="12">
        <f t="shared" ca="1" si="53"/>
        <v>7.1041676513820873E-2</v>
      </c>
      <c r="AI186" s="12">
        <f t="shared" ca="1" si="53"/>
        <v>2.4840075117032567E-2</v>
      </c>
      <c r="AJ186" s="12">
        <f t="shared" ca="1" si="53"/>
        <v>0</v>
      </c>
      <c r="AK186" s="12" t="e">
        <f t="shared" ca="1" si="53"/>
        <v>#DIV/0!</v>
      </c>
      <c r="AL186" s="12" t="e">
        <f t="shared" ca="1" si="53"/>
        <v>#DIV/0!</v>
      </c>
      <c r="AN186" s="157">
        <f>A186</f>
        <v>183</v>
      </c>
      <c r="AO186" s="12">
        <f>'US Core RE'!Q196</f>
        <v>3.7972639774089198E-2</v>
      </c>
      <c r="AP186" s="12">
        <f>'VA RE'!Q196</f>
        <v>2.3005517329577299E-2</v>
      </c>
      <c r="AQ186" s="162">
        <f>'Opp RE'!Q196</f>
        <v>3.5689552223247802E-2</v>
      </c>
      <c r="AR186" s="162">
        <f>'US Core+ RE'!Q196</f>
        <v>3.5689552223247802E-2</v>
      </c>
      <c r="AS186" s="162">
        <f>REITs!Q196</f>
        <v>0</v>
      </c>
      <c r="AT186" s="162">
        <f>Timberland!Q196</f>
        <v>0</v>
      </c>
      <c r="AU186" s="162">
        <f>'Row Crops'!Q196</f>
        <v>0</v>
      </c>
      <c r="AV186" s="162">
        <f>'Perm Crops'!Q196</f>
        <v>0</v>
      </c>
      <c r="AW186" s="162">
        <f>Infra!Q196</f>
        <v>0</v>
      </c>
      <c r="AX186" s="162">
        <f>'US Public Eq'!Q196</f>
        <v>7.1041676513820901E-2</v>
      </c>
      <c r="AY186" s="162">
        <f>'Fixed Income'!Q196</f>
        <v>2.4840075117032567E-2</v>
      </c>
      <c r="AZ186" s="162">
        <f>NCPREC!Q196</f>
        <v>0</v>
      </c>
      <c r="BA186" s="162">
        <f>'Euro Core RE'!Q196</f>
        <v>0</v>
      </c>
      <c r="BB186" s="162">
        <f>'Asia Core RE'!Q196</f>
        <v>0</v>
      </c>
      <c r="BC186" s="162">
        <f>'Add-On 1'!Q196</f>
        <v>0</v>
      </c>
      <c r="BD186" s="162">
        <f>'Add-On 2'!Q196</f>
        <v>0</v>
      </c>
      <c r="BE186" s="162"/>
      <c r="BF186">
        <f t="shared" si="44"/>
        <v>183</v>
      </c>
      <c r="BG186" s="12">
        <f>'US Core RE'!R196</f>
        <v>4.5859166902098014E-3</v>
      </c>
      <c r="BH186" s="12">
        <f>'VA RE'!R196</f>
        <v>-5.3010947934191921E-2</v>
      </c>
      <c r="BI186" s="162">
        <f>'Opp RE'!R196</f>
        <v>6.9202572873887425E-2</v>
      </c>
      <c r="BJ186" s="162">
        <f>'US Core+ RE'!R196</f>
        <v>5.7307834604631402E-2</v>
      </c>
      <c r="BK186" s="162">
        <f>REITs!R196</f>
        <v>0</v>
      </c>
      <c r="BL186" s="162">
        <f>Timberland!R196</f>
        <v>0</v>
      </c>
      <c r="BM186" s="162">
        <f>'Row Crops'!R196</f>
        <v>0</v>
      </c>
      <c r="BN186" s="162">
        <f>'Perm Crops'!R196</f>
        <v>0</v>
      </c>
      <c r="BO186" s="162">
        <f>Infra!R196</f>
        <v>0</v>
      </c>
      <c r="BP186" s="162">
        <f>'US Public Eq'!R196</f>
        <v>7.1041676513820873E-2</v>
      </c>
      <c r="BQ186" s="162">
        <f>'Fixed Income'!R196</f>
        <v>2.4840075117032567E-2</v>
      </c>
      <c r="BR186" s="162">
        <f>NCPREC!R196</f>
        <v>0</v>
      </c>
      <c r="BS186" s="162">
        <f>'Euro Core RE'!R196</f>
        <v>0</v>
      </c>
      <c r="BT186" s="162">
        <f>'Asia Core RE'!R196</f>
        <v>0</v>
      </c>
      <c r="BU186" s="162" t="e">
        <f>'Add-On 1'!R196</f>
        <v>#DIV/0!</v>
      </c>
      <c r="BV186" s="162" t="e">
        <f>'Add-On 2'!R196</f>
        <v>#DIV/0!</v>
      </c>
    </row>
    <row r="187" spans="1:74" ht="12.75" thickBot="1" x14ac:dyDescent="0.25">
      <c r="A187" s="191">
        <v>1000</v>
      </c>
      <c r="B187" s="192">
        <f t="shared" ref="B187:Q187" ca="1" si="54">VLOOKUP($A187,$AN$3:$BD$187,B$1,FALSE)</f>
        <v>0.61805454508715518</v>
      </c>
      <c r="C187" s="192">
        <f t="shared" ca="1" si="54"/>
        <v>0.51938705281847786</v>
      </c>
      <c r="D187" s="192">
        <f t="shared" ca="1" si="54"/>
        <v>0.60830202307890635</v>
      </c>
      <c r="E187" s="192">
        <f t="shared" ca="1" si="54"/>
        <v>0.59180285414823242</v>
      </c>
      <c r="F187" s="192">
        <f t="shared" ca="1" si="54"/>
        <v>0.58837702050950735</v>
      </c>
      <c r="G187" s="192">
        <f t="shared" ca="1" si="54"/>
        <v>0.54877145312429609</v>
      </c>
      <c r="H187" s="192">
        <f t="shared" ca="1" si="54"/>
        <v>8.6225872016163607E-2</v>
      </c>
      <c r="I187" s="192">
        <f t="shared" ca="1" si="54"/>
        <v>0.21805521569544212</v>
      </c>
      <c r="J187" s="192">
        <f t="shared" ca="1" si="54"/>
        <v>0.25383039900072574</v>
      </c>
      <c r="K187" s="192">
        <f t="shared" ca="1" si="54"/>
        <v>0.28208197293319109</v>
      </c>
      <c r="L187" s="192">
        <f t="shared" ca="1" si="54"/>
        <v>-8.0198555236543678E-2</v>
      </c>
      <c r="M187" s="192">
        <f t="shared" ca="1" si="54"/>
        <v>4.2968832557752329E-2</v>
      </c>
      <c r="N187" s="192">
        <f t="shared" ca="1" si="54"/>
        <v>1.9065707246625346E-2</v>
      </c>
      <c r="O187" s="192">
        <f t="shared" ca="1" si="54"/>
        <v>0.63703907620288514</v>
      </c>
      <c r="P187" s="192" t="e">
        <f t="shared" ca="1" si="54"/>
        <v>#DIV/0!</v>
      </c>
      <c r="Q187" s="193" t="e">
        <f t="shared" ca="1" si="54"/>
        <v>#DIV/0!</v>
      </c>
      <c r="V187">
        <v>1000</v>
      </c>
      <c r="W187" s="12" t="e">
        <f t="shared" si="53"/>
        <v>#N/A</v>
      </c>
      <c r="X187" s="12" t="e">
        <f t="shared" si="53"/>
        <v>#N/A</v>
      </c>
      <c r="Y187" s="12" t="e">
        <f t="shared" si="53"/>
        <v>#N/A</v>
      </c>
      <c r="Z187" s="12" t="e">
        <f t="shared" si="53"/>
        <v>#N/A</v>
      </c>
      <c r="AA187" s="12" t="e">
        <f t="shared" si="53"/>
        <v>#N/A</v>
      </c>
      <c r="AB187" s="12" t="e">
        <f t="shared" si="53"/>
        <v>#N/A</v>
      </c>
      <c r="AC187" s="12" t="e">
        <f t="shared" si="53"/>
        <v>#N/A</v>
      </c>
      <c r="AD187" s="12" t="e">
        <f t="shared" si="53"/>
        <v>#N/A</v>
      </c>
      <c r="AE187" s="12" t="e">
        <f t="shared" si="53"/>
        <v>#N/A</v>
      </c>
      <c r="AF187" s="12" t="e">
        <f t="shared" si="53"/>
        <v>#N/A</v>
      </c>
      <c r="AG187" s="12" t="e">
        <f t="shared" si="53"/>
        <v>#N/A</v>
      </c>
      <c r="AH187" s="12" t="e">
        <f t="shared" si="53"/>
        <v>#N/A</v>
      </c>
      <c r="AI187" s="12" t="e">
        <f t="shared" si="53"/>
        <v>#N/A</v>
      </c>
      <c r="AJ187" s="12" t="e">
        <f t="shared" si="53"/>
        <v>#N/A</v>
      </c>
      <c r="AK187" s="12" t="e">
        <f t="shared" si="53"/>
        <v>#N/A</v>
      </c>
      <c r="AL187" s="12" t="e">
        <f t="shared" si="53"/>
        <v>#N/A</v>
      </c>
      <c r="AN187" s="163">
        <v>1000</v>
      </c>
      <c r="AO187" s="164">
        <f>'US Core RE'!T10</f>
        <v>0.61805454508715518</v>
      </c>
      <c r="AP187" s="165">
        <f>'VA RE'!T10</f>
        <v>0.58837702050950735</v>
      </c>
      <c r="AQ187" s="166">
        <f>'Opp RE'!T10</f>
        <v>0.54877145312429609</v>
      </c>
      <c r="AR187" s="166">
        <f>'US Core+ RE'!T10</f>
        <v>0.59180285414823242</v>
      </c>
      <c r="AS187" s="166">
        <f>REITs!T10</f>
        <v>-8.0198555236543678E-2</v>
      </c>
      <c r="AT187" s="166">
        <f>Timberland!T10</f>
        <v>0.21805521569544212</v>
      </c>
      <c r="AU187" s="166">
        <f>'Row Crops'!T10</f>
        <v>0.25383039900072574</v>
      </c>
      <c r="AV187" s="166">
        <f>'Perm Crops'!T10</f>
        <v>0.28208197293319109</v>
      </c>
      <c r="AW187" s="166">
        <f>Infra!T10</f>
        <v>8.6225872016163607E-2</v>
      </c>
      <c r="AX187" s="166">
        <f>'US Public Eq'!T10</f>
        <v>4.2968832557752329E-2</v>
      </c>
      <c r="AY187" s="166">
        <f>'Fixed Income'!T10</f>
        <v>1.9065707246625346E-2</v>
      </c>
      <c r="AZ187" s="166">
        <f>NCPREC!T10</f>
        <v>0.63703907620288514</v>
      </c>
      <c r="BA187" s="166">
        <f>'Euro Core RE'!T10</f>
        <v>0.51938705281847786</v>
      </c>
      <c r="BB187" s="166">
        <f>'Asia Core RE'!T10</f>
        <v>0.60830202307890635</v>
      </c>
      <c r="BC187" s="166" t="e">
        <f>'Add-On 1'!T10</f>
        <v>#DIV/0!</v>
      </c>
      <c r="BD187" s="167" t="e">
        <f>'Add-On 2'!T10</f>
        <v>#DIV/0!</v>
      </c>
      <c r="BE187" s="169"/>
    </row>
    <row r="188" spans="1:74" ht="12.75" thickBot="1" x14ac:dyDescent="0.25">
      <c r="A188">
        <v>1001</v>
      </c>
      <c r="B188" s="192">
        <f ca="1">VLOOKUP($A188,$AN$3:$BD$188,B$1,FALSE)</f>
        <v>0.6</v>
      </c>
      <c r="C188" s="192">
        <f t="shared" ref="C188:Q188" ca="1" si="55">VLOOKUP($A188,$AN$3:$BD$188,C$1,FALSE)</f>
        <v>0.75</v>
      </c>
      <c r="D188" s="192">
        <f t="shared" ca="1" si="55"/>
        <v>0.7</v>
      </c>
      <c r="E188" s="192">
        <f t="shared" ca="1" si="55"/>
        <v>0.6</v>
      </c>
      <c r="F188" s="192">
        <f t="shared" ca="1" si="55"/>
        <v>0.6</v>
      </c>
      <c r="G188" s="192">
        <f t="shared" ca="1" si="55"/>
        <v>0.7</v>
      </c>
      <c r="H188" s="192">
        <f t="shared" ca="1" si="55"/>
        <v>0.5</v>
      </c>
      <c r="I188" s="192">
        <f t="shared" ca="1" si="55"/>
        <v>0.5</v>
      </c>
      <c r="J188" s="192">
        <f t="shared" ca="1" si="55"/>
        <v>0.5</v>
      </c>
      <c r="K188" s="192">
        <f t="shared" ca="1" si="55"/>
        <v>0.5</v>
      </c>
      <c r="L188" s="192">
        <f t="shared" ca="1" si="55"/>
        <v>0</v>
      </c>
      <c r="M188" s="192">
        <f t="shared" ca="1" si="55"/>
        <v>0</v>
      </c>
      <c r="N188" s="192">
        <f t="shared" ca="1" si="55"/>
        <v>0</v>
      </c>
      <c r="O188" s="192">
        <f t="shared" ca="1" si="55"/>
        <v>0.63703907620288514</v>
      </c>
      <c r="P188" s="192" t="e">
        <f t="shared" ca="1" si="55"/>
        <v>#DIV/0!</v>
      </c>
      <c r="Q188" s="192" t="e">
        <f t="shared" ca="1" si="55"/>
        <v>#DIV/0!</v>
      </c>
      <c r="AN188" s="163">
        <v>1001</v>
      </c>
      <c r="AO188" s="164">
        <f>'US Core RE'!L10</f>
        <v>0.6</v>
      </c>
      <c r="AP188" s="165">
        <f>'VA RE'!L10</f>
        <v>0.6</v>
      </c>
      <c r="AQ188" s="166">
        <f>'Opp RE'!L10</f>
        <v>0.7</v>
      </c>
      <c r="AR188" s="166">
        <f>'US Core+ RE'!L10</f>
        <v>0.6</v>
      </c>
      <c r="AS188" s="166">
        <f>REITs!L10</f>
        <v>0</v>
      </c>
      <c r="AT188" s="166">
        <f>Timberland!L10</f>
        <v>0.5</v>
      </c>
      <c r="AU188" s="166">
        <f>'Row Crops'!L10</f>
        <v>0.5</v>
      </c>
      <c r="AV188" s="166">
        <f>'Perm Crops'!L10</f>
        <v>0.5</v>
      </c>
      <c r="AW188" s="166">
        <f>Infra!L10</f>
        <v>0.5</v>
      </c>
      <c r="AX188" s="166">
        <f>'US Public Eq'!L10</f>
        <v>0</v>
      </c>
      <c r="AY188" s="166">
        <f>'Fixed Income'!L10</f>
        <v>0</v>
      </c>
      <c r="AZ188" s="166">
        <f>NCPREC!L10</f>
        <v>0.63703907620288514</v>
      </c>
      <c r="BA188" s="166">
        <f>'Euro Core RE'!L10</f>
        <v>0.75</v>
      </c>
      <c r="BB188" s="166">
        <f>'Asia Core RE'!L10</f>
        <v>0.7</v>
      </c>
      <c r="BC188" s="166" t="e">
        <f>'Add-On 1'!L10</f>
        <v>#DIV/0!</v>
      </c>
      <c r="BD188" s="167" t="e">
        <f>'Add-On 2'!L10</f>
        <v>#DIV/0!</v>
      </c>
    </row>
  </sheetData>
  <mergeCells count="2">
    <mergeCell ref="A1:A3"/>
    <mergeCell ref="R3:S5"/>
  </mergeCells>
  <dataValidations count="1">
    <dataValidation type="list" allowBlank="1" showInputMessage="1" showErrorMessage="1" sqref="B3:Q3" xr:uid="{E4BA643C-3B40-43D4-A331-131B2B956C49}">
      <formula1>$BG$3:$BV$3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D1FC-44E5-48B0-9EB6-E44CF1A915CB}">
  <sheetPr codeName="Sheet7">
    <tabColor theme="4"/>
  </sheetPr>
  <dimension ref="A1:CN257"/>
  <sheetViews>
    <sheetView topLeftCell="AQ4" zoomScaleNormal="100" workbookViewId="0">
      <selection activeCell="BG83" sqref="BG5:BG83"/>
    </sheetView>
  </sheetViews>
  <sheetFormatPr defaultRowHeight="12" x14ac:dyDescent="0.2"/>
  <cols>
    <col min="1" max="1" width="43.5" customWidth="1"/>
    <col min="2" max="7" width="17.1640625" customWidth="1"/>
    <col min="8" max="9" width="17.5" customWidth="1"/>
    <col min="10" max="18" width="17.33203125" customWidth="1"/>
    <col min="21" max="36" width="13.1640625" customWidth="1"/>
    <col min="40" max="50" width="12.1640625" customWidth="1"/>
    <col min="51" max="55" width="11.33203125" customWidth="1"/>
  </cols>
  <sheetData>
    <row r="1" spans="1:92" ht="41.45" customHeight="1" x14ac:dyDescent="0.2">
      <c r="A1" t="s">
        <v>51</v>
      </c>
      <c r="B1" s="2"/>
      <c r="C1" s="143"/>
      <c r="D1" s="143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U1" s="14" t="s">
        <v>4</v>
      </c>
      <c r="AN1" s="14" t="s">
        <v>5</v>
      </c>
      <c r="BE1" s="14" t="s">
        <v>9</v>
      </c>
    </row>
    <row r="2" spans="1:92" ht="42.6" customHeight="1" x14ac:dyDescent="0.2">
      <c r="A2" s="38"/>
      <c r="C2" s="35" t="str">
        <f>'Data Selector'!B3</f>
        <v>US Core RE</v>
      </c>
      <c r="D2" s="35" t="str">
        <f>'Data Selector'!C3</f>
        <v>Euro Core RE</v>
      </c>
      <c r="E2" s="35" t="str">
        <f>'Data Selector'!D3</f>
        <v>Asia Core RE</v>
      </c>
      <c r="F2" s="35" t="str">
        <f>'Data Selector'!E3</f>
        <v>US Core+ RE</v>
      </c>
      <c r="G2" s="35" t="str">
        <f>'Data Selector'!F3</f>
        <v>VA RE</v>
      </c>
      <c r="H2" s="35" t="str">
        <f>'Data Selector'!G3</f>
        <v>Opp RE</v>
      </c>
      <c r="I2" s="35" t="str">
        <f>'Data Selector'!H3</f>
        <v>Infra</v>
      </c>
      <c r="J2" s="35" t="str">
        <f>'Data Selector'!I3</f>
        <v>Timberland</v>
      </c>
      <c r="K2" s="35" t="str">
        <f>'Data Selector'!J3</f>
        <v>Row Crops</v>
      </c>
      <c r="L2" s="35" t="str">
        <f>'Data Selector'!K3</f>
        <v>Perm Crops</v>
      </c>
      <c r="M2" s="35" t="str">
        <f>'Data Selector'!L3</f>
        <v>REITs</v>
      </c>
      <c r="N2" s="35" t="str">
        <f>'Data Selector'!M3</f>
        <v>US Public Eq</v>
      </c>
      <c r="O2" s="35" t="str">
        <f>'Data Selector'!N3</f>
        <v>Fixed Income</v>
      </c>
      <c r="P2" s="35" t="str">
        <f>'Data Selector'!O3</f>
        <v>NCPREC</v>
      </c>
      <c r="Q2" s="35" t="str">
        <f>'Data Selector'!P3</f>
        <v>Add-On 1</v>
      </c>
      <c r="R2" s="35" t="str">
        <f>'Data Selector'!Q3</f>
        <v>Add-On 2</v>
      </c>
      <c r="U2" s="8" t="str">
        <f>C2</f>
        <v>US Core RE</v>
      </c>
      <c r="V2" s="8" t="str">
        <f t="shared" ref="V2:AJ2" si="0">D2</f>
        <v>Euro Core RE</v>
      </c>
      <c r="W2" s="8" t="str">
        <f t="shared" si="0"/>
        <v>Asia Core RE</v>
      </c>
      <c r="X2" s="8" t="str">
        <f t="shared" si="0"/>
        <v>US Core+ RE</v>
      </c>
      <c r="Y2" s="8" t="str">
        <f t="shared" si="0"/>
        <v>VA RE</v>
      </c>
      <c r="Z2" s="8" t="str">
        <f t="shared" si="0"/>
        <v>Opp RE</v>
      </c>
      <c r="AA2" s="8" t="str">
        <f t="shared" si="0"/>
        <v>Infra</v>
      </c>
      <c r="AB2" s="8" t="str">
        <f t="shared" si="0"/>
        <v>Timberland</v>
      </c>
      <c r="AC2" s="8" t="str">
        <f t="shared" si="0"/>
        <v>Row Crops</v>
      </c>
      <c r="AD2" s="8" t="str">
        <f t="shared" si="0"/>
        <v>Perm Crops</v>
      </c>
      <c r="AE2" s="8" t="str">
        <f t="shared" si="0"/>
        <v>REITs</v>
      </c>
      <c r="AF2" s="8" t="str">
        <f t="shared" si="0"/>
        <v>US Public Eq</v>
      </c>
      <c r="AG2" s="8" t="str">
        <f t="shared" si="0"/>
        <v>Fixed Income</v>
      </c>
      <c r="AH2" s="8" t="str">
        <f t="shared" si="0"/>
        <v>NCPREC</v>
      </c>
      <c r="AI2" s="8" t="str">
        <f t="shared" si="0"/>
        <v>Add-On 1</v>
      </c>
      <c r="AJ2" s="8" t="str">
        <f t="shared" si="0"/>
        <v>Add-On 2</v>
      </c>
      <c r="AK2" s="8"/>
      <c r="AL2" s="7"/>
      <c r="AM2" s="7"/>
      <c r="AN2" s="13" t="str">
        <f t="shared" ref="AN2:AY2" si="1">U2</f>
        <v>US Core RE</v>
      </c>
      <c r="AO2" s="13" t="str">
        <f t="shared" si="1"/>
        <v>Euro Core RE</v>
      </c>
      <c r="AP2" s="13" t="str">
        <f t="shared" si="1"/>
        <v>Asia Core RE</v>
      </c>
      <c r="AQ2" s="13" t="str">
        <f t="shared" si="1"/>
        <v>US Core+ RE</v>
      </c>
      <c r="AR2" s="13" t="str">
        <f t="shared" si="1"/>
        <v>VA RE</v>
      </c>
      <c r="AS2" s="13" t="str">
        <f t="shared" si="1"/>
        <v>Opp RE</v>
      </c>
      <c r="AT2" s="13" t="str">
        <f t="shared" si="1"/>
        <v>Infra</v>
      </c>
      <c r="AU2" s="13" t="str">
        <f t="shared" si="1"/>
        <v>Timberland</v>
      </c>
      <c r="AV2" s="13" t="str">
        <f t="shared" si="1"/>
        <v>Row Crops</v>
      </c>
      <c r="AW2" s="13" t="str">
        <f t="shared" si="1"/>
        <v>Perm Crops</v>
      </c>
      <c r="AX2" s="13" t="str">
        <f t="shared" si="1"/>
        <v>REITs</v>
      </c>
      <c r="AY2" s="13" t="str">
        <f t="shared" si="1"/>
        <v>US Public Eq</v>
      </c>
      <c r="AZ2" s="13" t="str">
        <f t="shared" ref="AZ2:BC2" si="2">AG2</f>
        <v>Fixed Income</v>
      </c>
      <c r="BA2" s="13" t="str">
        <f t="shared" si="2"/>
        <v>NCPREC</v>
      </c>
      <c r="BB2" s="13" t="str">
        <f t="shared" si="2"/>
        <v>Add-On 1</v>
      </c>
      <c r="BC2" s="13" t="str">
        <f t="shared" si="2"/>
        <v>Add-On 2</v>
      </c>
      <c r="BE2" s="8" t="str">
        <f t="shared" ref="BE2:BP2" si="3">U2</f>
        <v>US Core RE</v>
      </c>
      <c r="BF2" s="8" t="str">
        <f t="shared" si="3"/>
        <v>Euro Core RE</v>
      </c>
      <c r="BG2" s="8" t="str">
        <f t="shared" si="3"/>
        <v>Asia Core RE</v>
      </c>
      <c r="BH2" s="8" t="str">
        <f t="shared" si="3"/>
        <v>US Core+ RE</v>
      </c>
      <c r="BI2" s="8" t="str">
        <f t="shared" si="3"/>
        <v>VA RE</v>
      </c>
      <c r="BJ2" s="8" t="str">
        <f t="shared" si="3"/>
        <v>Opp RE</v>
      </c>
      <c r="BK2" s="8" t="str">
        <f t="shared" si="3"/>
        <v>Infra</v>
      </c>
      <c r="BL2" s="8" t="str">
        <f t="shared" si="3"/>
        <v>Timberland</v>
      </c>
      <c r="BM2" s="8" t="str">
        <f t="shared" si="3"/>
        <v>Row Crops</v>
      </c>
      <c r="BN2" s="8" t="str">
        <f t="shared" si="3"/>
        <v>Perm Crops</v>
      </c>
      <c r="BO2" s="8" t="str">
        <f t="shared" si="3"/>
        <v>REITs</v>
      </c>
      <c r="BP2" s="8" t="str">
        <f t="shared" si="3"/>
        <v>US Public Eq</v>
      </c>
      <c r="BQ2" s="8" t="str">
        <f t="shared" ref="BQ2:BT2" si="4">AG2</f>
        <v>Fixed Income</v>
      </c>
      <c r="BR2" s="8" t="str">
        <f t="shared" si="4"/>
        <v>NCPREC</v>
      </c>
      <c r="BS2" s="8" t="str">
        <f t="shared" si="4"/>
        <v>Add-On 1</v>
      </c>
      <c r="BT2" s="8" t="str">
        <f t="shared" si="4"/>
        <v>Add-On 2</v>
      </c>
      <c r="BV2" s="8" t="str">
        <f t="shared" ref="BV2:CG2" si="5">BE2</f>
        <v>US Core RE</v>
      </c>
      <c r="BW2" s="8" t="str">
        <f t="shared" si="5"/>
        <v>Euro Core RE</v>
      </c>
      <c r="BX2" s="8" t="str">
        <f t="shared" si="5"/>
        <v>Asia Core RE</v>
      </c>
      <c r="BY2" s="8" t="str">
        <f t="shared" si="5"/>
        <v>US Core+ RE</v>
      </c>
      <c r="BZ2" s="8" t="str">
        <f t="shared" si="5"/>
        <v>VA RE</v>
      </c>
      <c r="CA2" s="8" t="str">
        <f t="shared" si="5"/>
        <v>Opp RE</v>
      </c>
      <c r="CB2" s="8" t="str">
        <f t="shared" si="5"/>
        <v>Infra</v>
      </c>
      <c r="CC2" s="8" t="str">
        <f t="shared" si="5"/>
        <v>Timberland</v>
      </c>
      <c r="CD2" s="8" t="str">
        <f t="shared" si="5"/>
        <v>Row Crops</v>
      </c>
      <c r="CE2" s="8" t="str">
        <f t="shared" si="5"/>
        <v>Perm Crops</v>
      </c>
      <c r="CF2" s="8" t="str">
        <f t="shared" si="5"/>
        <v>REITs</v>
      </c>
      <c r="CG2" s="8" t="str">
        <f t="shared" si="5"/>
        <v>US Public Eq</v>
      </c>
      <c r="CH2" s="8" t="str">
        <f t="shared" ref="CH2:CK2" si="6">BQ2</f>
        <v>Fixed Income</v>
      </c>
      <c r="CI2" s="8" t="str">
        <f t="shared" si="6"/>
        <v>NCPREC</v>
      </c>
      <c r="CJ2" s="8" t="str">
        <f t="shared" si="6"/>
        <v>Add-On 1</v>
      </c>
      <c r="CK2" s="8" t="str">
        <f t="shared" si="6"/>
        <v>Add-On 2</v>
      </c>
    </row>
    <row r="3" spans="1:92" ht="19.5" customHeight="1" x14ac:dyDescent="0.2">
      <c r="A3" s="3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7"/>
      <c r="AM3" s="7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</row>
    <row r="4" spans="1:92" x14ac:dyDescent="0.2">
      <c r="A4" s="38"/>
      <c r="B4" s="34"/>
      <c r="C4" s="3"/>
      <c r="D4" s="5"/>
      <c r="E4" s="5"/>
      <c r="F4" s="5"/>
      <c r="G4" s="36"/>
      <c r="H4" s="36"/>
      <c r="I4" s="36"/>
      <c r="J4" s="36"/>
      <c r="K4" s="36"/>
      <c r="L4" s="36"/>
      <c r="M4" s="36"/>
      <c r="N4" s="47"/>
      <c r="O4" s="47"/>
      <c r="P4" s="47"/>
      <c r="Q4" s="47"/>
      <c r="R4" s="47"/>
      <c r="S4" s="12"/>
      <c r="T4" s="6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0"/>
      <c r="BE4" s="4" t="str">
        <f>IF(ISNUMBER(U4)=TRUE,U4+1,"")</f>
        <v/>
      </c>
      <c r="BF4" s="4" t="str">
        <f t="shared" ref="BF4:BF67" si="7">IF(ISNUMBER(V4)=TRUE,V4+1,"")</f>
        <v/>
      </c>
      <c r="BG4" s="4" t="str">
        <f t="shared" ref="BG4:BG67" si="8">IF(ISNUMBER(W4)=TRUE,W4+1,"")</f>
        <v/>
      </c>
      <c r="BH4" s="4" t="str">
        <f t="shared" ref="BH4:BH67" si="9">IF(ISNUMBER(X4)=TRUE,X4+1,"")</f>
        <v/>
      </c>
      <c r="BI4" s="4" t="str">
        <f t="shared" ref="BI4:BI67" si="10">IF(ISNUMBER(Y4)=TRUE,Y4+1,"")</f>
        <v/>
      </c>
      <c r="BJ4" s="4" t="str">
        <f t="shared" ref="BJ4:BJ67" si="11">IF(ISNUMBER(Z4)=TRUE,Z4+1,"")</f>
        <v/>
      </c>
      <c r="BK4" s="4" t="str">
        <f t="shared" ref="BK4:BK67" si="12">IF(ISNUMBER(AA4)=TRUE,AA4+1,"")</f>
        <v/>
      </c>
      <c r="BL4" s="4" t="str">
        <f t="shared" ref="BL4:BL35" si="13">IF(ISNUMBER(AB4)=TRUE,AB4+1,"")</f>
        <v/>
      </c>
      <c r="BM4" s="4" t="str">
        <f t="shared" ref="BM4:BM35" si="14">IF(ISNUMBER(AC4)=TRUE,AC4+1,"")</f>
        <v/>
      </c>
      <c r="BN4" s="4" t="str">
        <f t="shared" ref="BN4:BN35" si="15">IF(ISNUMBER(AD4)=TRUE,AD4+1,"")</f>
        <v/>
      </c>
      <c r="BO4" s="4" t="str">
        <f t="shared" ref="BO4:BO35" si="16">IF(ISNUMBER(AE4)=TRUE,AE4+1,"")</f>
        <v/>
      </c>
      <c r="BP4" s="4" t="str">
        <f t="shared" ref="BP4:BP35" si="17">IF(ISNUMBER(AF4)=TRUE,AF4+1,"")</f>
        <v/>
      </c>
      <c r="BQ4" s="4" t="str">
        <f t="shared" ref="BQ4:BQ67" si="18">IF(ISNUMBER(AG4)=TRUE,AG4+1,"")</f>
        <v/>
      </c>
      <c r="BR4" s="4" t="str">
        <f t="shared" ref="BR4:BR67" si="19">IF(ISNUMBER(AH4)=TRUE,AH4+1,"")</f>
        <v/>
      </c>
      <c r="BS4" s="4" t="str">
        <f t="shared" ref="BS4:BS67" si="20">IF(ISNUMBER(AI4)=TRUE,AI4+1,"")</f>
        <v/>
      </c>
      <c r="BT4" s="4" t="str">
        <f t="shared" ref="BT4:BT67" si="21">IF(ISNUMBER(AJ4)=TRUE,AJ4+1,"")</f>
        <v/>
      </c>
      <c r="BV4" s="4">
        <f ca="1">PRODUCT(BE5:BE196)^(4/Summary!$D$4)-1</f>
        <v>6.2018974624906686E-2</v>
      </c>
      <c r="BW4" s="4">
        <f ca="1">PRODUCT(BF5:BF196)^(4/Summary!$D$4)-1</f>
        <v>5.1956413694720371E-2</v>
      </c>
      <c r="BX4" s="4">
        <f ca="1">PRODUCT(BG5:BG196)^(4/Summary!$D$4)-1</f>
        <v>6.1600462197003658E-2</v>
      </c>
      <c r="BY4" s="4">
        <f ca="1">PRODUCT(BH5:BH196)^(4/Summary!$D$4)-1</f>
        <v>6.5621753723365206E-2</v>
      </c>
      <c r="BZ4" s="4">
        <f ca="1">PRODUCT(BI5:BI196)^(4/Summary!$D$4)-1</f>
        <v>8.7930124647608743E-2</v>
      </c>
      <c r="CA4" s="4">
        <f ca="1">PRODUCT(BJ5:BJ196)^(4/Summary!$D$4)-1</f>
        <v>8.3572571318586197E-2</v>
      </c>
      <c r="CB4" s="4">
        <f ca="1">PRODUCT(BK5:BK196)^(4/Summary!$D$4)-1</f>
        <v>7.4361972556852729E-2</v>
      </c>
      <c r="CC4" s="4">
        <f ca="1">PRODUCT(BL5:BL196)^(4/Summary!$D$4)-1</f>
        <v>5.4133918150550908E-2</v>
      </c>
      <c r="CD4" s="4">
        <f ca="1">PRODUCT(BM5:BM196)^(4/Summary!$D$4)-1</f>
        <v>9.3090335167516303E-2</v>
      </c>
      <c r="CE4" s="4">
        <f ca="1">PRODUCT(BN5:BN196)^(4/Summary!$D$4)-1</f>
        <v>0.10243092812374832</v>
      </c>
      <c r="CF4" s="4">
        <f ca="1">PRODUCT(BO5:BO196)^(4/Summary!$D$4)-1</f>
        <v>7.9978817202739805E-2</v>
      </c>
      <c r="CG4" s="4">
        <f ca="1">PRODUCT(BP5:BP196)^(4/Summary!$D$4)-1</f>
        <v>8.1295815285601591E-2</v>
      </c>
      <c r="CH4" s="4">
        <f ca="1">PRODUCT(BQ5:BQ196)^(4/Summary!$D$4)-1</f>
        <v>3.852969634860548E-2</v>
      </c>
      <c r="CI4" s="4">
        <f ca="1">PRODUCT(BR5:BR196)^(4/Summary!$D$4)-1</f>
        <v>6.7515084824582461E-2</v>
      </c>
      <c r="CJ4" s="4">
        <f ca="1">PRODUCT(BS5:BS196)^(4/Summary!$D$4)-1</f>
        <v>0</v>
      </c>
      <c r="CK4" s="4">
        <f ca="1">PRODUCT(BT5:BT196)^(4/Summary!$D$4)-1</f>
        <v>0</v>
      </c>
    </row>
    <row r="5" spans="1:92" x14ac:dyDescent="0.2">
      <c r="A5" s="38"/>
      <c r="B5" s="34">
        <f>'US Core RE'!D14</f>
        <v>45565</v>
      </c>
      <c r="C5" s="3">
        <f ca="1">'Data Selector'!B4</f>
        <v>2.42117E-4</v>
      </c>
      <c r="D5" s="3">
        <f ca="1">'Data Selector'!C4</f>
        <v>6.875702771E-3</v>
      </c>
      <c r="E5" s="3">
        <f ca="1">'Data Selector'!D4</f>
        <v>9.6603129160000006E-3</v>
      </c>
      <c r="F5" s="3">
        <f ca="1">'Data Selector'!E4</f>
        <v>-3.7947402407478648E-3</v>
      </c>
      <c r="G5" s="3">
        <f ca="1">'Data Selector'!F4</f>
        <v>-1.04118087727105E-2</v>
      </c>
      <c r="H5" s="3">
        <f ca="1">'Data Selector'!G4</f>
        <v>9.0723093071963298E-3</v>
      </c>
      <c r="I5" s="3">
        <f ca="1">'Data Selector'!H4</f>
        <v>4.1686000000000001E-2</v>
      </c>
      <c r="J5" s="3">
        <f ca="1">'Data Selector'!I4</f>
        <v>1.2787702955000091E-2</v>
      </c>
      <c r="K5" s="3">
        <f ca="1">'Data Selector'!J4</f>
        <v>5.1118619762584583E-3</v>
      </c>
      <c r="L5" s="3">
        <f ca="1">'Data Selector'!K4</f>
        <v>-1.8818964544044636E-2</v>
      </c>
      <c r="M5" s="3">
        <f ca="1">'Data Selector'!L4</f>
        <v>0.16334399999999999</v>
      </c>
      <c r="N5" s="3">
        <f ca="1">'Data Selector'!M4</f>
        <v>4.2837874999999997E-2</v>
      </c>
      <c r="O5" s="3">
        <f ca="1">'Data Selector'!N4</f>
        <v>6.5120300000000005E-4</v>
      </c>
      <c r="P5" s="3">
        <f ca="1">'Data Selector'!O4</f>
        <v>1.1380901724942501E-2</v>
      </c>
      <c r="Q5" s="3">
        <f ca="1">'Data Selector'!P4</f>
        <v>0</v>
      </c>
      <c r="R5" s="3">
        <f ca="1">'Data Selector'!Q4</f>
        <v>0</v>
      </c>
      <c r="S5" s="12"/>
      <c r="T5" s="6"/>
      <c r="U5" s="12">
        <f ca="1">IF($AK5&lt;(Summary!$D$4+1),'Base Correl and Vol Calcs'!C5,"")</f>
        <v>2.42117E-4</v>
      </c>
      <c r="V5" s="12">
        <f ca="1">IF($AK5&lt;(Summary!$D$4+1),'Base Correl and Vol Calcs'!D5,"")</f>
        <v>6.875702771E-3</v>
      </c>
      <c r="W5" s="12">
        <f ca="1">IF($AK5&lt;(Summary!$D$4+1),'Base Correl and Vol Calcs'!E5,"")</f>
        <v>9.6603129160000006E-3</v>
      </c>
      <c r="X5" s="12">
        <f ca="1">IF($AK5&lt;(Summary!$D$4+1),'Base Correl and Vol Calcs'!F5,"")</f>
        <v>-3.7947402407478648E-3</v>
      </c>
      <c r="Y5" s="12">
        <f ca="1">IF($AK5&lt;(Summary!$D$4+1),'Base Correl and Vol Calcs'!G5,"")</f>
        <v>-1.04118087727105E-2</v>
      </c>
      <c r="Z5" s="12">
        <f ca="1">IF($AK5&lt;(Summary!$D$4+1),'Base Correl and Vol Calcs'!H5,"")</f>
        <v>9.0723093071963298E-3</v>
      </c>
      <c r="AA5" s="12">
        <f ca="1">IF($AK5&lt;(Summary!$D$4+1),'Base Correl and Vol Calcs'!I5,"")</f>
        <v>4.1686000000000001E-2</v>
      </c>
      <c r="AB5" s="12">
        <f ca="1">IF($AK5&lt;(Summary!$D$4+1),'Base Correl and Vol Calcs'!J5,"")</f>
        <v>1.2787702955000091E-2</v>
      </c>
      <c r="AC5" s="12">
        <f ca="1">IF($AK5&lt;(Summary!$D$4+1),'Base Correl and Vol Calcs'!K5,"")</f>
        <v>5.1118619762584583E-3</v>
      </c>
      <c r="AD5" s="12">
        <f ca="1">IF($AK5&lt;(Summary!$D$4+1),'Base Correl and Vol Calcs'!L5,"")</f>
        <v>-1.8818964544044636E-2</v>
      </c>
      <c r="AE5" s="12">
        <f ca="1">IF($AK5&lt;(Summary!$D$4+1),'Base Correl and Vol Calcs'!M5,"")</f>
        <v>0.16334399999999999</v>
      </c>
      <c r="AF5" s="12">
        <f ca="1">IF($AK5&lt;(Summary!$D$4+1),'Base Correl and Vol Calcs'!N5,"")</f>
        <v>4.2837874999999997E-2</v>
      </c>
      <c r="AG5" s="12">
        <f ca="1">IF($AK5&lt;(Summary!$D$4+1),'Base Correl and Vol Calcs'!O5,"")</f>
        <v>6.5120300000000005E-4</v>
      </c>
      <c r="AH5" s="12">
        <f ca="1">IF($AK5&lt;(Summary!$D$4+1),'Base Correl and Vol Calcs'!P5,"")</f>
        <v>1.1380901724942501E-2</v>
      </c>
      <c r="AI5" s="12">
        <f ca="1">IF($AK5&lt;(Summary!$D$4+1),'Base Correl and Vol Calcs'!Q5,"")</f>
        <v>0</v>
      </c>
      <c r="AJ5" s="12">
        <f ca="1">IF($AK5&lt;(Summary!$D$4+1),'Base Correl and Vol Calcs'!R5,"")</f>
        <v>0</v>
      </c>
      <c r="AK5" s="10">
        <f t="shared" ref="AK5:AK68" si="22">AK4+1</f>
        <v>1</v>
      </c>
      <c r="AN5" t="s">
        <v>6</v>
      </c>
      <c r="BE5" s="4">
        <f t="shared" ref="BE5:BE68" ca="1" si="23">IF(ISNUMBER(U5)=TRUE,U5+1,"")</f>
        <v>1.000242117</v>
      </c>
      <c r="BF5" s="4">
        <f t="shared" ca="1" si="7"/>
        <v>1.006875702771</v>
      </c>
      <c r="BG5" s="4">
        <f t="shared" ca="1" si="8"/>
        <v>1.009660312916</v>
      </c>
      <c r="BH5" s="4">
        <f t="shared" ca="1" si="9"/>
        <v>0.99620525975925212</v>
      </c>
      <c r="BI5" s="4">
        <f t="shared" ca="1" si="10"/>
        <v>0.98958819122728947</v>
      </c>
      <c r="BJ5" s="4">
        <f t="shared" ca="1" si="11"/>
        <v>1.0090723093071963</v>
      </c>
      <c r="BK5" s="4">
        <f t="shared" ca="1" si="12"/>
        <v>1.0416859999999999</v>
      </c>
      <c r="BL5" s="4">
        <f t="shared" ca="1" si="13"/>
        <v>1.0127877029550001</v>
      </c>
      <c r="BM5" s="4">
        <f t="shared" ca="1" si="14"/>
        <v>1.0051118619762585</v>
      </c>
      <c r="BN5" s="4">
        <f t="shared" ca="1" si="15"/>
        <v>0.98118103545595536</v>
      </c>
      <c r="BO5" s="4">
        <f t="shared" ca="1" si="16"/>
        <v>1.1633439999999999</v>
      </c>
      <c r="BP5" s="4">
        <f t="shared" ca="1" si="17"/>
        <v>1.042837875</v>
      </c>
      <c r="BQ5" s="4">
        <f t="shared" ca="1" si="18"/>
        <v>1.0006512030000001</v>
      </c>
      <c r="BR5" s="4">
        <f t="shared" ca="1" si="19"/>
        <v>1.0113809017249424</v>
      </c>
      <c r="BS5" s="4">
        <f t="shared" ca="1" si="20"/>
        <v>1</v>
      </c>
      <c r="BT5" s="4">
        <f t="shared" ca="1" si="21"/>
        <v>1</v>
      </c>
      <c r="BV5" s="4"/>
      <c r="BW5" s="4"/>
      <c r="BX5" s="4"/>
      <c r="BY5" s="4"/>
      <c r="BZ5" s="4"/>
      <c r="CA5" s="4"/>
      <c r="CB5" s="4"/>
      <c r="CC5" s="4"/>
    </row>
    <row r="6" spans="1:92" x14ac:dyDescent="0.2">
      <c r="A6" s="38"/>
      <c r="B6" s="34">
        <f>'US Core RE'!D15</f>
        <v>45473</v>
      </c>
      <c r="C6" s="3">
        <f ca="1">'Data Selector'!B5</f>
        <v>-6.6157175461092101E-3</v>
      </c>
      <c r="D6" s="3">
        <f ca="1">'Data Selector'!C5</f>
        <v>9.7499434059999997E-3</v>
      </c>
      <c r="E6" s="3">
        <f ca="1">'Data Selector'!D5</f>
        <v>-3.4955177139000003E-2</v>
      </c>
      <c r="F6" s="3">
        <f ca="1">'Data Selector'!E5</f>
        <v>-1.1091243537823746E-2</v>
      </c>
      <c r="G6" s="3">
        <f ca="1">'Data Selector'!F5</f>
        <v>-3.09969165712677E-3</v>
      </c>
      <c r="H6" s="3">
        <f ca="1">'Data Selector'!G5</f>
        <v>-4.4251929560719999E-3</v>
      </c>
      <c r="I6" s="3">
        <f ca="1">'Data Selector'!H5</f>
        <v>1.7992000000000001E-2</v>
      </c>
      <c r="J6" s="3">
        <f ca="1">'Data Selector'!I5</f>
        <v>1.4507681232500236E-2</v>
      </c>
      <c r="K6" s="3">
        <f ca="1">'Data Selector'!J5</f>
        <v>1.1924882737585296E-2</v>
      </c>
      <c r="L6" s="3">
        <f ca="1">'Data Selector'!K5</f>
        <v>-2.8873276850679641E-2</v>
      </c>
      <c r="M6" s="3">
        <f ca="1">'Data Selector'!L5</f>
        <v>-2.1485895564053781E-2</v>
      </c>
      <c r="N6" s="3">
        <f ca="1">'Data Selector'!M5</f>
        <v>4.2837875063043193E-2</v>
      </c>
      <c r="O6" s="3">
        <f ca="1">'Data Selector'!N5</f>
        <v>6.5120321280165395E-4</v>
      </c>
      <c r="P6" s="3">
        <f ca="1">'Data Selector'!O5</f>
        <v>1.69442925987521E-2</v>
      </c>
      <c r="Q6" s="3">
        <f ca="1">'Data Selector'!P5</f>
        <v>0</v>
      </c>
      <c r="R6" s="3">
        <f ca="1">'Data Selector'!Q5</f>
        <v>0</v>
      </c>
      <c r="S6" s="12"/>
      <c r="T6" s="6"/>
      <c r="U6" s="12">
        <f ca="1">IF($AK6&lt;(Summary!$D$4+1),'Base Correl and Vol Calcs'!C6,"")</f>
        <v>-6.6157175461092101E-3</v>
      </c>
      <c r="V6" s="12">
        <f ca="1">IF($AK6&lt;(Summary!$D$4+1),'Base Correl and Vol Calcs'!D6,"")</f>
        <v>9.7499434059999997E-3</v>
      </c>
      <c r="W6" s="12">
        <f ca="1">IF($AK6&lt;(Summary!$D$4+1),'Base Correl and Vol Calcs'!E6,"")</f>
        <v>-3.4955177139000003E-2</v>
      </c>
      <c r="X6" s="12">
        <f ca="1">IF($AK6&lt;(Summary!$D$4+1),'Base Correl and Vol Calcs'!F6,"")</f>
        <v>-1.1091243537823746E-2</v>
      </c>
      <c r="Y6" s="12">
        <f ca="1">IF($AK6&lt;(Summary!$D$4+1),'Base Correl and Vol Calcs'!G6,"")</f>
        <v>-3.09969165712677E-3</v>
      </c>
      <c r="Z6" s="12">
        <f ca="1">IF($AK6&lt;(Summary!$D$4+1),'Base Correl and Vol Calcs'!H6,"")</f>
        <v>-4.4251929560719999E-3</v>
      </c>
      <c r="AA6" s="12">
        <f ca="1">IF($AK6&lt;(Summary!$D$4+1),'Base Correl and Vol Calcs'!I6,"")</f>
        <v>1.7992000000000001E-2</v>
      </c>
      <c r="AB6" s="12">
        <f ca="1">IF($AK6&lt;(Summary!$D$4+1),'Base Correl and Vol Calcs'!J6,"")</f>
        <v>1.4507681232500236E-2</v>
      </c>
      <c r="AC6" s="12">
        <f ca="1">IF($AK6&lt;(Summary!$D$4+1),'Base Correl and Vol Calcs'!K6,"")</f>
        <v>1.1924882737585296E-2</v>
      </c>
      <c r="AD6" s="12">
        <f ca="1">IF($AK6&lt;(Summary!$D$4+1),'Base Correl and Vol Calcs'!L6,"")</f>
        <v>-2.8873276850679641E-2</v>
      </c>
      <c r="AE6" s="12">
        <f ca="1">IF($AK6&lt;(Summary!$D$4+1),'Base Correl and Vol Calcs'!M6,"")</f>
        <v>-2.1485895564053781E-2</v>
      </c>
      <c r="AF6" s="12">
        <f ca="1">IF($AK6&lt;(Summary!$D$4+1),'Base Correl and Vol Calcs'!N6,"")</f>
        <v>4.2837875063043193E-2</v>
      </c>
      <c r="AG6" s="12">
        <f ca="1">IF($AK6&lt;(Summary!$D$4+1),'Base Correl and Vol Calcs'!O6,"")</f>
        <v>6.5120321280165395E-4</v>
      </c>
      <c r="AH6" s="12">
        <f ca="1">IF($AK6&lt;(Summary!$D$4+1),'Base Correl and Vol Calcs'!P6,"")</f>
        <v>1.69442925987521E-2</v>
      </c>
      <c r="AI6" s="12">
        <f ca="1">IF($AK6&lt;(Summary!$D$4+1),'Base Correl and Vol Calcs'!Q6,"")</f>
        <v>0</v>
      </c>
      <c r="AJ6" s="12">
        <f ca="1">IF($AK6&lt;(Summary!$D$4+1),'Base Correl and Vol Calcs'!R6,"")</f>
        <v>0</v>
      </c>
      <c r="AK6" s="10">
        <f t="shared" si="22"/>
        <v>2</v>
      </c>
      <c r="AN6" s="12">
        <f t="shared" ref="AN6:AY6" ca="1" si="24">STDEV(U4:U195)</f>
        <v>3.3456153408800857E-2</v>
      </c>
      <c r="AO6" s="12">
        <f t="shared" ca="1" si="24"/>
        <v>1.8316864536399718E-2</v>
      </c>
      <c r="AP6" s="12">
        <f t="shared" ca="1" si="24"/>
        <v>2.1687235960087727E-2</v>
      </c>
      <c r="AQ6" s="12">
        <f t="shared" ca="1" si="24"/>
        <v>4.5930832311738445E-2</v>
      </c>
      <c r="AR6" s="12">
        <f t="shared" ca="1" si="24"/>
        <v>4.5222880951700205E-2</v>
      </c>
      <c r="AS6" s="12">
        <f t="shared" ca="1" si="24"/>
        <v>4.2978151293416228E-2</v>
      </c>
      <c r="AT6" s="12">
        <f t="shared" ca="1" si="24"/>
        <v>3.8756836946454237E-2</v>
      </c>
      <c r="AU6" s="12">
        <f t="shared" ca="1" si="24"/>
        <v>2.3238317297368048E-2</v>
      </c>
      <c r="AV6" s="12">
        <f t="shared" ca="1" si="24"/>
        <v>2.0021532796394563E-2</v>
      </c>
      <c r="AW6" s="12">
        <f t="shared" ca="1" si="24"/>
        <v>5.0342415405884994E-2</v>
      </c>
      <c r="AX6" s="12">
        <f t="shared" ca="1" si="24"/>
        <v>9.8886439951496471E-2</v>
      </c>
      <c r="AY6" s="12">
        <f t="shared" ca="1" si="24"/>
        <v>8.3576236256965503E-2</v>
      </c>
      <c r="AZ6" s="12">
        <f t="shared" ref="AZ6:BC6" ca="1" si="25">STDEV(AG4:AG195)</f>
        <v>2.1209725278178881E-2</v>
      </c>
      <c r="BA6" s="12">
        <f t="shared" ca="1" si="25"/>
        <v>3.7707652922969695E-2</v>
      </c>
      <c r="BB6" s="12">
        <f t="shared" ca="1" si="25"/>
        <v>0</v>
      </c>
      <c r="BC6" s="12">
        <f t="shared" ca="1" si="25"/>
        <v>0</v>
      </c>
      <c r="BE6" s="4">
        <f t="shared" ca="1" si="23"/>
        <v>0.99338428245389077</v>
      </c>
      <c r="BF6" s="4">
        <f t="shared" ca="1" si="7"/>
        <v>1.009749943406</v>
      </c>
      <c r="BG6" s="4">
        <f t="shared" ca="1" si="8"/>
        <v>0.96504482286100002</v>
      </c>
      <c r="BH6" s="4">
        <f t="shared" ca="1" si="9"/>
        <v>0.98890875646217624</v>
      </c>
      <c r="BI6" s="4">
        <f t="shared" ca="1" si="10"/>
        <v>0.99690030834287324</v>
      </c>
      <c r="BJ6" s="4">
        <f t="shared" ca="1" si="11"/>
        <v>0.99557480704392798</v>
      </c>
      <c r="BK6" s="4">
        <f t="shared" ca="1" si="12"/>
        <v>1.017992</v>
      </c>
      <c r="BL6" s="4">
        <f t="shared" ca="1" si="13"/>
        <v>1.0145076812325002</v>
      </c>
      <c r="BM6" s="4">
        <f t="shared" ca="1" si="14"/>
        <v>1.0119248827375853</v>
      </c>
      <c r="BN6" s="4">
        <f t="shared" ca="1" si="15"/>
        <v>0.97112672314932036</v>
      </c>
      <c r="BO6" s="4">
        <f t="shared" ca="1" si="16"/>
        <v>0.97851410443594622</v>
      </c>
      <c r="BP6" s="4">
        <f t="shared" ca="1" si="17"/>
        <v>1.0428378750630432</v>
      </c>
      <c r="BQ6" s="4">
        <f t="shared" ca="1" si="18"/>
        <v>1.0006512032128017</v>
      </c>
      <c r="BR6" s="4">
        <f t="shared" ca="1" si="19"/>
        <v>1.0169442925987522</v>
      </c>
      <c r="BS6" s="4">
        <f t="shared" ca="1" si="20"/>
        <v>1</v>
      </c>
      <c r="BT6" s="4">
        <f t="shared" ca="1" si="21"/>
        <v>1</v>
      </c>
      <c r="BV6" s="4"/>
      <c r="BW6" s="4"/>
      <c r="BX6" s="4"/>
      <c r="BY6" s="4"/>
      <c r="BZ6" s="4"/>
      <c r="CA6" s="4"/>
      <c r="CB6" s="4"/>
      <c r="CC6" s="4"/>
      <c r="CM6" s="11"/>
      <c r="CN6" s="7"/>
    </row>
    <row r="7" spans="1:92" x14ac:dyDescent="0.2">
      <c r="A7" s="38"/>
      <c r="B7" s="34">
        <f>'US Core RE'!D16</f>
        <v>45382</v>
      </c>
      <c r="C7" s="3">
        <f ca="1">'Data Selector'!B6</f>
        <v>-2.5767938000000001E-2</v>
      </c>
      <c r="D7" s="3">
        <f ca="1">'Data Selector'!C6</f>
        <v>7.1249825499999995E-4</v>
      </c>
      <c r="E7" s="3">
        <f ca="1">'Data Selector'!D6</f>
        <v>-1.6433179248000002E-2</v>
      </c>
      <c r="F7" s="3">
        <f ca="1">'Data Selector'!E6</f>
        <v>-2.6212641721322351E-2</v>
      </c>
      <c r="G7" s="3">
        <f ca="1">'Data Selector'!F6</f>
        <v>-5.4133283645688797E-3</v>
      </c>
      <c r="H7" s="3">
        <f ca="1">'Data Selector'!G6</f>
        <v>-1.46850003082152E-3</v>
      </c>
      <c r="I7" s="3">
        <f ca="1">'Data Selector'!H6</f>
        <v>1.0083E-2</v>
      </c>
      <c r="J7" s="3">
        <f ca="1">'Data Selector'!I6</f>
        <v>1.8604904502500075E-2</v>
      </c>
      <c r="K7" s="3">
        <f ca="1">'Data Selector'!J6</f>
        <v>1.9865875805779254E-2</v>
      </c>
      <c r="L7" s="3">
        <f ca="1">'Data Selector'!K6</f>
        <v>-1.7265491925585352E-2</v>
      </c>
      <c r="M7" s="3">
        <f ca="1">'Data Selector'!L6</f>
        <v>-1.0487182140171414E-2</v>
      </c>
      <c r="N7" s="3">
        <f ca="1">'Data Selector'!M6</f>
        <v>0.10555929886974801</v>
      </c>
      <c r="O7" s="3">
        <f ca="1">'Data Selector'!N6</f>
        <v>-7.7571593945006097E-3</v>
      </c>
      <c r="P7" s="3">
        <f ca="1">'Data Selector'!O6</f>
        <v>1.6539953709014499E-2</v>
      </c>
      <c r="Q7" s="3">
        <f ca="1">'Data Selector'!P6</f>
        <v>0</v>
      </c>
      <c r="R7" s="3">
        <f ca="1">'Data Selector'!Q6</f>
        <v>0</v>
      </c>
      <c r="S7" s="12"/>
      <c r="T7" s="6"/>
      <c r="U7" s="12">
        <f ca="1">IF($AK7&lt;(Summary!$D$4+1),'Base Correl and Vol Calcs'!C7,"")</f>
        <v>-2.5767938000000001E-2</v>
      </c>
      <c r="V7" s="12">
        <f ca="1">IF($AK7&lt;(Summary!$D$4+1),'Base Correl and Vol Calcs'!D7,"")</f>
        <v>7.1249825499999995E-4</v>
      </c>
      <c r="W7" s="12">
        <f ca="1">IF($AK7&lt;(Summary!$D$4+1),'Base Correl and Vol Calcs'!E7,"")</f>
        <v>-1.6433179248000002E-2</v>
      </c>
      <c r="X7" s="12">
        <f ca="1">IF($AK7&lt;(Summary!$D$4+1),'Base Correl and Vol Calcs'!F7,"")</f>
        <v>-2.6212641721322351E-2</v>
      </c>
      <c r="Y7" s="12">
        <f ca="1">IF($AK7&lt;(Summary!$D$4+1),'Base Correl and Vol Calcs'!G7,"")</f>
        <v>-5.4133283645688797E-3</v>
      </c>
      <c r="Z7" s="12">
        <f ca="1">IF($AK7&lt;(Summary!$D$4+1),'Base Correl and Vol Calcs'!H7,"")</f>
        <v>-1.46850003082152E-3</v>
      </c>
      <c r="AA7" s="12">
        <f ca="1">IF($AK7&lt;(Summary!$D$4+1),'Base Correl and Vol Calcs'!I7,"")</f>
        <v>1.0083E-2</v>
      </c>
      <c r="AB7" s="12">
        <f ca="1">IF($AK7&lt;(Summary!$D$4+1),'Base Correl and Vol Calcs'!J7,"")</f>
        <v>1.8604904502500075E-2</v>
      </c>
      <c r="AC7" s="12">
        <f ca="1">IF($AK7&lt;(Summary!$D$4+1),'Base Correl and Vol Calcs'!K7,"")</f>
        <v>1.9865875805779254E-2</v>
      </c>
      <c r="AD7" s="12">
        <f ca="1">IF($AK7&lt;(Summary!$D$4+1),'Base Correl and Vol Calcs'!L7,"")</f>
        <v>-1.7265491925585352E-2</v>
      </c>
      <c r="AE7" s="12">
        <f ca="1">IF($AK7&lt;(Summary!$D$4+1),'Base Correl and Vol Calcs'!M7,"")</f>
        <v>-1.0487182140171414E-2</v>
      </c>
      <c r="AF7" s="12">
        <f ca="1">IF($AK7&lt;(Summary!$D$4+1),'Base Correl and Vol Calcs'!N7,"")</f>
        <v>0.10555929886974801</v>
      </c>
      <c r="AG7" s="12">
        <f ca="1">IF($AK7&lt;(Summary!$D$4+1),'Base Correl and Vol Calcs'!O7,"")</f>
        <v>-7.7571593945006097E-3</v>
      </c>
      <c r="AH7" s="12">
        <f ca="1">IF($AK7&lt;(Summary!$D$4+1),'Base Correl and Vol Calcs'!P7,"")</f>
        <v>1.6539953709014499E-2</v>
      </c>
      <c r="AI7" s="12">
        <f ca="1">IF($AK7&lt;(Summary!$D$4+1),'Base Correl and Vol Calcs'!Q7,"")</f>
        <v>0</v>
      </c>
      <c r="AJ7" s="12">
        <f ca="1">IF($AK7&lt;(Summary!$D$4+1),'Base Correl and Vol Calcs'!R7,"")</f>
        <v>0</v>
      </c>
      <c r="AK7" s="10">
        <f t="shared" si="22"/>
        <v>3</v>
      </c>
      <c r="BE7" s="4">
        <f t="shared" ca="1" si="23"/>
        <v>0.97423206200000001</v>
      </c>
      <c r="BF7" s="4">
        <f t="shared" ca="1" si="7"/>
        <v>1.000712498255</v>
      </c>
      <c r="BG7" s="4">
        <f t="shared" ca="1" si="8"/>
        <v>0.98356682075199997</v>
      </c>
      <c r="BH7" s="4">
        <f t="shared" ca="1" si="9"/>
        <v>0.97378735827867768</v>
      </c>
      <c r="BI7" s="4">
        <f t="shared" ca="1" si="10"/>
        <v>0.99458667163543113</v>
      </c>
      <c r="BJ7" s="4">
        <f t="shared" ca="1" si="11"/>
        <v>0.99853149996917845</v>
      </c>
      <c r="BK7" s="4">
        <f t="shared" ca="1" si="12"/>
        <v>1.0100830000000001</v>
      </c>
      <c r="BL7" s="4">
        <f t="shared" ca="1" si="13"/>
        <v>1.0186049045025001</v>
      </c>
      <c r="BM7" s="4">
        <f t="shared" ca="1" si="14"/>
        <v>1.0198658758057793</v>
      </c>
      <c r="BN7" s="4">
        <f t="shared" ca="1" si="15"/>
        <v>0.98273450807441465</v>
      </c>
      <c r="BO7" s="4">
        <f t="shared" ca="1" si="16"/>
        <v>0.98951281785982859</v>
      </c>
      <c r="BP7" s="4">
        <f t="shared" ca="1" si="17"/>
        <v>1.105559298869748</v>
      </c>
      <c r="BQ7" s="4">
        <f t="shared" ca="1" si="18"/>
        <v>0.99224284060549939</v>
      </c>
      <c r="BR7" s="4">
        <f t="shared" ca="1" si="19"/>
        <v>1.0165399537090145</v>
      </c>
      <c r="BS7" s="4">
        <f t="shared" ca="1" si="20"/>
        <v>1</v>
      </c>
      <c r="BT7" s="4">
        <f t="shared" ca="1" si="21"/>
        <v>1</v>
      </c>
      <c r="BV7" s="4"/>
      <c r="BW7" s="4"/>
      <c r="BX7" s="4"/>
      <c r="BY7" s="4"/>
      <c r="BZ7" s="4"/>
      <c r="CA7" s="4"/>
      <c r="CB7" s="4"/>
      <c r="CC7" s="4"/>
      <c r="CM7" s="11"/>
      <c r="CN7" s="7"/>
    </row>
    <row r="8" spans="1:92" x14ac:dyDescent="0.2">
      <c r="A8" s="38"/>
      <c r="B8" s="34">
        <f>'US Core RE'!D17</f>
        <v>45291</v>
      </c>
      <c r="C8" s="3">
        <f ca="1">'Data Selector'!B7</f>
        <v>-4.9983507003462602E-2</v>
      </c>
      <c r="D8" s="3">
        <f ca="1">'Data Selector'!C7</f>
        <v>-1.5384132672000001E-2</v>
      </c>
      <c r="E8" s="3">
        <f ca="1">'Data Selector'!D7</f>
        <v>-1.4522651119E-2</v>
      </c>
      <c r="F8" s="3">
        <f ca="1">'Data Selector'!E7</f>
        <v>-5.3096602561100173E-2</v>
      </c>
      <c r="G8" s="3">
        <f ca="1">'Data Selector'!F7</f>
        <v>-2.9103104889947998E-2</v>
      </c>
      <c r="H8" s="3">
        <f ca="1">'Data Selector'!G7</f>
        <v>-1.05745518826633E-2</v>
      </c>
      <c r="I8" s="3">
        <f ca="1">'Data Selector'!H7</f>
        <v>3.9664999999999999E-2</v>
      </c>
      <c r="J8" s="3">
        <f ca="1">'Data Selector'!I7</f>
        <v>4.0767428330000133E-2</v>
      </c>
      <c r="K8" s="3">
        <f ca="1">'Data Selector'!J7</f>
        <v>3.6638676128129433E-2</v>
      </c>
      <c r="L8" s="3">
        <f ca="1">'Data Selector'!K7</f>
        <v>-6.1202783482929846E-3</v>
      </c>
      <c r="M8" s="3">
        <f ca="1">'Data Selector'!L7</f>
        <v>0.15588935740204235</v>
      </c>
      <c r="N8" s="3">
        <f ca="1">'Data Selector'!M7</f>
        <v>0.116915729413533</v>
      </c>
      <c r="O8" s="3">
        <f ca="1">'Data Selector'!N7</f>
        <v>6.8171496629820597E-2</v>
      </c>
      <c r="P8" s="3">
        <f ca="1">'Data Selector'!O7</f>
        <v>3.9003323375996803E-2</v>
      </c>
      <c r="Q8" s="3">
        <f ca="1">'Data Selector'!P7</f>
        <v>0</v>
      </c>
      <c r="R8" s="3">
        <f ca="1">'Data Selector'!Q7</f>
        <v>0</v>
      </c>
      <c r="S8" s="12"/>
      <c r="T8" s="6"/>
      <c r="U8" s="12">
        <f ca="1">IF($AK8&lt;(Summary!$D$4+1),'Base Correl and Vol Calcs'!C8,"")</f>
        <v>-4.9983507003462602E-2</v>
      </c>
      <c r="V8" s="12">
        <f ca="1">IF($AK8&lt;(Summary!$D$4+1),'Base Correl and Vol Calcs'!D8,"")</f>
        <v>-1.5384132672000001E-2</v>
      </c>
      <c r="W8" s="12">
        <f ca="1">IF($AK8&lt;(Summary!$D$4+1),'Base Correl and Vol Calcs'!E8,"")</f>
        <v>-1.4522651119E-2</v>
      </c>
      <c r="X8" s="12">
        <f ca="1">IF($AK8&lt;(Summary!$D$4+1),'Base Correl and Vol Calcs'!F8,"")</f>
        <v>-5.3096602561100173E-2</v>
      </c>
      <c r="Y8" s="12">
        <f ca="1">IF($AK8&lt;(Summary!$D$4+1),'Base Correl and Vol Calcs'!G8,"")</f>
        <v>-2.9103104889947998E-2</v>
      </c>
      <c r="Z8" s="12">
        <f ca="1">IF($AK8&lt;(Summary!$D$4+1),'Base Correl and Vol Calcs'!H8,"")</f>
        <v>-1.05745518826633E-2</v>
      </c>
      <c r="AA8" s="12">
        <f ca="1">IF($AK8&lt;(Summary!$D$4+1),'Base Correl and Vol Calcs'!I8,"")</f>
        <v>3.9664999999999999E-2</v>
      </c>
      <c r="AB8" s="12">
        <f ca="1">IF($AK8&lt;(Summary!$D$4+1),'Base Correl and Vol Calcs'!J8,"")</f>
        <v>4.0767428330000133E-2</v>
      </c>
      <c r="AC8" s="12">
        <f ca="1">IF($AK8&lt;(Summary!$D$4+1),'Base Correl and Vol Calcs'!K8,"")</f>
        <v>3.6638676128129433E-2</v>
      </c>
      <c r="AD8" s="12">
        <f ca="1">IF($AK8&lt;(Summary!$D$4+1),'Base Correl and Vol Calcs'!L8,"")</f>
        <v>-6.1202783482929846E-3</v>
      </c>
      <c r="AE8" s="12">
        <f ca="1">IF($AK8&lt;(Summary!$D$4+1),'Base Correl and Vol Calcs'!M8,"")</f>
        <v>0.15588935740204235</v>
      </c>
      <c r="AF8" s="12">
        <f ca="1">IF($AK8&lt;(Summary!$D$4+1),'Base Correl and Vol Calcs'!N8,"")</f>
        <v>0.116915729413533</v>
      </c>
      <c r="AG8" s="12">
        <f ca="1">IF($AK8&lt;(Summary!$D$4+1),'Base Correl and Vol Calcs'!O8,"")</f>
        <v>6.8171496629820597E-2</v>
      </c>
      <c r="AH8" s="12">
        <f ca="1">IF($AK8&lt;(Summary!$D$4+1),'Base Correl and Vol Calcs'!P8,"")</f>
        <v>3.9003323375996803E-2</v>
      </c>
      <c r="AI8" s="12">
        <f ca="1">IF($AK8&lt;(Summary!$D$4+1),'Base Correl and Vol Calcs'!Q8,"")</f>
        <v>0</v>
      </c>
      <c r="AJ8" s="12">
        <f ca="1">IF($AK8&lt;(Summary!$D$4+1),'Base Correl and Vol Calcs'!R8,"")</f>
        <v>0</v>
      </c>
      <c r="AK8" s="10">
        <f t="shared" si="22"/>
        <v>4</v>
      </c>
      <c r="AN8" t="s">
        <v>7</v>
      </c>
      <c r="BE8" s="4">
        <f t="shared" ca="1" si="23"/>
        <v>0.95001649299653734</v>
      </c>
      <c r="BF8" s="4">
        <f t="shared" ca="1" si="7"/>
        <v>0.98461586732799999</v>
      </c>
      <c r="BG8" s="4">
        <f t="shared" ca="1" si="8"/>
        <v>0.98547734888100003</v>
      </c>
      <c r="BH8" s="4">
        <f t="shared" ca="1" si="9"/>
        <v>0.94690339743889984</v>
      </c>
      <c r="BI8" s="4">
        <f t="shared" ca="1" si="10"/>
        <v>0.97089689511005195</v>
      </c>
      <c r="BJ8" s="4">
        <f t="shared" ca="1" si="11"/>
        <v>0.98942544811733668</v>
      </c>
      <c r="BK8" s="4">
        <f t="shared" ca="1" si="12"/>
        <v>1.0396650000000001</v>
      </c>
      <c r="BL8" s="4">
        <f t="shared" ca="1" si="13"/>
        <v>1.0407674283300001</v>
      </c>
      <c r="BM8" s="4">
        <f t="shared" ca="1" si="14"/>
        <v>1.0366386761281294</v>
      </c>
      <c r="BN8" s="4">
        <f t="shared" ca="1" si="15"/>
        <v>0.99387972165170702</v>
      </c>
      <c r="BO8" s="4">
        <f t="shared" ca="1" si="16"/>
        <v>1.1558893574020424</v>
      </c>
      <c r="BP8" s="4">
        <f t="shared" ca="1" si="17"/>
        <v>1.116915729413533</v>
      </c>
      <c r="BQ8" s="4">
        <f t="shared" ca="1" si="18"/>
        <v>1.0681714966298206</v>
      </c>
      <c r="BR8" s="4">
        <f t="shared" ca="1" si="19"/>
        <v>1.0390033233759968</v>
      </c>
      <c r="BS8" s="4">
        <f t="shared" ca="1" si="20"/>
        <v>1</v>
      </c>
      <c r="BT8" s="4">
        <f t="shared" ca="1" si="21"/>
        <v>1</v>
      </c>
      <c r="BV8" s="4"/>
      <c r="BW8" s="4"/>
      <c r="BX8" s="4"/>
      <c r="BY8" s="4"/>
      <c r="BZ8" s="4"/>
      <c r="CA8" s="4"/>
      <c r="CB8" s="4"/>
      <c r="CC8" s="4"/>
      <c r="CM8" s="11"/>
      <c r="CN8" s="7"/>
    </row>
    <row r="9" spans="1:92" x14ac:dyDescent="0.2">
      <c r="A9" s="38"/>
      <c r="B9" s="34">
        <f>'US Core RE'!D18</f>
        <v>45199</v>
      </c>
      <c r="C9" s="3">
        <f ca="1">'Data Selector'!B8</f>
        <v>-2.1043953169193299E-2</v>
      </c>
      <c r="D9" s="3">
        <f ca="1">'Data Selector'!C8</f>
        <v>-6.0292998440000002E-3</v>
      </c>
      <c r="E9" s="3">
        <f ca="1">'Data Selector'!D8</f>
        <v>-1.1347555291999999E-2</v>
      </c>
      <c r="F9" s="3">
        <f ca="1">'Data Selector'!E8</f>
        <v>-2.1768735162327132E-2</v>
      </c>
      <c r="G9" s="3">
        <f ca="1">'Data Selector'!F8</f>
        <v>-1.68800417905655E-2</v>
      </c>
      <c r="H9" s="3">
        <f ca="1">'Data Selector'!G8</f>
        <v>-1.6634077779285601E-3</v>
      </c>
      <c r="I9" s="3">
        <f ca="1">'Data Selector'!H8</f>
        <v>7.0460000000000002E-3</v>
      </c>
      <c r="J9" s="3">
        <f ca="1">'Data Selector'!I8</f>
        <v>1.1140631952500035E-2</v>
      </c>
      <c r="K9" s="3">
        <f ca="1">'Data Selector'!J8</f>
        <v>6.7129066301259144E-3</v>
      </c>
      <c r="L9" s="3">
        <f ca="1">'Data Selector'!K8</f>
        <v>-2.3277461982505798E-2</v>
      </c>
      <c r="M9" s="3">
        <f ca="1">'Data Selector'!L8</f>
        <v>-5.593598869532046E-2</v>
      </c>
      <c r="N9" s="3">
        <f ca="1">'Data Selector'!M8</f>
        <v>-3.2734040834274399E-2</v>
      </c>
      <c r="O9" s="3">
        <f ca="1">'Data Selector'!N8</f>
        <v>-3.2311734000000002E-2</v>
      </c>
      <c r="P9" s="3">
        <f ca="1">'Data Selector'!O8</f>
        <v>1.5468469060317999E-2</v>
      </c>
      <c r="Q9" s="3">
        <f ca="1">'Data Selector'!P8</f>
        <v>0</v>
      </c>
      <c r="R9" s="3">
        <f ca="1">'Data Selector'!Q8</f>
        <v>0</v>
      </c>
      <c r="T9" s="6"/>
      <c r="U9" s="12">
        <f ca="1">IF($AK9&lt;(Summary!$D$4+1),'Base Correl and Vol Calcs'!C9,"")</f>
        <v>-2.1043953169193299E-2</v>
      </c>
      <c r="V9" s="12">
        <f ca="1">IF($AK9&lt;(Summary!$D$4+1),'Base Correl and Vol Calcs'!D9,"")</f>
        <v>-6.0292998440000002E-3</v>
      </c>
      <c r="W9" s="12">
        <f ca="1">IF($AK9&lt;(Summary!$D$4+1),'Base Correl and Vol Calcs'!E9,"")</f>
        <v>-1.1347555291999999E-2</v>
      </c>
      <c r="X9" s="12">
        <f ca="1">IF($AK9&lt;(Summary!$D$4+1),'Base Correl and Vol Calcs'!F9,"")</f>
        <v>-2.1768735162327132E-2</v>
      </c>
      <c r="Y9" s="12">
        <f ca="1">IF($AK9&lt;(Summary!$D$4+1),'Base Correl and Vol Calcs'!G9,"")</f>
        <v>-1.68800417905655E-2</v>
      </c>
      <c r="Z9" s="12">
        <f ca="1">IF($AK9&lt;(Summary!$D$4+1),'Base Correl and Vol Calcs'!H9,"")</f>
        <v>-1.6634077779285601E-3</v>
      </c>
      <c r="AA9" s="12">
        <f ca="1">IF($AK9&lt;(Summary!$D$4+1),'Base Correl and Vol Calcs'!I9,"")</f>
        <v>7.0460000000000002E-3</v>
      </c>
      <c r="AB9" s="12">
        <f ca="1">IF($AK9&lt;(Summary!$D$4+1),'Base Correl and Vol Calcs'!J9,"")</f>
        <v>1.1140631952500035E-2</v>
      </c>
      <c r="AC9" s="12">
        <f ca="1">IF($AK9&lt;(Summary!$D$4+1),'Base Correl and Vol Calcs'!K9,"")</f>
        <v>6.7129066301259144E-3</v>
      </c>
      <c r="AD9" s="12">
        <f ca="1">IF($AK9&lt;(Summary!$D$4+1),'Base Correl and Vol Calcs'!L9,"")</f>
        <v>-2.3277461982505798E-2</v>
      </c>
      <c r="AE9" s="12">
        <f ca="1">IF($AK9&lt;(Summary!$D$4+1),'Base Correl and Vol Calcs'!M9,"")</f>
        <v>-5.593598869532046E-2</v>
      </c>
      <c r="AF9" s="12">
        <f ca="1">IF($AK9&lt;(Summary!$D$4+1),'Base Correl and Vol Calcs'!N9,"")</f>
        <v>-3.2734040834274399E-2</v>
      </c>
      <c r="AG9" s="12">
        <f ca="1">IF($AK9&lt;(Summary!$D$4+1),'Base Correl and Vol Calcs'!O9,"")</f>
        <v>-3.2311734000000002E-2</v>
      </c>
      <c r="AH9" s="12">
        <f ca="1">IF($AK9&lt;(Summary!$D$4+1),'Base Correl and Vol Calcs'!P9,"")</f>
        <v>1.5468469060317999E-2</v>
      </c>
      <c r="AI9" s="12">
        <f ca="1">IF($AK9&lt;(Summary!$D$4+1),'Base Correl and Vol Calcs'!Q9,"")</f>
        <v>0</v>
      </c>
      <c r="AJ9" s="12">
        <f ca="1">IF($AK9&lt;(Summary!$D$4+1),'Base Correl and Vol Calcs'!R9,"")</f>
        <v>0</v>
      </c>
      <c r="AK9" s="10">
        <f t="shared" si="22"/>
        <v>5</v>
      </c>
      <c r="AN9" s="12">
        <f ca="1">AN6*4^(1/2)</f>
        <v>6.6912306817601713E-2</v>
      </c>
      <c r="AO9" s="12">
        <f t="shared" ref="AO9:AU9" ca="1" si="26">AO6*4^(1/2)</f>
        <v>3.6633729072799437E-2</v>
      </c>
      <c r="AP9" s="12">
        <f t="shared" ca="1" si="26"/>
        <v>4.3374471920175454E-2</v>
      </c>
      <c r="AQ9" s="12">
        <f t="shared" ca="1" si="26"/>
        <v>9.1861664623476891E-2</v>
      </c>
      <c r="AR9" s="12">
        <f t="shared" ca="1" si="26"/>
        <v>9.044576190340041E-2</v>
      </c>
      <c r="AS9" s="12">
        <f t="shared" ca="1" si="26"/>
        <v>8.5956302586832456E-2</v>
      </c>
      <c r="AT9" s="12">
        <f t="shared" ca="1" si="26"/>
        <v>7.7513673892908475E-2</v>
      </c>
      <c r="AU9" s="12">
        <f t="shared" ca="1" si="26"/>
        <v>4.6476634594736096E-2</v>
      </c>
      <c r="AV9" s="12">
        <f t="shared" ref="AV9:AX9" ca="1" si="27">AV6*4^(1/2)</f>
        <v>4.0043065592789126E-2</v>
      </c>
      <c r="AW9" s="12">
        <f t="shared" ca="1" si="27"/>
        <v>0.10068483081176999</v>
      </c>
      <c r="AX9" s="12">
        <f t="shared" ca="1" si="27"/>
        <v>0.19777287990299294</v>
      </c>
      <c r="AY9" s="12">
        <f t="shared" ref="AY9:BC9" ca="1" si="28">AY6*4^(1/2)</f>
        <v>0.16715247251393101</v>
      </c>
      <c r="AZ9" s="12">
        <f t="shared" ca="1" si="28"/>
        <v>4.2419450556357763E-2</v>
      </c>
      <c r="BA9" s="12">
        <f t="shared" ca="1" si="28"/>
        <v>7.541530584593939E-2</v>
      </c>
      <c r="BB9" s="12">
        <f t="shared" ca="1" si="28"/>
        <v>0</v>
      </c>
      <c r="BC9" s="12">
        <f t="shared" ca="1" si="28"/>
        <v>0</v>
      </c>
      <c r="BE9" s="4">
        <f t="shared" ca="1" si="23"/>
        <v>0.97895604683080673</v>
      </c>
      <c r="BF9" s="4">
        <f t="shared" ca="1" si="7"/>
        <v>0.99397070015599998</v>
      </c>
      <c r="BG9" s="4">
        <f t="shared" ca="1" si="8"/>
        <v>0.98865244470799996</v>
      </c>
      <c r="BH9" s="4">
        <f t="shared" ca="1" si="9"/>
        <v>0.97823126483767286</v>
      </c>
      <c r="BI9" s="4">
        <f t="shared" ca="1" si="10"/>
        <v>0.98311995820943454</v>
      </c>
      <c r="BJ9" s="4">
        <f t="shared" ca="1" si="11"/>
        <v>0.99833659222207149</v>
      </c>
      <c r="BK9" s="4">
        <f t="shared" ca="1" si="12"/>
        <v>1.0070460000000001</v>
      </c>
      <c r="BL9" s="4">
        <f t="shared" ca="1" si="13"/>
        <v>1.0111406319525</v>
      </c>
      <c r="BM9" s="4">
        <f t="shared" ca="1" si="14"/>
        <v>1.0067129066301259</v>
      </c>
      <c r="BN9" s="4">
        <f t="shared" ca="1" si="15"/>
        <v>0.9767225380174942</v>
      </c>
      <c r="BO9" s="4">
        <f t="shared" ca="1" si="16"/>
        <v>0.94406401130467954</v>
      </c>
      <c r="BP9" s="4">
        <f t="shared" ca="1" si="17"/>
        <v>0.96726595916572555</v>
      </c>
      <c r="BQ9" s="4">
        <f t="shared" ca="1" si="18"/>
        <v>0.96768826600000002</v>
      </c>
      <c r="BR9" s="4">
        <f t="shared" ca="1" si="19"/>
        <v>1.015468469060318</v>
      </c>
      <c r="BS9" s="4">
        <f t="shared" ca="1" si="20"/>
        <v>1</v>
      </c>
      <c r="BT9" s="4">
        <f t="shared" ca="1" si="21"/>
        <v>1</v>
      </c>
      <c r="BV9" s="4"/>
      <c r="BW9" s="4"/>
      <c r="BX9" s="4"/>
      <c r="BY9" s="4"/>
      <c r="BZ9" s="4"/>
      <c r="CA9" s="4"/>
      <c r="CB9" s="4"/>
      <c r="CC9" s="4"/>
      <c r="CM9" s="11"/>
      <c r="CN9" s="7"/>
    </row>
    <row r="10" spans="1:92" x14ac:dyDescent="0.2">
      <c r="A10" s="38"/>
      <c r="B10" s="34">
        <f>'US Core RE'!D19</f>
        <v>45107</v>
      </c>
      <c r="C10" s="3">
        <f ca="1">'Data Selector'!B9</f>
        <v>-2.88128714773618E-2</v>
      </c>
      <c r="D10" s="3">
        <f ca="1">'Data Selector'!C9</f>
        <v>-6.311213865E-3</v>
      </c>
      <c r="E10" s="3">
        <f ca="1">'Data Selector'!D9</f>
        <v>-2.7260706858E-2</v>
      </c>
      <c r="F10" s="3">
        <f ca="1">'Data Selector'!E9</f>
        <v>-1.5975898666127156E-2</v>
      </c>
      <c r="G10" s="3">
        <f ca="1">'Data Selector'!F9</f>
        <v>-1.00922845868956E-2</v>
      </c>
      <c r="H10" s="3">
        <f ca="1">'Data Selector'!G9</f>
        <v>8.6237424916958908E-3</v>
      </c>
      <c r="I10" s="3">
        <f ca="1">'Data Selector'!H9</f>
        <v>1.4652999999999999E-2</v>
      </c>
      <c r="J10" s="3">
        <f ca="1">'Data Selector'!I9</f>
        <v>1.4538083037500149E-2</v>
      </c>
      <c r="K10" s="3">
        <f ca="1">'Data Selector'!J9</f>
        <v>1.4663931299472077E-2</v>
      </c>
      <c r="L10" s="3">
        <f ca="1">'Data Selector'!K9</f>
        <v>-8.6579764218840394E-3</v>
      </c>
      <c r="M10" s="3">
        <f ca="1">'Data Selector'!L9</f>
        <v>5.4285399952702651E-3</v>
      </c>
      <c r="N10" s="3">
        <f ca="1">'Data Selector'!M9</f>
        <v>8.7421374203092303E-2</v>
      </c>
      <c r="O10" s="3">
        <f ca="1">'Data Selector'!N9</f>
        <v>-8.4431382281422388E-3</v>
      </c>
      <c r="P10" s="3">
        <f ca="1">'Data Selector'!O9</f>
        <v>2.44112573039767E-2</v>
      </c>
      <c r="Q10" s="3">
        <f ca="1">'Data Selector'!P9</f>
        <v>0</v>
      </c>
      <c r="R10" s="3">
        <f ca="1">'Data Selector'!Q9</f>
        <v>0</v>
      </c>
      <c r="T10" s="6"/>
      <c r="U10" s="12">
        <f ca="1">IF($AK10&lt;(Summary!$D$4+1),'Base Correl and Vol Calcs'!C10,"")</f>
        <v>-2.88128714773618E-2</v>
      </c>
      <c r="V10" s="12">
        <f ca="1">IF($AK10&lt;(Summary!$D$4+1),'Base Correl and Vol Calcs'!D10,"")</f>
        <v>-6.311213865E-3</v>
      </c>
      <c r="W10" s="12">
        <f ca="1">IF($AK10&lt;(Summary!$D$4+1),'Base Correl and Vol Calcs'!E10,"")</f>
        <v>-2.7260706858E-2</v>
      </c>
      <c r="X10" s="12">
        <f ca="1">IF($AK10&lt;(Summary!$D$4+1),'Base Correl and Vol Calcs'!F10,"")</f>
        <v>-1.5975898666127156E-2</v>
      </c>
      <c r="Y10" s="12">
        <f ca="1">IF($AK10&lt;(Summary!$D$4+1),'Base Correl and Vol Calcs'!G10,"")</f>
        <v>-1.00922845868956E-2</v>
      </c>
      <c r="Z10" s="12">
        <f ca="1">IF($AK10&lt;(Summary!$D$4+1),'Base Correl and Vol Calcs'!H10,"")</f>
        <v>8.6237424916958908E-3</v>
      </c>
      <c r="AA10" s="12">
        <f ca="1">IF($AK10&lt;(Summary!$D$4+1),'Base Correl and Vol Calcs'!I10,"")</f>
        <v>1.4652999999999999E-2</v>
      </c>
      <c r="AB10" s="12">
        <f ca="1">IF($AK10&lt;(Summary!$D$4+1),'Base Correl and Vol Calcs'!J10,"")</f>
        <v>1.4538083037500149E-2</v>
      </c>
      <c r="AC10" s="12">
        <f ca="1">IF($AK10&lt;(Summary!$D$4+1),'Base Correl and Vol Calcs'!K10,"")</f>
        <v>1.4663931299472077E-2</v>
      </c>
      <c r="AD10" s="12">
        <f ca="1">IF($AK10&lt;(Summary!$D$4+1),'Base Correl and Vol Calcs'!L10,"")</f>
        <v>-8.6579764218840394E-3</v>
      </c>
      <c r="AE10" s="12">
        <f ca="1">IF($AK10&lt;(Summary!$D$4+1),'Base Correl and Vol Calcs'!M10,"")</f>
        <v>5.4285399952702651E-3</v>
      </c>
      <c r="AF10" s="12">
        <f ca="1">IF($AK10&lt;(Summary!$D$4+1),'Base Correl and Vol Calcs'!N10,"")</f>
        <v>8.7421374203092303E-2</v>
      </c>
      <c r="AG10" s="12">
        <f ca="1">IF($AK10&lt;(Summary!$D$4+1),'Base Correl and Vol Calcs'!O10,"")</f>
        <v>-8.4431382281422388E-3</v>
      </c>
      <c r="AH10" s="12">
        <f ca="1">IF($AK10&lt;(Summary!$D$4+1),'Base Correl and Vol Calcs'!P10,"")</f>
        <v>2.44112573039767E-2</v>
      </c>
      <c r="AI10" s="12">
        <f ca="1">IF($AK10&lt;(Summary!$D$4+1),'Base Correl and Vol Calcs'!Q10,"")</f>
        <v>0</v>
      </c>
      <c r="AJ10" s="12">
        <f ca="1">IF($AK10&lt;(Summary!$D$4+1),'Base Correl and Vol Calcs'!R10,"")</f>
        <v>0</v>
      </c>
      <c r="AK10" s="10">
        <f t="shared" si="22"/>
        <v>6</v>
      </c>
      <c r="BE10" s="4">
        <f t="shared" ca="1" si="23"/>
        <v>0.97118712852263822</v>
      </c>
      <c r="BF10" s="4">
        <f t="shared" ca="1" si="7"/>
        <v>0.993688786135</v>
      </c>
      <c r="BG10" s="4">
        <f t="shared" ca="1" si="8"/>
        <v>0.97273929314200003</v>
      </c>
      <c r="BH10" s="4">
        <f t="shared" ca="1" si="9"/>
        <v>0.98402410133387286</v>
      </c>
      <c r="BI10" s="4">
        <f t="shared" ca="1" si="10"/>
        <v>0.98990771541310441</v>
      </c>
      <c r="BJ10" s="4">
        <f t="shared" ca="1" si="11"/>
        <v>1.008623742491696</v>
      </c>
      <c r="BK10" s="4">
        <f t="shared" ca="1" si="12"/>
        <v>1.014653</v>
      </c>
      <c r="BL10" s="4">
        <f t="shared" ca="1" si="13"/>
        <v>1.0145380830375001</v>
      </c>
      <c r="BM10" s="4">
        <f t="shared" ca="1" si="14"/>
        <v>1.0146639312994721</v>
      </c>
      <c r="BN10" s="4">
        <f t="shared" ca="1" si="15"/>
        <v>0.99134202357811596</v>
      </c>
      <c r="BO10" s="4">
        <f t="shared" ca="1" si="16"/>
        <v>1.0054285399952703</v>
      </c>
      <c r="BP10" s="4">
        <f t="shared" ca="1" si="17"/>
        <v>1.0874213742030923</v>
      </c>
      <c r="BQ10" s="4">
        <f t="shared" ca="1" si="18"/>
        <v>0.99155686177185776</v>
      </c>
      <c r="BR10" s="4">
        <f t="shared" ca="1" si="19"/>
        <v>1.0244112573039768</v>
      </c>
      <c r="BS10" s="4">
        <f t="shared" ca="1" si="20"/>
        <v>1</v>
      </c>
      <c r="BT10" s="4">
        <f t="shared" ca="1" si="21"/>
        <v>1</v>
      </c>
      <c r="BV10" s="4"/>
      <c r="BW10" s="4"/>
      <c r="BX10" s="4"/>
      <c r="BY10" s="4"/>
      <c r="BZ10" s="4"/>
      <c r="CA10" s="4"/>
      <c r="CB10" s="4"/>
      <c r="CC10" s="4"/>
      <c r="CM10" s="11"/>
      <c r="CN10" s="7"/>
    </row>
    <row r="11" spans="1:92" x14ac:dyDescent="0.2">
      <c r="A11" s="38"/>
      <c r="B11" s="34">
        <f>'US Core RE'!D20</f>
        <v>45016</v>
      </c>
      <c r="C11" s="3">
        <f ca="1">'Data Selector'!B10</f>
        <v>-3.3788162068999997E-2</v>
      </c>
      <c r="D11" s="3">
        <f ca="1">'Data Selector'!C10</f>
        <v>-1.2243534106000001E-2</v>
      </c>
      <c r="E11" s="3">
        <f ca="1">'Data Selector'!D10</f>
        <v>1.0167649569999999E-3</v>
      </c>
      <c r="F11" s="3">
        <f ca="1">'Data Selector'!E10</f>
        <v>-3.6423792882058069E-2</v>
      </c>
      <c r="G11" s="3">
        <f ca="1">'Data Selector'!F10</f>
        <v>-1.44989427530811E-2</v>
      </c>
      <c r="H11" s="3">
        <f ca="1">'Data Selector'!G10</f>
        <v>1.2765996309847801E-3</v>
      </c>
      <c r="I11" s="3">
        <f ca="1">'Data Selector'!H10</f>
        <v>2.1769E-2</v>
      </c>
      <c r="J11" s="3">
        <f ca="1">'Data Selector'!I10</f>
        <v>1.4951413122500146E-2</v>
      </c>
      <c r="K11" s="3">
        <f ca="1">'Data Selector'!J10</f>
        <v>3.0443984366980592E-2</v>
      </c>
      <c r="L11" s="3">
        <f ca="1">'Data Selector'!K10</f>
        <v>-8.2012953619348128E-4</v>
      </c>
      <c r="M11" s="3">
        <f ca="1">'Data Selector'!L10</f>
        <v>1.035882483165329E-2</v>
      </c>
      <c r="N11" s="3">
        <f ca="1">'Data Selector'!M10</f>
        <v>7.4970836314914899E-2</v>
      </c>
      <c r="O11" s="3">
        <f ca="1">'Data Selector'!N10</f>
        <v>2.9620269532041797E-2</v>
      </c>
      <c r="P11" s="3">
        <f ca="1">'Data Selector'!O10</f>
        <v>1.29826406070134E-2</v>
      </c>
      <c r="Q11" s="3">
        <f ca="1">'Data Selector'!P10</f>
        <v>0</v>
      </c>
      <c r="R11" s="3">
        <f ca="1">'Data Selector'!Q10</f>
        <v>0</v>
      </c>
      <c r="T11" s="6"/>
      <c r="U11" s="12">
        <f ca="1">IF($AK11&lt;(Summary!$D$4+1),'Base Correl and Vol Calcs'!C11,"")</f>
        <v>-3.3788162068999997E-2</v>
      </c>
      <c r="V11" s="12">
        <f ca="1">IF($AK11&lt;(Summary!$D$4+1),'Base Correl and Vol Calcs'!D11,"")</f>
        <v>-1.2243534106000001E-2</v>
      </c>
      <c r="W11" s="12">
        <f ca="1">IF($AK11&lt;(Summary!$D$4+1),'Base Correl and Vol Calcs'!E11,"")</f>
        <v>1.0167649569999999E-3</v>
      </c>
      <c r="X11" s="12">
        <f ca="1">IF($AK11&lt;(Summary!$D$4+1),'Base Correl and Vol Calcs'!F11,"")</f>
        <v>-3.6423792882058069E-2</v>
      </c>
      <c r="Y11" s="12">
        <f ca="1">IF($AK11&lt;(Summary!$D$4+1),'Base Correl and Vol Calcs'!G11,"")</f>
        <v>-1.44989427530811E-2</v>
      </c>
      <c r="Z11" s="12">
        <f ca="1">IF($AK11&lt;(Summary!$D$4+1),'Base Correl and Vol Calcs'!H11,"")</f>
        <v>1.2765996309847801E-3</v>
      </c>
      <c r="AA11" s="12">
        <f ca="1">IF($AK11&lt;(Summary!$D$4+1),'Base Correl and Vol Calcs'!I11,"")</f>
        <v>2.1769E-2</v>
      </c>
      <c r="AB11" s="12">
        <f ca="1">IF($AK11&lt;(Summary!$D$4+1),'Base Correl and Vol Calcs'!J11,"")</f>
        <v>1.4951413122500146E-2</v>
      </c>
      <c r="AC11" s="12">
        <f ca="1">IF($AK11&lt;(Summary!$D$4+1),'Base Correl and Vol Calcs'!K11,"")</f>
        <v>3.0443984366980592E-2</v>
      </c>
      <c r="AD11" s="12">
        <f ca="1">IF($AK11&lt;(Summary!$D$4+1),'Base Correl and Vol Calcs'!L11,"")</f>
        <v>-8.2012953619348128E-4</v>
      </c>
      <c r="AE11" s="12">
        <f ca="1">IF($AK11&lt;(Summary!$D$4+1),'Base Correl and Vol Calcs'!M11,"")</f>
        <v>1.035882483165329E-2</v>
      </c>
      <c r="AF11" s="12">
        <f ca="1">IF($AK11&lt;(Summary!$D$4+1),'Base Correl and Vol Calcs'!N11,"")</f>
        <v>7.4970836314914899E-2</v>
      </c>
      <c r="AG11" s="12">
        <f ca="1">IF($AK11&lt;(Summary!$D$4+1),'Base Correl and Vol Calcs'!O11,"")</f>
        <v>2.9620269532041797E-2</v>
      </c>
      <c r="AH11" s="12">
        <f ca="1">IF($AK11&lt;(Summary!$D$4+1),'Base Correl and Vol Calcs'!P11,"")</f>
        <v>1.29826406070134E-2</v>
      </c>
      <c r="AI11" s="12">
        <f ca="1">IF($AK11&lt;(Summary!$D$4+1),'Base Correl and Vol Calcs'!Q11,"")</f>
        <v>0</v>
      </c>
      <c r="AJ11" s="12">
        <f ca="1">IF($AK11&lt;(Summary!$D$4+1),'Base Correl and Vol Calcs'!R11,"")</f>
        <v>0</v>
      </c>
      <c r="AK11" s="10">
        <f t="shared" si="22"/>
        <v>7</v>
      </c>
      <c r="BE11" s="4">
        <f t="shared" ca="1" si="23"/>
        <v>0.96621183793099996</v>
      </c>
      <c r="BF11" s="4">
        <f t="shared" ca="1" si="7"/>
        <v>0.98775646589400001</v>
      </c>
      <c r="BG11" s="4">
        <f t="shared" ca="1" si="8"/>
        <v>1.0010167649570001</v>
      </c>
      <c r="BH11" s="4">
        <f t="shared" ca="1" si="9"/>
        <v>0.9635762071179419</v>
      </c>
      <c r="BI11" s="4">
        <f t="shared" ca="1" si="10"/>
        <v>0.98550105724691894</v>
      </c>
      <c r="BJ11" s="4">
        <f t="shared" ca="1" si="11"/>
        <v>1.0012765996309847</v>
      </c>
      <c r="BK11" s="4">
        <f t="shared" ca="1" si="12"/>
        <v>1.0217689999999999</v>
      </c>
      <c r="BL11" s="4">
        <f t="shared" ca="1" si="13"/>
        <v>1.0149514131225001</v>
      </c>
      <c r="BM11" s="4">
        <f t="shared" ca="1" si="14"/>
        <v>1.0304439843669806</v>
      </c>
      <c r="BN11" s="4">
        <f t="shared" ca="1" si="15"/>
        <v>0.99917987046380652</v>
      </c>
      <c r="BO11" s="4">
        <f t="shared" ca="1" si="16"/>
        <v>1.0103588248316533</v>
      </c>
      <c r="BP11" s="4">
        <f t="shared" ca="1" si="17"/>
        <v>1.0749708363149149</v>
      </c>
      <c r="BQ11" s="4">
        <f t="shared" ca="1" si="18"/>
        <v>1.0296202695320418</v>
      </c>
      <c r="BR11" s="4">
        <f t="shared" ca="1" si="19"/>
        <v>1.0129826406070135</v>
      </c>
      <c r="BS11" s="4">
        <f t="shared" ca="1" si="20"/>
        <v>1</v>
      </c>
      <c r="BT11" s="4">
        <f t="shared" ca="1" si="21"/>
        <v>1</v>
      </c>
      <c r="BV11" s="4"/>
      <c r="BW11" s="4"/>
      <c r="BX11" s="4"/>
      <c r="BY11" s="4"/>
      <c r="BZ11" s="4"/>
      <c r="CA11" s="4"/>
      <c r="CB11" s="4"/>
      <c r="CC11" s="4"/>
      <c r="CM11" s="11"/>
      <c r="CN11" s="7"/>
    </row>
    <row r="12" spans="1:92" x14ac:dyDescent="0.2">
      <c r="A12" s="38"/>
      <c r="B12" s="34">
        <f>'US Core RE'!D21</f>
        <v>44926</v>
      </c>
      <c r="C12" s="3">
        <f ca="1">'Data Selector'!B11</f>
        <v>-5.1680126E-2</v>
      </c>
      <c r="D12" s="3">
        <f ca="1">'Data Selector'!C11</f>
        <v>-5.9382027772000003E-2</v>
      </c>
      <c r="E12" s="3">
        <f ca="1">'Data Selector'!D11</f>
        <v>1.6514271999000001E-2</v>
      </c>
      <c r="F12" s="3">
        <f ca="1">'Data Selector'!E11</f>
        <v>-4.7869538852044688E-2</v>
      </c>
      <c r="G12" s="3">
        <f ca="1">'Data Selector'!F11</f>
        <v>-3.0907266796303599E-2</v>
      </c>
      <c r="H12" s="3">
        <f ca="1">'Data Selector'!G11</f>
        <v>-6.7951870455243398E-3</v>
      </c>
      <c r="I12" s="3">
        <f ca="1">'Data Selector'!H11</f>
        <v>4.9294999999999999E-2</v>
      </c>
      <c r="J12" s="3">
        <f ca="1">'Data Selector'!I11</f>
        <v>4.6263080764999964E-2</v>
      </c>
      <c r="K12" s="3">
        <f ca="1">'Data Selector'!J11</f>
        <v>4.3932580791613773E-2</v>
      </c>
      <c r="L12" s="3">
        <f ca="1">'Data Selector'!K11</f>
        <v>8.3085454046427643E-3</v>
      </c>
      <c r="M12" s="3">
        <f ca="1">'Data Selector'!L11</f>
        <v>7.1068989796568394E-2</v>
      </c>
      <c r="N12" s="3">
        <f ca="1">'Data Selector'!M11</f>
        <v>7.5610393834670594E-2</v>
      </c>
      <c r="O12" s="3">
        <f ca="1">'Data Selector'!N11</f>
        <v>1.8730852927177501E-2</v>
      </c>
      <c r="P12" s="3">
        <f ca="1">'Data Selector'!O11</f>
        <v>2.79555048242476E-2</v>
      </c>
      <c r="Q12" s="3">
        <f ca="1">'Data Selector'!P11</f>
        <v>0</v>
      </c>
      <c r="R12" s="3">
        <f ca="1">'Data Selector'!Q11</f>
        <v>0</v>
      </c>
      <c r="T12" s="6"/>
      <c r="U12" s="12">
        <f ca="1">IF($AK12&lt;(Summary!$D$4+1),'Base Correl and Vol Calcs'!C12,"")</f>
        <v>-5.1680126E-2</v>
      </c>
      <c r="V12" s="12">
        <f ca="1">IF($AK12&lt;(Summary!$D$4+1),'Base Correl and Vol Calcs'!D12,"")</f>
        <v>-5.9382027772000003E-2</v>
      </c>
      <c r="W12" s="12">
        <f ca="1">IF($AK12&lt;(Summary!$D$4+1),'Base Correl and Vol Calcs'!E12,"")</f>
        <v>1.6514271999000001E-2</v>
      </c>
      <c r="X12" s="12">
        <f ca="1">IF($AK12&lt;(Summary!$D$4+1),'Base Correl and Vol Calcs'!F12,"")</f>
        <v>-4.7869538852044688E-2</v>
      </c>
      <c r="Y12" s="12">
        <f ca="1">IF($AK12&lt;(Summary!$D$4+1),'Base Correl and Vol Calcs'!G12,"")</f>
        <v>-3.0907266796303599E-2</v>
      </c>
      <c r="Z12" s="12">
        <f ca="1">IF($AK12&lt;(Summary!$D$4+1),'Base Correl and Vol Calcs'!H12,"")</f>
        <v>-6.7951870455243398E-3</v>
      </c>
      <c r="AA12" s="12">
        <f ca="1">IF($AK12&lt;(Summary!$D$4+1),'Base Correl and Vol Calcs'!I12,"")</f>
        <v>4.9294999999999999E-2</v>
      </c>
      <c r="AB12" s="12">
        <f ca="1">IF($AK12&lt;(Summary!$D$4+1),'Base Correl and Vol Calcs'!J12,"")</f>
        <v>4.6263080764999964E-2</v>
      </c>
      <c r="AC12" s="12">
        <f ca="1">IF($AK12&lt;(Summary!$D$4+1),'Base Correl and Vol Calcs'!K12,"")</f>
        <v>4.3932580791613773E-2</v>
      </c>
      <c r="AD12" s="12">
        <f ca="1">IF($AK12&lt;(Summary!$D$4+1),'Base Correl and Vol Calcs'!L12,"")</f>
        <v>8.3085454046427643E-3</v>
      </c>
      <c r="AE12" s="12">
        <f ca="1">IF($AK12&lt;(Summary!$D$4+1),'Base Correl and Vol Calcs'!M12,"")</f>
        <v>7.1068989796568394E-2</v>
      </c>
      <c r="AF12" s="12">
        <f ca="1">IF($AK12&lt;(Summary!$D$4+1),'Base Correl and Vol Calcs'!N12,"")</f>
        <v>7.5610393834670594E-2</v>
      </c>
      <c r="AG12" s="12">
        <f ca="1">IF($AK12&lt;(Summary!$D$4+1),'Base Correl and Vol Calcs'!O12,"")</f>
        <v>1.8730852927177501E-2</v>
      </c>
      <c r="AH12" s="12">
        <f ca="1">IF($AK12&lt;(Summary!$D$4+1),'Base Correl and Vol Calcs'!P12,"")</f>
        <v>2.79555048242476E-2</v>
      </c>
      <c r="AI12" s="12">
        <f ca="1">IF($AK12&lt;(Summary!$D$4+1),'Base Correl and Vol Calcs'!Q12,"")</f>
        <v>0</v>
      </c>
      <c r="AJ12" s="12">
        <f ca="1">IF($AK12&lt;(Summary!$D$4+1),'Base Correl and Vol Calcs'!R12,"")</f>
        <v>0</v>
      </c>
      <c r="AK12" s="10">
        <f t="shared" si="22"/>
        <v>8</v>
      </c>
      <c r="BE12" s="4">
        <f t="shared" ca="1" si="23"/>
        <v>0.94831987399999995</v>
      </c>
      <c r="BF12" s="4">
        <f t="shared" ca="1" si="7"/>
        <v>0.94061797222800003</v>
      </c>
      <c r="BG12" s="4">
        <f t="shared" ca="1" si="8"/>
        <v>1.0165142719989999</v>
      </c>
      <c r="BH12" s="4">
        <f t="shared" ca="1" si="9"/>
        <v>0.9521304611479553</v>
      </c>
      <c r="BI12" s="4">
        <f t="shared" ca="1" si="10"/>
        <v>0.96909273320369638</v>
      </c>
      <c r="BJ12" s="4">
        <f t="shared" ca="1" si="11"/>
        <v>0.99320481295447571</v>
      </c>
      <c r="BK12" s="4">
        <f t="shared" ca="1" si="12"/>
        <v>1.0492950000000001</v>
      </c>
      <c r="BL12" s="4">
        <f t="shared" ca="1" si="13"/>
        <v>1.046263080765</v>
      </c>
      <c r="BM12" s="4">
        <f t="shared" ca="1" si="14"/>
        <v>1.0439325807916138</v>
      </c>
      <c r="BN12" s="4">
        <f t="shared" ca="1" si="15"/>
        <v>1.0083085454046428</v>
      </c>
      <c r="BO12" s="4">
        <f t="shared" ca="1" si="16"/>
        <v>1.0710689897965684</v>
      </c>
      <c r="BP12" s="4">
        <f t="shared" ca="1" si="17"/>
        <v>1.0756103938346706</v>
      </c>
      <c r="BQ12" s="4">
        <f t="shared" ca="1" si="18"/>
        <v>1.0187308529271775</v>
      </c>
      <c r="BR12" s="4">
        <f t="shared" ca="1" si="19"/>
        <v>1.0279555048242477</v>
      </c>
      <c r="BS12" s="4">
        <f t="shared" ca="1" si="20"/>
        <v>1</v>
      </c>
      <c r="BT12" s="4">
        <f t="shared" ca="1" si="21"/>
        <v>1</v>
      </c>
      <c r="BV12" s="4"/>
      <c r="BW12" s="4"/>
      <c r="BX12" s="4"/>
      <c r="BY12" s="4"/>
      <c r="BZ12" s="4"/>
      <c r="CA12" s="4"/>
      <c r="CB12" s="4"/>
      <c r="CC12" s="4"/>
      <c r="CM12" s="11"/>
      <c r="CN12" s="7"/>
    </row>
    <row r="13" spans="1:92" x14ac:dyDescent="0.2">
      <c r="A13" s="38"/>
      <c r="B13" s="34">
        <f>'US Core RE'!D22</f>
        <v>44834</v>
      </c>
      <c r="C13" s="3">
        <f ca="1">'Data Selector'!B12</f>
        <v>3.1360523158000001E-3</v>
      </c>
      <c r="D13" s="3">
        <f ca="1">'Data Selector'!C12</f>
        <v>-1.2000253190999999E-2</v>
      </c>
      <c r="E13" s="3">
        <f ca="1">'Data Selector'!D12</f>
        <v>7.8829395730000001E-3</v>
      </c>
      <c r="F13" s="3">
        <f ca="1">'Data Selector'!E12</f>
        <v>6.062781112123607E-3</v>
      </c>
      <c r="G13" s="3">
        <f ca="1">'Data Selector'!F12</f>
        <v>8.3008137221885197E-4</v>
      </c>
      <c r="H13" s="3">
        <f ca="1">'Data Selector'!G12</f>
        <v>1.6636693166746401E-3</v>
      </c>
      <c r="I13" s="3">
        <f ca="1">'Data Selector'!H12</f>
        <v>2.591E-3</v>
      </c>
      <c r="J13" s="3">
        <f ca="1">'Data Selector'!I12</f>
        <v>2.126540059250015E-2</v>
      </c>
      <c r="K13" s="3">
        <f ca="1">'Data Selector'!J12</f>
        <v>2.417961974392302E-2</v>
      </c>
      <c r="L13" s="3">
        <f ca="1">'Data Selector'!K12</f>
        <v>6.5059105839888609E-3</v>
      </c>
      <c r="M13" s="3">
        <f ca="1">'Data Selector'!L12</f>
        <v>-0.11386759991156836</v>
      </c>
      <c r="N13" s="3">
        <f ca="1">'Data Selector'!M12</f>
        <v>-4.88259081315583E-2</v>
      </c>
      <c r="O13" s="3">
        <f ca="1">'Data Selector'!N12</f>
        <v>-4.7523779510332397E-2</v>
      </c>
      <c r="P13" s="3">
        <f ca="1">'Data Selector'!O12</f>
        <v>1.40812431359791E-2</v>
      </c>
      <c r="Q13" s="3">
        <f ca="1">'Data Selector'!P12</f>
        <v>0</v>
      </c>
      <c r="R13" s="3">
        <f ca="1">'Data Selector'!Q12</f>
        <v>0</v>
      </c>
      <c r="T13" s="6"/>
      <c r="U13" s="12">
        <f ca="1">IF($AK13&lt;(Summary!$D$4+1),'Base Correl and Vol Calcs'!C13,"")</f>
        <v>3.1360523158000001E-3</v>
      </c>
      <c r="V13" s="12">
        <f ca="1">IF($AK13&lt;(Summary!$D$4+1),'Base Correl and Vol Calcs'!D13,"")</f>
        <v>-1.2000253190999999E-2</v>
      </c>
      <c r="W13" s="12">
        <f ca="1">IF($AK13&lt;(Summary!$D$4+1),'Base Correl and Vol Calcs'!E13,"")</f>
        <v>7.8829395730000001E-3</v>
      </c>
      <c r="X13" s="12">
        <f ca="1">IF($AK13&lt;(Summary!$D$4+1),'Base Correl and Vol Calcs'!F13,"")</f>
        <v>6.062781112123607E-3</v>
      </c>
      <c r="Y13" s="12">
        <f ca="1">IF($AK13&lt;(Summary!$D$4+1),'Base Correl and Vol Calcs'!G13,"")</f>
        <v>8.3008137221885197E-4</v>
      </c>
      <c r="Z13" s="12">
        <f ca="1">IF($AK13&lt;(Summary!$D$4+1),'Base Correl and Vol Calcs'!H13,"")</f>
        <v>1.6636693166746401E-3</v>
      </c>
      <c r="AA13" s="12">
        <f ca="1">IF($AK13&lt;(Summary!$D$4+1),'Base Correl and Vol Calcs'!I13,"")</f>
        <v>2.591E-3</v>
      </c>
      <c r="AB13" s="12">
        <f ca="1">IF($AK13&lt;(Summary!$D$4+1),'Base Correl and Vol Calcs'!J13,"")</f>
        <v>2.126540059250015E-2</v>
      </c>
      <c r="AC13" s="12">
        <f ca="1">IF($AK13&lt;(Summary!$D$4+1),'Base Correl and Vol Calcs'!K13,"")</f>
        <v>2.417961974392302E-2</v>
      </c>
      <c r="AD13" s="12">
        <f ca="1">IF($AK13&lt;(Summary!$D$4+1),'Base Correl and Vol Calcs'!L13,"")</f>
        <v>6.5059105839888609E-3</v>
      </c>
      <c r="AE13" s="12">
        <f ca="1">IF($AK13&lt;(Summary!$D$4+1),'Base Correl and Vol Calcs'!M13,"")</f>
        <v>-0.11386759991156836</v>
      </c>
      <c r="AF13" s="12">
        <f ca="1">IF($AK13&lt;(Summary!$D$4+1),'Base Correl and Vol Calcs'!N13,"")</f>
        <v>-4.88259081315583E-2</v>
      </c>
      <c r="AG13" s="12">
        <f ca="1">IF($AK13&lt;(Summary!$D$4+1),'Base Correl and Vol Calcs'!O13,"")</f>
        <v>-4.7523779510332397E-2</v>
      </c>
      <c r="AH13" s="12">
        <f ca="1">IF($AK13&lt;(Summary!$D$4+1),'Base Correl and Vol Calcs'!P13,"")</f>
        <v>1.40812431359791E-2</v>
      </c>
      <c r="AI13" s="12">
        <f ca="1">IF($AK13&lt;(Summary!$D$4+1),'Base Correl and Vol Calcs'!Q13,"")</f>
        <v>0</v>
      </c>
      <c r="AJ13" s="12">
        <f ca="1">IF($AK13&lt;(Summary!$D$4+1),'Base Correl and Vol Calcs'!R13,"")</f>
        <v>0</v>
      </c>
      <c r="AK13" s="10">
        <f t="shared" si="22"/>
        <v>9</v>
      </c>
      <c r="BE13" s="4">
        <f t="shared" ca="1" si="23"/>
        <v>1.0031360523157999</v>
      </c>
      <c r="BF13" s="4">
        <f t="shared" ca="1" si="7"/>
        <v>0.98799974680900005</v>
      </c>
      <c r="BG13" s="4">
        <f t="shared" ca="1" si="8"/>
        <v>1.007882939573</v>
      </c>
      <c r="BH13" s="4">
        <f t="shared" ca="1" si="9"/>
        <v>1.0060627811121237</v>
      </c>
      <c r="BI13" s="4">
        <f t="shared" ca="1" si="10"/>
        <v>1.0008300813722188</v>
      </c>
      <c r="BJ13" s="4">
        <f t="shared" ca="1" si="11"/>
        <v>1.0016636693166747</v>
      </c>
      <c r="BK13" s="4">
        <f t="shared" ca="1" si="12"/>
        <v>1.002591</v>
      </c>
      <c r="BL13" s="4">
        <f t="shared" ca="1" si="13"/>
        <v>1.0212654005925001</v>
      </c>
      <c r="BM13" s="4">
        <f t="shared" ca="1" si="14"/>
        <v>1.024179619743923</v>
      </c>
      <c r="BN13" s="4">
        <f t="shared" ca="1" si="15"/>
        <v>1.0065059105839889</v>
      </c>
      <c r="BO13" s="4">
        <f t="shared" ca="1" si="16"/>
        <v>0.88613240008843164</v>
      </c>
      <c r="BP13" s="4">
        <f t="shared" ca="1" si="17"/>
        <v>0.95117409186844171</v>
      </c>
      <c r="BQ13" s="4">
        <f t="shared" ca="1" si="18"/>
        <v>0.95247622048966762</v>
      </c>
      <c r="BR13" s="4">
        <f t="shared" ca="1" si="19"/>
        <v>1.0140812431359791</v>
      </c>
      <c r="BS13" s="4">
        <f t="shared" ca="1" si="20"/>
        <v>1</v>
      </c>
      <c r="BT13" s="4">
        <f t="shared" ca="1" si="21"/>
        <v>1</v>
      </c>
      <c r="BV13" s="4"/>
      <c r="BW13" s="4"/>
      <c r="BX13" s="4"/>
      <c r="BY13" s="4"/>
      <c r="BZ13" s="4"/>
      <c r="CA13" s="4"/>
      <c r="CB13" s="4"/>
      <c r="CC13" s="4"/>
      <c r="CM13" s="11"/>
      <c r="CN13" s="7"/>
    </row>
    <row r="14" spans="1:92" x14ac:dyDescent="0.2">
      <c r="A14" s="38"/>
      <c r="B14" s="34">
        <f>'US Core RE'!D23</f>
        <v>44742</v>
      </c>
      <c r="C14" s="3">
        <f ca="1">'Data Selector'!B13</f>
        <v>4.5388645628933598E-2</v>
      </c>
      <c r="D14" s="3">
        <f ca="1">'Data Selector'!C13</f>
        <v>2.7885406333000001E-2</v>
      </c>
      <c r="E14" s="3">
        <f ca="1">'Data Selector'!D13</f>
        <v>1.6267321054999999E-2</v>
      </c>
      <c r="F14" s="3">
        <f ca="1">'Data Selector'!E13</f>
        <v>4.0989916329997156E-2</v>
      </c>
      <c r="G14" s="3">
        <f ca="1">'Data Selector'!F13</f>
        <v>2.0841442760115202E-2</v>
      </c>
      <c r="H14" s="3">
        <f ca="1">'Data Selector'!G13</f>
        <v>3.0578720135564499E-3</v>
      </c>
      <c r="I14" s="3">
        <f ca="1">'Data Selector'!H13</f>
        <v>7.2880000000000002E-3</v>
      </c>
      <c r="J14" s="3">
        <f ca="1">'Data Selector'!I13</f>
        <v>1.6141910420000016E-2</v>
      </c>
      <c r="K14" s="3">
        <f ca="1">'Data Selector'!J13</f>
        <v>1.7917160163323009E-2</v>
      </c>
      <c r="L14" s="3">
        <f ca="1">'Data Selector'!K13</f>
        <v>2.7701641347845918E-3</v>
      </c>
      <c r="M14" s="3">
        <f ca="1">'Data Selector'!L13</f>
        <v>-0.17215094196659397</v>
      </c>
      <c r="N14" s="3">
        <f ca="1">'Data Selector'!M13</f>
        <v>-0.161011241946939</v>
      </c>
      <c r="O14" s="3">
        <f ca="1">'Data Selector'!N13</f>
        <v>-4.6935058940912301E-2</v>
      </c>
      <c r="P14" s="3">
        <f ca="1">'Data Selector'!O13</f>
        <v>1.6224916265056798E-2</v>
      </c>
      <c r="Q14" s="3">
        <f ca="1">'Data Selector'!P13</f>
        <v>0</v>
      </c>
      <c r="R14" s="3">
        <f ca="1">'Data Selector'!Q13</f>
        <v>0</v>
      </c>
      <c r="T14" s="6"/>
      <c r="U14" s="12">
        <f ca="1">IF($AK14&lt;(Summary!$D$4+1),'Base Correl and Vol Calcs'!C14,"")</f>
        <v>4.5388645628933598E-2</v>
      </c>
      <c r="V14" s="12">
        <f ca="1">IF($AK14&lt;(Summary!$D$4+1),'Base Correl and Vol Calcs'!D14,"")</f>
        <v>2.7885406333000001E-2</v>
      </c>
      <c r="W14" s="12">
        <f ca="1">IF($AK14&lt;(Summary!$D$4+1),'Base Correl and Vol Calcs'!E14,"")</f>
        <v>1.6267321054999999E-2</v>
      </c>
      <c r="X14" s="12">
        <f ca="1">IF($AK14&lt;(Summary!$D$4+1),'Base Correl and Vol Calcs'!F14,"")</f>
        <v>4.0989916329997156E-2</v>
      </c>
      <c r="Y14" s="12">
        <f ca="1">IF($AK14&lt;(Summary!$D$4+1),'Base Correl and Vol Calcs'!G14,"")</f>
        <v>2.0841442760115202E-2</v>
      </c>
      <c r="Z14" s="12">
        <f ca="1">IF($AK14&lt;(Summary!$D$4+1),'Base Correl and Vol Calcs'!H14,"")</f>
        <v>3.0578720135564499E-3</v>
      </c>
      <c r="AA14" s="12">
        <f ca="1">IF($AK14&lt;(Summary!$D$4+1),'Base Correl and Vol Calcs'!I14,"")</f>
        <v>7.2880000000000002E-3</v>
      </c>
      <c r="AB14" s="12">
        <f ca="1">IF($AK14&lt;(Summary!$D$4+1),'Base Correl and Vol Calcs'!J14,"")</f>
        <v>1.6141910420000016E-2</v>
      </c>
      <c r="AC14" s="12">
        <f ca="1">IF($AK14&lt;(Summary!$D$4+1),'Base Correl and Vol Calcs'!K14,"")</f>
        <v>1.7917160163323009E-2</v>
      </c>
      <c r="AD14" s="12">
        <f ca="1">IF($AK14&lt;(Summary!$D$4+1),'Base Correl and Vol Calcs'!L14,"")</f>
        <v>2.7701641347845918E-3</v>
      </c>
      <c r="AE14" s="12">
        <f ca="1">IF($AK14&lt;(Summary!$D$4+1),'Base Correl and Vol Calcs'!M14,"")</f>
        <v>-0.17215094196659397</v>
      </c>
      <c r="AF14" s="12">
        <f ca="1">IF($AK14&lt;(Summary!$D$4+1),'Base Correl and Vol Calcs'!N14,"")</f>
        <v>-0.161011241946939</v>
      </c>
      <c r="AG14" s="12">
        <f ca="1">IF($AK14&lt;(Summary!$D$4+1),'Base Correl and Vol Calcs'!O14,"")</f>
        <v>-4.6935058940912301E-2</v>
      </c>
      <c r="AH14" s="12">
        <f ca="1">IF($AK14&lt;(Summary!$D$4+1),'Base Correl and Vol Calcs'!P14,"")</f>
        <v>1.6224916265056798E-2</v>
      </c>
      <c r="AI14" s="12">
        <f ca="1">IF($AK14&lt;(Summary!$D$4+1),'Base Correl and Vol Calcs'!Q14,"")</f>
        <v>0</v>
      </c>
      <c r="AJ14" s="12">
        <f ca="1">IF($AK14&lt;(Summary!$D$4+1),'Base Correl and Vol Calcs'!R14,"")</f>
        <v>0</v>
      </c>
      <c r="AK14" s="10">
        <f t="shared" si="22"/>
        <v>10</v>
      </c>
      <c r="BE14" s="4">
        <f t="shared" ca="1" si="23"/>
        <v>1.0453886456289336</v>
      </c>
      <c r="BF14" s="4">
        <f t="shared" ca="1" si="7"/>
        <v>1.0278854063330001</v>
      </c>
      <c r="BG14" s="4">
        <f t="shared" ca="1" si="8"/>
        <v>1.016267321055</v>
      </c>
      <c r="BH14" s="4">
        <f t="shared" ca="1" si="9"/>
        <v>1.0409899163299972</v>
      </c>
      <c r="BI14" s="4">
        <f t="shared" ca="1" si="10"/>
        <v>1.0208414427601151</v>
      </c>
      <c r="BJ14" s="4">
        <f t="shared" ca="1" si="11"/>
        <v>1.0030578720135563</v>
      </c>
      <c r="BK14" s="4">
        <f t="shared" ca="1" si="12"/>
        <v>1.007288</v>
      </c>
      <c r="BL14" s="4">
        <f t="shared" ca="1" si="13"/>
        <v>1.01614191042</v>
      </c>
      <c r="BM14" s="4">
        <f t="shared" ca="1" si="14"/>
        <v>1.017917160163323</v>
      </c>
      <c r="BN14" s="4">
        <f t="shared" ca="1" si="15"/>
        <v>1.0027701641347846</v>
      </c>
      <c r="BO14" s="4">
        <f t="shared" ca="1" si="16"/>
        <v>0.82784905803340603</v>
      </c>
      <c r="BP14" s="4">
        <f t="shared" ca="1" si="17"/>
        <v>0.83898875805306106</v>
      </c>
      <c r="BQ14" s="4">
        <f t="shared" ca="1" si="18"/>
        <v>0.95306494105908768</v>
      </c>
      <c r="BR14" s="4">
        <f t="shared" ca="1" si="19"/>
        <v>1.0162249162650567</v>
      </c>
      <c r="BS14" s="4">
        <f t="shared" ca="1" si="20"/>
        <v>1</v>
      </c>
      <c r="BT14" s="4">
        <f t="shared" ca="1" si="21"/>
        <v>1</v>
      </c>
      <c r="BV14" s="4"/>
      <c r="BW14" s="4"/>
      <c r="BX14" s="4"/>
      <c r="BY14" s="4"/>
      <c r="BZ14" s="4"/>
      <c r="CA14" s="4"/>
      <c r="CB14" s="4"/>
      <c r="CC14" s="4"/>
      <c r="CM14" s="11"/>
      <c r="CN14" s="7"/>
    </row>
    <row r="15" spans="1:92" x14ac:dyDescent="0.2">
      <c r="A15" s="38"/>
      <c r="B15" s="34">
        <f>'US Core RE'!D24</f>
        <v>44651</v>
      </c>
      <c r="C15" s="3">
        <f ca="1">'Data Selector'!B14</f>
        <v>7.1412574021E-2</v>
      </c>
      <c r="D15" s="3">
        <f ca="1">'Data Selector'!C14</f>
        <v>3.2001234369999999E-2</v>
      </c>
      <c r="E15" s="3">
        <f ca="1">'Data Selector'!D14</f>
        <v>1.9443135069999999E-2</v>
      </c>
      <c r="F15" s="3">
        <f ca="1">'Data Selector'!E14</f>
        <v>6.8135274428619594E-2</v>
      </c>
      <c r="G15" s="3">
        <f ca="1">'Data Selector'!F14</f>
        <v>6.5251688025936103E-2</v>
      </c>
      <c r="H15" s="3">
        <f ca="1">'Data Selector'!G14</f>
        <v>5.1597963528401597E-2</v>
      </c>
      <c r="I15" s="3">
        <f ca="1">'Data Selector'!H14</f>
        <v>3.3738999999999998E-2</v>
      </c>
      <c r="J15" s="3">
        <f ca="1">'Data Selector'!I14</f>
        <v>2.9478957237500047E-2</v>
      </c>
      <c r="K15" s="3">
        <f ca="1">'Data Selector'!J14</f>
        <v>4.0952147631387437E-2</v>
      </c>
      <c r="L15" s="3">
        <f ca="1">'Data Selector'!K14</f>
        <v>-1.8140707347754637E-3</v>
      </c>
      <c r="M15" s="3">
        <f ca="1">'Data Selector'!L14</f>
        <v>-3.7896182822077407E-2</v>
      </c>
      <c r="N15" s="3">
        <f ca="1">'Data Selector'!M14</f>
        <v>-4.5985142551558701E-2</v>
      </c>
      <c r="O15" s="3">
        <f ca="1">'Data Selector'!N14</f>
        <v>-5.9340049007946101E-2</v>
      </c>
      <c r="P15" s="3">
        <f ca="1">'Data Selector'!O14</f>
        <v>2.3957303530431E-2</v>
      </c>
      <c r="Q15" s="3">
        <f ca="1">'Data Selector'!P14</f>
        <v>0</v>
      </c>
      <c r="R15" s="3">
        <f ca="1">'Data Selector'!Q14</f>
        <v>0</v>
      </c>
      <c r="T15" s="6"/>
      <c r="U15" s="12">
        <f ca="1">IF($AK15&lt;(Summary!$D$4+1),'Base Correl and Vol Calcs'!C15,"")</f>
        <v>7.1412574021E-2</v>
      </c>
      <c r="V15" s="12">
        <f ca="1">IF($AK15&lt;(Summary!$D$4+1),'Base Correl and Vol Calcs'!D15,"")</f>
        <v>3.2001234369999999E-2</v>
      </c>
      <c r="W15" s="12">
        <f ca="1">IF($AK15&lt;(Summary!$D$4+1),'Base Correl and Vol Calcs'!E15,"")</f>
        <v>1.9443135069999999E-2</v>
      </c>
      <c r="X15" s="12">
        <f ca="1">IF($AK15&lt;(Summary!$D$4+1),'Base Correl and Vol Calcs'!F15,"")</f>
        <v>6.8135274428619594E-2</v>
      </c>
      <c r="Y15" s="12">
        <f ca="1">IF($AK15&lt;(Summary!$D$4+1),'Base Correl and Vol Calcs'!G15,"")</f>
        <v>6.5251688025936103E-2</v>
      </c>
      <c r="Z15" s="12">
        <f ca="1">IF($AK15&lt;(Summary!$D$4+1),'Base Correl and Vol Calcs'!H15,"")</f>
        <v>5.1597963528401597E-2</v>
      </c>
      <c r="AA15" s="12">
        <f ca="1">IF($AK15&lt;(Summary!$D$4+1),'Base Correl and Vol Calcs'!I15,"")</f>
        <v>3.3738999999999998E-2</v>
      </c>
      <c r="AB15" s="12">
        <f ca="1">IF($AK15&lt;(Summary!$D$4+1),'Base Correl and Vol Calcs'!J15,"")</f>
        <v>2.9478957237500047E-2</v>
      </c>
      <c r="AC15" s="12">
        <f ca="1">IF($AK15&lt;(Summary!$D$4+1),'Base Correl and Vol Calcs'!K15,"")</f>
        <v>4.0952147631387437E-2</v>
      </c>
      <c r="AD15" s="12">
        <f ca="1">IF($AK15&lt;(Summary!$D$4+1),'Base Correl and Vol Calcs'!L15,"")</f>
        <v>-1.8140707347754637E-3</v>
      </c>
      <c r="AE15" s="12">
        <f ca="1">IF($AK15&lt;(Summary!$D$4+1),'Base Correl and Vol Calcs'!M15,"")</f>
        <v>-3.7896182822077407E-2</v>
      </c>
      <c r="AF15" s="12">
        <f ca="1">IF($AK15&lt;(Summary!$D$4+1),'Base Correl and Vol Calcs'!N15,"")</f>
        <v>-4.5985142551558701E-2</v>
      </c>
      <c r="AG15" s="12">
        <f ca="1">IF($AK15&lt;(Summary!$D$4+1),'Base Correl and Vol Calcs'!O15,"")</f>
        <v>-5.9340049007946101E-2</v>
      </c>
      <c r="AH15" s="12">
        <f ca="1">IF($AK15&lt;(Summary!$D$4+1),'Base Correl and Vol Calcs'!P15,"")</f>
        <v>2.3957303530431E-2</v>
      </c>
      <c r="AI15" s="12">
        <f ca="1">IF($AK15&lt;(Summary!$D$4+1),'Base Correl and Vol Calcs'!Q15,"")</f>
        <v>0</v>
      </c>
      <c r="AJ15" s="12">
        <f ca="1">IF($AK15&lt;(Summary!$D$4+1),'Base Correl and Vol Calcs'!R15,"")</f>
        <v>0</v>
      </c>
      <c r="AK15" s="10">
        <f t="shared" si="22"/>
        <v>11</v>
      </c>
      <c r="BE15" s="4">
        <f t="shared" ca="1" si="23"/>
        <v>1.0714125740210001</v>
      </c>
      <c r="BF15" s="4">
        <f t="shared" ca="1" si="7"/>
        <v>1.03200123437</v>
      </c>
      <c r="BG15" s="4">
        <f t="shared" ca="1" si="8"/>
        <v>1.01944313507</v>
      </c>
      <c r="BH15" s="4">
        <f t="shared" ca="1" si="9"/>
        <v>1.0681352744286197</v>
      </c>
      <c r="BI15" s="4">
        <f t="shared" ca="1" si="10"/>
        <v>1.0652516880259362</v>
      </c>
      <c r="BJ15" s="4">
        <f t="shared" ca="1" si="11"/>
        <v>1.0515979635284016</v>
      </c>
      <c r="BK15" s="4">
        <f t="shared" ca="1" si="12"/>
        <v>1.033739</v>
      </c>
      <c r="BL15" s="4">
        <f t="shared" ca="1" si="13"/>
        <v>1.0294789572375</v>
      </c>
      <c r="BM15" s="4">
        <f t="shared" ca="1" si="14"/>
        <v>1.0409521476313874</v>
      </c>
      <c r="BN15" s="4">
        <f t="shared" ca="1" si="15"/>
        <v>0.99818592926522454</v>
      </c>
      <c r="BO15" s="4">
        <f t="shared" ca="1" si="16"/>
        <v>0.96210381717792259</v>
      </c>
      <c r="BP15" s="4">
        <f t="shared" ca="1" si="17"/>
        <v>0.95401485744844128</v>
      </c>
      <c r="BQ15" s="4">
        <f t="shared" ca="1" si="18"/>
        <v>0.94065995099205391</v>
      </c>
      <c r="BR15" s="4">
        <f t="shared" ca="1" si="19"/>
        <v>1.023957303530431</v>
      </c>
      <c r="BS15" s="4">
        <f t="shared" ca="1" si="20"/>
        <v>1</v>
      </c>
      <c r="BT15" s="4">
        <f t="shared" ca="1" si="21"/>
        <v>1</v>
      </c>
      <c r="BV15" s="4"/>
      <c r="BW15" s="4"/>
      <c r="BX15" s="4"/>
      <c r="BY15" s="4"/>
      <c r="BZ15" s="4"/>
      <c r="CA15" s="4"/>
      <c r="CB15" s="4"/>
      <c r="CC15" s="4"/>
      <c r="CM15" s="11"/>
      <c r="CN15" s="7"/>
    </row>
    <row r="16" spans="1:92" x14ac:dyDescent="0.2">
      <c r="A16" s="38"/>
      <c r="B16" s="34">
        <f>'US Core RE'!D25</f>
        <v>44561</v>
      </c>
      <c r="C16" s="3">
        <f ca="1">'Data Selector'!B15</f>
        <v>7.6551096999999999E-2</v>
      </c>
      <c r="D16" s="3">
        <f ca="1">'Data Selector'!C15</f>
        <v>4.1650147117999997E-2</v>
      </c>
      <c r="E16" s="3">
        <f ca="1">'Data Selector'!D15</f>
        <v>5.0833166627E-2</v>
      </c>
      <c r="F16" s="3">
        <f ca="1">'Data Selector'!E15</f>
        <v>6.5343008575142317E-2</v>
      </c>
      <c r="G16" s="3">
        <f ca="1">'Data Selector'!F15</f>
        <v>9.3259958895569206E-2</v>
      </c>
      <c r="H16" s="3">
        <f ca="1">'Data Selector'!G15</f>
        <v>6.8837680246027197E-2</v>
      </c>
      <c r="I16" s="3">
        <f ca="1">'Data Selector'!H15</f>
        <v>5.1366000000000002E-2</v>
      </c>
      <c r="J16" s="3">
        <f ca="1">'Data Selector'!I15</f>
        <v>4.295193338000014E-2</v>
      </c>
      <c r="K16" s="3">
        <f ca="1">'Data Selector'!J15</f>
        <v>4.3906909288769835E-2</v>
      </c>
      <c r="L16" s="3">
        <f ca="1">'Data Selector'!K15</f>
        <v>2.2493903894027278E-2</v>
      </c>
      <c r="M16" s="3">
        <f ca="1">'Data Selector'!L15</f>
        <v>0.10368648631505484</v>
      </c>
      <c r="N16" s="3">
        <f ca="1">'Data Selector'!M15</f>
        <v>0.110271051322096</v>
      </c>
      <c r="O16" s="3">
        <f ca="1">'Data Selector'!N15</f>
        <v>1.16321E-4</v>
      </c>
      <c r="P16" s="3">
        <f ca="1">'Data Selector'!O15</f>
        <v>2.86427051187353E-2</v>
      </c>
      <c r="Q16" s="3">
        <f ca="1">'Data Selector'!P15</f>
        <v>0</v>
      </c>
      <c r="R16" s="3">
        <f ca="1">'Data Selector'!Q15</f>
        <v>0</v>
      </c>
      <c r="T16" s="6"/>
      <c r="U16" s="12">
        <f ca="1">IF($AK16&lt;(Summary!$D$4+1),'Base Correl and Vol Calcs'!C16,"")</f>
        <v>7.6551096999999999E-2</v>
      </c>
      <c r="V16" s="12">
        <f ca="1">IF($AK16&lt;(Summary!$D$4+1),'Base Correl and Vol Calcs'!D16,"")</f>
        <v>4.1650147117999997E-2</v>
      </c>
      <c r="W16" s="12">
        <f ca="1">IF($AK16&lt;(Summary!$D$4+1),'Base Correl and Vol Calcs'!E16,"")</f>
        <v>5.0833166627E-2</v>
      </c>
      <c r="X16" s="12">
        <f ca="1">IF($AK16&lt;(Summary!$D$4+1),'Base Correl and Vol Calcs'!F16,"")</f>
        <v>6.5343008575142317E-2</v>
      </c>
      <c r="Y16" s="12">
        <f ca="1">IF($AK16&lt;(Summary!$D$4+1),'Base Correl and Vol Calcs'!G16,"")</f>
        <v>9.3259958895569206E-2</v>
      </c>
      <c r="Z16" s="12">
        <f ca="1">IF($AK16&lt;(Summary!$D$4+1),'Base Correl and Vol Calcs'!H16,"")</f>
        <v>6.8837680246027197E-2</v>
      </c>
      <c r="AA16" s="12">
        <f ca="1">IF($AK16&lt;(Summary!$D$4+1),'Base Correl and Vol Calcs'!I16,"")</f>
        <v>5.1366000000000002E-2</v>
      </c>
      <c r="AB16" s="12">
        <f ca="1">IF($AK16&lt;(Summary!$D$4+1),'Base Correl and Vol Calcs'!J16,"")</f>
        <v>4.295193338000014E-2</v>
      </c>
      <c r="AC16" s="12">
        <f ca="1">IF($AK16&lt;(Summary!$D$4+1),'Base Correl and Vol Calcs'!K16,"")</f>
        <v>4.3906909288769835E-2</v>
      </c>
      <c r="AD16" s="12">
        <f ca="1">IF($AK16&lt;(Summary!$D$4+1),'Base Correl and Vol Calcs'!L16,"")</f>
        <v>2.2493903894027278E-2</v>
      </c>
      <c r="AE16" s="12">
        <f ca="1">IF($AK16&lt;(Summary!$D$4+1),'Base Correl and Vol Calcs'!M16,"")</f>
        <v>0.10368648631505484</v>
      </c>
      <c r="AF16" s="12">
        <f ca="1">IF($AK16&lt;(Summary!$D$4+1),'Base Correl and Vol Calcs'!N16,"")</f>
        <v>0.110271051322096</v>
      </c>
      <c r="AG16" s="12">
        <f ca="1">IF($AK16&lt;(Summary!$D$4+1),'Base Correl and Vol Calcs'!O16,"")</f>
        <v>1.16321E-4</v>
      </c>
      <c r="AH16" s="12">
        <f ca="1">IF($AK16&lt;(Summary!$D$4+1),'Base Correl and Vol Calcs'!P16,"")</f>
        <v>2.86427051187353E-2</v>
      </c>
      <c r="AI16" s="12">
        <f ca="1">IF($AK16&lt;(Summary!$D$4+1),'Base Correl and Vol Calcs'!Q16,"")</f>
        <v>0</v>
      </c>
      <c r="AJ16" s="12">
        <f ca="1">IF($AK16&lt;(Summary!$D$4+1),'Base Correl and Vol Calcs'!R16,"")</f>
        <v>0</v>
      </c>
      <c r="AK16" s="10">
        <f t="shared" si="22"/>
        <v>12</v>
      </c>
      <c r="BE16" s="4">
        <f t="shared" ca="1" si="23"/>
        <v>1.0765510970000001</v>
      </c>
      <c r="BF16" s="4">
        <f t="shared" ca="1" si="7"/>
        <v>1.041650147118</v>
      </c>
      <c r="BG16" s="4">
        <f t="shared" ca="1" si="8"/>
        <v>1.0508331666270001</v>
      </c>
      <c r="BH16" s="4">
        <f t="shared" ca="1" si="9"/>
        <v>1.0653430085751423</v>
      </c>
      <c r="BI16" s="4">
        <f t="shared" ca="1" si="10"/>
        <v>1.0932599588955692</v>
      </c>
      <c r="BJ16" s="4">
        <f t="shared" ca="1" si="11"/>
        <v>1.0688376802460271</v>
      </c>
      <c r="BK16" s="4">
        <f t="shared" ca="1" si="12"/>
        <v>1.051366</v>
      </c>
      <c r="BL16" s="4">
        <f t="shared" ca="1" si="13"/>
        <v>1.0429519333800001</v>
      </c>
      <c r="BM16" s="4">
        <f t="shared" ca="1" si="14"/>
        <v>1.0439069092887698</v>
      </c>
      <c r="BN16" s="4">
        <f t="shared" ca="1" si="15"/>
        <v>1.0224939038940273</v>
      </c>
      <c r="BO16" s="4">
        <f t="shared" ca="1" si="16"/>
        <v>1.1036864863150548</v>
      </c>
      <c r="BP16" s="4">
        <f t="shared" ca="1" si="17"/>
        <v>1.1102710513220959</v>
      </c>
      <c r="BQ16" s="4">
        <f t="shared" ca="1" si="18"/>
        <v>1.0001163209999999</v>
      </c>
      <c r="BR16" s="4">
        <f t="shared" ca="1" si="19"/>
        <v>1.0286427051187352</v>
      </c>
      <c r="BS16" s="4">
        <f t="shared" ca="1" si="20"/>
        <v>1</v>
      </c>
      <c r="BT16" s="4">
        <f t="shared" ca="1" si="21"/>
        <v>1</v>
      </c>
      <c r="BV16" s="4"/>
      <c r="BW16" s="4"/>
      <c r="BX16" s="4"/>
      <c r="BY16" s="4"/>
      <c r="BZ16" s="4"/>
      <c r="CA16" s="4"/>
      <c r="CB16" s="4"/>
      <c r="CC16" s="4"/>
      <c r="CM16" s="11"/>
      <c r="CN16" s="7"/>
    </row>
    <row r="17" spans="1:92" x14ac:dyDescent="0.2">
      <c r="A17" s="38"/>
      <c r="B17" s="34">
        <f>'US Core RE'!D26</f>
        <v>44469</v>
      </c>
      <c r="C17" s="3">
        <f ca="1">'Data Selector'!B16</f>
        <v>6.4109670745E-2</v>
      </c>
      <c r="D17" s="3">
        <f ca="1">'Data Selector'!C16</f>
        <v>2.8753384967999999E-2</v>
      </c>
      <c r="E17" s="3">
        <f ca="1">'Data Selector'!D16</f>
        <v>1.6407580471000001E-2</v>
      </c>
      <c r="F17" s="3">
        <f ca="1">'Data Selector'!E16</f>
        <v>6.2062347654419078E-2</v>
      </c>
      <c r="G17" s="3">
        <f ca="1">'Data Selector'!F16</f>
        <v>8.2996729237590605E-2</v>
      </c>
      <c r="H17" s="3">
        <f ca="1">'Data Selector'!G16</f>
        <v>5.0226673347684499E-2</v>
      </c>
      <c r="I17" s="3">
        <f ca="1">'Data Selector'!H16</f>
        <v>2.4910999999999999E-2</v>
      </c>
      <c r="J17" s="3">
        <f ca="1">'Data Selector'!I16</f>
        <v>1.6393073937500002E-2</v>
      </c>
      <c r="K17" s="3">
        <f ca="1">'Data Selector'!J16</f>
        <v>1.9937277430957412E-2</v>
      </c>
      <c r="L17" s="3">
        <f ca="1">'Data Selector'!K16</f>
        <v>1.3028279299027723E-3</v>
      </c>
      <c r="M17" s="3">
        <f ca="1">'Data Selector'!L16</f>
        <v>-7.2640068859756001E-3</v>
      </c>
      <c r="N17" s="3">
        <f ca="1">'Data Selector'!M16</f>
        <v>5.8204923877869198E-3</v>
      </c>
      <c r="O17" s="3">
        <f ca="1">'Data Selector'!N16</f>
        <v>5.17775297935952E-4</v>
      </c>
      <c r="P17" s="3">
        <f ca="1">'Data Selector'!O16</f>
        <v>2.31748831905602E-2</v>
      </c>
      <c r="Q17" s="3">
        <f ca="1">'Data Selector'!P16</f>
        <v>0</v>
      </c>
      <c r="R17" s="3">
        <f ca="1">'Data Selector'!Q16</f>
        <v>0</v>
      </c>
      <c r="T17" s="6"/>
      <c r="U17" s="12">
        <f ca="1">IF($AK17&lt;(Summary!$D$4+1),'Base Correl and Vol Calcs'!C17,"")</f>
        <v>6.4109670745E-2</v>
      </c>
      <c r="V17" s="12">
        <f ca="1">IF($AK17&lt;(Summary!$D$4+1),'Base Correl and Vol Calcs'!D17,"")</f>
        <v>2.8753384967999999E-2</v>
      </c>
      <c r="W17" s="12">
        <f ca="1">IF($AK17&lt;(Summary!$D$4+1),'Base Correl and Vol Calcs'!E17,"")</f>
        <v>1.6407580471000001E-2</v>
      </c>
      <c r="X17" s="12">
        <f ca="1">IF($AK17&lt;(Summary!$D$4+1),'Base Correl and Vol Calcs'!F17,"")</f>
        <v>6.2062347654419078E-2</v>
      </c>
      <c r="Y17" s="12">
        <f ca="1">IF($AK17&lt;(Summary!$D$4+1),'Base Correl and Vol Calcs'!G17,"")</f>
        <v>8.2996729237590605E-2</v>
      </c>
      <c r="Z17" s="12">
        <f ca="1">IF($AK17&lt;(Summary!$D$4+1),'Base Correl and Vol Calcs'!H17,"")</f>
        <v>5.0226673347684499E-2</v>
      </c>
      <c r="AA17" s="12">
        <f ca="1">IF($AK17&lt;(Summary!$D$4+1),'Base Correl and Vol Calcs'!I17,"")</f>
        <v>2.4910999999999999E-2</v>
      </c>
      <c r="AB17" s="12">
        <f ca="1">IF($AK17&lt;(Summary!$D$4+1),'Base Correl and Vol Calcs'!J17,"")</f>
        <v>1.6393073937500002E-2</v>
      </c>
      <c r="AC17" s="12">
        <f ca="1">IF($AK17&lt;(Summary!$D$4+1),'Base Correl and Vol Calcs'!K17,"")</f>
        <v>1.9937277430957412E-2</v>
      </c>
      <c r="AD17" s="12">
        <f ca="1">IF($AK17&lt;(Summary!$D$4+1),'Base Correl and Vol Calcs'!L17,"")</f>
        <v>1.3028279299027723E-3</v>
      </c>
      <c r="AE17" s="12">
        <f ca="1">IF($AK17&lt;(Summary!$D$4+1),'Base Correl and Vol Calcs'!M17,"")</f>
        <v>-7.2640068859756001E-3</v>
      </c>
      <c r="AF17" s="12">
        <f ca="1">IF($AK17&lt;(Summary!$D$4+1),'Base Correl and Vol Calcs'!N17,"")</f>
        <v>5.8204923877869198E-3</v>
      </c>
      <c r="AG17" s="12">
        <f ca="1">IF($AK17&lt;(Summary!$D$4+1),'Base Correl and Vol Calcs'!O17,"")</f>
        <v>5.17775297935952E-4</v>
      </c>
      <c r="AH17" s="12">
        <f ca="1">IF($AK17&lt;(Summary!$D$4+1),'Base Correl and Vol Calcs'!P17,"")</f>
        <v>2.31748831905602E-2</v>
      </c>
      <c r="AI17" s="12">
        <f ca="1">IF($AK17&lt;(Summary!$D$4+1),'Base Correl and Vol Calcs'!Q17,"")</f>
        <v>0</v>
      </c>
      <c r="AJ17" s="12">
        <f ca="1">IF($AK17&lt;(Summary!$D$4+1),'Base Correl and Vol Calcs'!R17,"")</f>
        <v>0</v>
      </c>
      <c r="AK17" s="10">
        <f t="shared" si="22"/>
        <v>13</v>
      </c>
      <c r="BE17" s="4">
        <f t="shared" ca="1" si="23"/>
        <v>1.064109670745</v>
      </c>
      <c r="BF17" s="4">
        <f t="shared" ca="1" si="7"/>
        <v>1.028753384968</v>
      </c>
      <c r="BG17" s="4">
        <f t="shared" ca="1" si="8"/>
        <v>1.016407580471</v>
      </c>
      <c r="BH17" s="4">
        <f t="shared" ca="1" si="9"/>
        <v>1.0620623476544191</v>
      </c>
      <c r="BI17" s="4">
        <f t="shared" ca="1" si="10"/>
        <v>1.0829967292375906</v>
      </c>
      <c r="BJ17" s="4">
        <f t="shared" ca="1" si="11"/>
        <v>1.0502266733476846</v>
      </c>
      <c r="BK17" s="4">
        <f t="shared" ca="1" si="12"/>
        <v>1.0249109999999999</v>
      </c>
      <c r="BL17" s="4">
        <f t="shared" ca="1" si="13"/>
        <v>1.0163930739375</v>
      </c>
      <c r="BM17" s="4">
        <f t="shared" ca="1" si="14"/>
        <v>1.0199372774309574</v>
      </c>
      <c r="BN17" s="4">
        <f t="shared" ca="1" si="15"/>
        <v>1.0013028279299028</v>
      </c>
      <c r="BO17" s="4">
        <f t="shared" ca="1" si="16"/>
        <v>0.99273599311402438</v>
      </c>
      <c r="BP17" s="4">
        <f t="shared" ca="1" si="17"/>
        <v>1.0058204923877869</v>
      </c>
      <c r="BQ17" s="4">
        <f t="shared" ca="1" si="18"/>
        <v>1.000517775297936</v>
      </c>
      <c r="BR17" s="4">
        <f t="shared" ca="1" si="19"/>
        <v>1.0231748831905603</v>
      </c>
      <c r="BS17" s="4">
        <f t="shared" ca="1" si="20"/>
        <v>1</v>
      </c>
      <c r="BT17" s="4">
        <f t="shared" ca="1" si="21"/>
        <v>1</v>
      </c>
      <c r="BV17" s="4"/>
      <c r="BW17" s="4"/>
      <c r="BX17" s="4"/>
      <c r="BY17" s="4"/>
      <c r="BZ17" s="4"/>
      <c r="CA17" s="4"/>
      <c r="CB17" s="4"/>
      <c r="CC17" s="4"/>
      <c r="CM17" s="11"/>
      <c r="CN17" s="7"/>
    </row>
    <row r="18" spans="1:92" x14ac:dyDescent="0.2">
      <c r="A18" s="38"/>
      <c r="B18" s="34">
        <f>'US Core RE'!D27</f>
        <v>44377</v>
      </c>
      <c r="C18" s="3">
        <f ca="1">'Data Selector'!B17</f>
        <v>3.6828647067479597E-2</v>
      </c>
      <c r="D18" s="3">
        <f ca="1">'Data Selector'!C17</f>
        <v>2.6872896471E-2</v>
      </c>
      <c r="E18" s="3">
        <f ca="1">'Data Selector'!D17</f>
        <v>3.7649740447999999E-2</v>
      </c>
      <c r="F18" s="3">
        <f ca="1">'Data Selector'!E17</f>
        <v>3.8972514207556964E-2</v>
      </c>
      <c r="G18" s="3">
        <f ca="1">'Data Selector'!F17</f>
        <v>6.9225719793441901E-2</v>
      </c>
      <c r="H18" s="3">
        <f ca="1">'Data Selector'!G17</f>
        <v>3.98785980946713E-2</v>
      </c>
      <c r="I18" s="3">
        <f ca="1">'Data Selector'!H17</f>
        <v>3.6644000000000003E-2</v>
      </c>
      <c r="J18" s="3">
        <f ca="1">'Data Selector'!I17</f>
        <v>1.4469501920000072E-2</v>
      </c>
      <c r="K18" s="3">
        <f ca="1">'Data Selector'!J17</f>
        <v>1.9402888916951522E-2</v>
      </c>
      <c r="L18" s="3">
        <f ca="1">'Data Selector'!K17</f>
        <v>1.0932043303724104E-3</v>
      </c>
      <c r="M18" s="3">
        <f ca="1">'Data Selector'!L17</f>
        <v>9.4214181158307042E-2</v>
      </c>
      <c r="N18" s="3">
        <f ca="1">'Data Selector'!M17</f>
        <v>8.5488384180000002E-2</v>
      </c>
      <c r="O18" s="3">
        <f ca="1">'Data Selector'!N17</f>
        <v>1.8297450440000002E-2</v>
      </c>
      <c r="P18" s="3">
        <f ca="1">'Data Selector'!O17</f>
        <v>1.166364616295E-2</v>
      </c>
      <c r="Q18" s="3">
        <f ca="1">'Data Selector'!P17</f>
        <v>0</v>
      </c>
      <c r="R18" s="3">
        <f ca="1">'Data Selector'!Q17</f>
        <v>0</v>
      </c>
      <c r="T18" s="6"/>
      <c r="U18" s="12">
        <f ca="1">IF($AK18&lt;(Summary!$D$4+1),'Base Correl and Vol Calcs'!C18,"")</f>
        <v>3.6828647067479597E-2</v>
      </c>
      <c r="V18" s="12">
        <f ca="1">IF($AK18&lt;(Summary!$D$4+1),'Base Correl and Vol Calcs'!D18,"")</f>
        <v>2.6872896471E-2</v>
      </c>
      <c r="W18" s="12">
        <f ca="1">IF($AK18&lt;(Summary!$D$4+1),'Base Correl and Vol Calcs'!E18,"")</f>
        <v>3.7649740447999999E-2</v>
      </c>
      <c r="X18" s="12">
        <f ca="1">IF($AK18&lt;(Summary!$D$4+1),'Base Correl and Vol Calcs'!F18,"")</f>
        <v>3.8972514207556964E-2</v>
      </c>
      <c r="Y18" s="12">
        <f ca="1">IF($AK18&lt;(Summary!$D$4+1),'Base Correl and Vol Calcs'!G18,"")</f>
        <v>6.9225719793441901E-2</v>
      </c>
      <c r="Z18" s="12">
        <f ca="1">IF($AK18&lt;(Summary!$D$4+1),'Base Correl and Vol Calcs'!H18,"")</f>
        <v>3.98785980946713E-2</v>
      </c>
      <c r="AA18" s="12">
        <f ca="1">IF($AK18&lt;(Summary!$D$4+1),'Base Correl and Vol Calcs'!I18,"")</f>
        <v>3.6644000000000003E-2</v>
      </c>
      <c r="AB18" s="12">
        <f ca="1">IF($AK18&lt;(Summary!$D$4+1),'Base Correl and Vol Calcs'!J18,"")</f>
        <v>1.4469501920000072E-2</v>
      </c>
      <c r="AC18" s="12">
        <f ca="1">IF($AK18&lt;(Summary!$D$4+1),'Base Correl and Vol Calcs'!K18,"")</f>
        <v>1.9402888916951522E-2</v>
      </c>
      <c r="AD18" s="12">
        <f ca="1">IF($AK18&lt;(Summary!$D$4+1),'Base Correl and Vol Calcs'!L18,"")</f>
        <v>1.0932043303724104E-3</v>
      </c>
      <c r="AE18" s="12">
        <f ca="1">IF($AK18&lt;(Summary!$D$4+1),'Base Correl and Vol Calcs'!M18,"")</f>
        <v>9.4214181158307042E-2</v>
      </c>
      <c r="AF18" s="12">
        <f ca="1">IF($AK18&lt;(Summary!$D$4+1),'Base Correl and Vol Calcs'!N18,"")</f>
        <v>8.5488384180000002E-2</v>
      </c>
      <c r="AG18" s="12">
        <f ca="1">IF($AK18&lt;(Summary!$D$4+1),'Base Correl and Vol Calcs'!O18,"")</f>
        <v>1.8297450440000002E-2</v>
      </c>
      <c r="AH18" s="12">
        <f ca="1">IF($AK18&lt;(Summary!$D$4+1),'Base Correl and Vol Calcs'!P18,"")</f>
        <v>1.166364616295E-2</v>
      </c>
      <c r="AI18" s="12">
        <f ca="1">IF($AK18&lt;(Summary!$D$4+1),'Base Correl and Vol Calcs'!Q18,"")</f>
        <v>0</v>
      </c>
      <c r="AJ18" s="12">
        <f ca="1">IF($AK18&lt;(Summary!$D$4+1),'Base Correl and Vol Calcs'!R18,"")</f>
        <v>0</v>
      </c>
      <c r="AK18" s="10">
        <f t="shared" si="22"/>
        <v>14</v>
      </c>
      <c r="BE18" s="4">
        <f t="shared" ca="1" si="23"/>
        <v>1.0368286470674797</v>
      </c>
      <c r="BF18" s="4">
        <f t="shared" ca="1" si="7"/>
        <v>1.0268728964710001</v>
      </c>
      <c r="BG18" s="4">
        <f t="shared" ca="1" si="8"/>
        <v>1.0376497404480001</v>
      </c>
      <c r="BH18" s="4">
        <f t="shared" ca="1" si="9"/>
        <v>1.038972514207557</v>
      </c>
      <c r="BI18" s="4">
        <f t="shared" ca="1" si="10"/>
        <v>1.0692257197934418</v>
      </c>
      <c r="BJ18" s="4">
        <f t="shared" ca="1" si="11"/>
        <v>1.0398785980946712</v>
      </c>
      <c r="BK18" s="4">
        <f t="shared" ca="1" si="12"/>
        <v>1.0366439999999999</v>
      </c>
      <c r="BL18" s="4">
        <f t="shared" ca="1" si="13"/>
        <v>1.0144695019200001</v>
      </c>
      <c r="BM18" s="4">
        <f t="shared" ca="1" si="14"/>
        <v>1.0194028889169515</v>
      </c>
      <c r="BN18" s="4">
        <f t="shared" ca="1" si="15"/>
        <v>1.0010932043303724</v>
      </c>
      <c r="BO18" s="4">
        <f t="shared" ca="1" si="16"/>
        <v>1.094214181158307</v>
      </c>
      <c r="BP18" s="4">
        <f t="shared" ca="1" si="17"/>
        <v>1.08548838418</v>
      </c>
      <c r="BQ18" s="4">
        <f t="shared" ca="1" si="18"/>
        <v>1.01829745044</v>
      </c>
      <c r="BR18" s="4">
        <f t="shared" ca="1" si="19"/>
        <v>1.01166364616295</v>
      </c>
      <c r="BS18" s="4">
        <f t="shared" ca="1" si="20"/>
        <v>1</v>
      </c>
      <c r="BT18" s="4">
        <f t="shared" ca="1" si="21"/>
        <v>1</v>
      </c>
      <c r="BV18" s="4"/>
      <c r="BW18" s="4"/>
      <c r="BX18" s="4"/>
      <c r="BY18" s="4"/>
      <c r="BZ18" s="4"/>
      <c r="CA18" s="4"/>
      <c r="CB18" s="4"/>
      <c r="CC18" s="4"/>
      <c r="CM18" s="11"/>
      <c r="CN18" s="7"/>
    </row>
    <row r="19" spans="1:92" x14ac:dyDescent="0.2">
      <c r="A19" s="38"/>
      <c r="B19" s="34">
        <f>'US Core RE'!D28</f>
        <v>44286</v>
      </c>
      <c r="C19" s="3">
        <f ca="1">'Data Selector'!B18</f>
        <v>1.8858882709000001E-2</v>
      </c>
      <c r="D19" s="3">
        <f ca="1">'Data Selector'!C18</f>
        <v>1.4338414842E-2</v>
      </c>
      <c r="E19" s="3">
        <f ca="1">'Data Selector'!D18</f>
        <v>1.5347284564999999E-2</v>
      </c>
      <c r="F19" s="3">
        <f ca="1">'Data Selector'!E18</f>
        <v>1.901111086313503E-2</v>
      </c>
      <c r="G19" s="3">
        <f ca="1">'Data Selector'!F18</f>
        <v>3.5206895095924298E-2</v>
      </c>
      <c r="H19" s="3">
        <f ca="1">'Data Selector'!G18</f>
        <v>2.29286886765072E-2</v>
      </c>
      <c r="I19" s="3">
        <f ca="1">'Data Selector'!H18</f>
        <v>1.6903999999999999E-2</v>
      </c>
      <c r="J19" s="3">
        <f ca="1">'Data Selector'!I18</f>
        <v>5.0417623400000888E-3</v>
      </c>
      <c r="K19" s="3">
        <f ca="1">'Data Selector'!J18</f>
        <v>1.3070546588792364E-2</v>
      </c>
      <c r="L19" s="3">
        <f ca="1">'Data Selector'!K18</f>
        <v>-4.4848439968828702E-3</v>
      </c>
      <c r="M19" s="3">
        <f ca="1">'Data Selector'!L18</f>
        <v>6.1093809069353799E-2</v>
      </c>
      <c r="N19" s="3">
        <f ca="1">'Data Selector'!M18</f>
        <v>6.17497264299465E-2</v>
      </c>
      <c r="O19" s="3">
        <f ca="1">'Data Selector'!N18</f>
        <v>-3.37250133120904E-2</v>
      </c>
      <c r="P19" s="3">
        <f ca="1">'Data Selector'!O18</f>
        <v>1.54045393903686E-2</v>
      </c>
      <c r="Q19" s="3">
        <f ca="1">'Data Selector'!P18</f>
        <v>0</v>
      </c>
      <c r="R19" s="3">
        <f ca="1">'Data Selector'!Q18</f>
        <v>0</v>
      </c>
      <c r="U19" s="12">
        <f ca="1">IF($AK19&lt;(Summary!$D$4+1),'Base Correl and Vol Calcs'!C19,"")</f>
        <v>1.8858882709000001E-2</v>
      </c>
      <c r="V19" s="12">
        <f ca="1">IF($AK19&lt;(Summary!$D$4+1),'Base Correl and Vol Calcs'!D19,"")</f>
        <v>1.4338414842E-2</v>
      </c>
      <c r="W19" s="12">
        <f ca="1">IF($AK19&lt;(Summary!$D$4+1),'Base Correl and Vol Calcs'!E19,"")</f>
        <v>1.5347284564999999E-2</v>
      </c>
      <c r="X19" s="12">
        <f ca="1">IF($AK19&lt;(Summary!$D$4+1),'Base Correl and Vol Calcs'!F19,"")</f>
        <v>1.901111086313503E-2</v>
      </c>
      <c r="Y19" s="12">
        <f ca="1">IF($AK19&lt;(Summary!$D$4+1),'Base Correl and Vol Calcs'!G19,"")</f>
        <v>3.5206895095924298E-2</v>
      </c>
      <c r="Z19" s="12">
        <f ca="1">IF($AK19&lt;(Summary!$D$4+1),'Base Correl and Vol Calcs'!H19,"")</f>
        <v>2.29286886765072E-2</v>
      </c>
      <c r="AA19" s="12">
        <f ca="1">IF($AK19&lt;(Summary!$D$4+1),'Base Correl and Vol Calcs'!I19,"")</f>
        <v>1.6903999999999999E-2</v>
      </c>
      <c r="AB19" s="12">
        <f ca="1">IF($AK19&lt;(Summary!$D$4+1),'Base Correl and Vol Calcs'!J19,"")</f>
        <v>5.0417623400000888E-3</v>
      </c>
      <c r="AC19" s="12">
        <f ca="1">IF($AK19&lt;(Summary!$D$4+1),'Base Correl and Vol Calcs'!K19,"")</f>
        <v>1.3070546588792364E-2</v>
      </c>
      <c r="AD19" s="12">
        <f ca="1">IF($AK19&lt;(Summary!$D$4+1),'Base Correl and Vol Calcs'!L19,"")</f>
        <v>-4.4848439968828702E-3</v>
      </c>
      <c r="AE19" s="12">
        <f ca="1">IF($AK19&lt;(Summary!$D$4+1),'Base Correl and Vol Calcs'!M19,"")</f>
        <v>6.1093809069353799E-2</v>
      </c>
      <c r="AF19" s="12">
        <f ca="1">IF($AK19&lt;(Summary!$D$4+1),'Base Correl and Vol Calcs'!N19,"")</f>
        <v>6.17497264299465E-2</v>
      </c>
      <c r="AG19" s="12">
        <f ca="1">IF($AK19&lt;(Summary!$D$4+1),'Base Correl and Vol Calcs'!O19,"")</f>
        <v>-3.37250133120904E-2</v>
      </c>
      <c r="AH19" s="12">
        <f ca="1">IF($AK19&lt;(Summary!$D$4+1),'Base Correl and Vol Calcs'!P19,"")</f>
        <v>1.54045393903686E-2</v>
      </c>
      <c r="AI19" s="12">
        <f ca="1">IF($AK19&lt;(Summary!$D$4+1),'Base Correl and Vol Calcs'!Q19,"")</f>
        <v>0</v>
      </c>
      <c r="AJ19" s="12">
        <f ca="1">IF($AK19&lt;(Summary!$D$4+1),'Base Correl and Vol Calcs'!R19,"")</f>
        <v>0</v>
      </c>
      <c r="AK19" s="10">
        <f t="shared" si="22"/>
        <v>15</v>
      </c>
      <c r="BE19" s="4">
        <f t="shared" ca="1" si="23"/>
        <v>1.0188588827089999</v>
      </c>
      <c r="BF19" s="4">
        <f t="shared" ca="1" si="7"/>
        <v>1.014338414842</v>
      </c>
      <c r="BG19" s="4">
        <f t="shared" ca="1" si="8"/>
        <v>1.015347284565</v>
      </c>
      <c r="BH19" s="4">
        <f t="shared" ca="1" si="9"/>
        <v>1.019011110863135</v>
      </c>
      <c r="BI19" s="4">
        <f t="shared" ca="1" si="10"/>
        <v>1.0352068950959243</v>
      </c>
      <c r="BJ19" s="4">
        <f t="shared" ca="1" si="11"/>
        <v>1.0229286886765072</v>
      </c>
      <c r="BK19" s="4">
        <f t="shared" ca="1" si="12"/>
        <v>1.016904</v>
      </c>
      <c r="BL19" s="4">
        <f t="shared" ca="1" si="13"/>
        <v>1.0050417623400001</v>
      </c>
      <c r="BM19" s="4">
        <f t="shared" ca="1" si="14"/>
        <v>1.0130705465887924</v>
      </c>
      <c r="BN19" s="4">
        <f t="shared" ca="1" si="15"/>
        <v>0.99551515600311713</v>
      </c>
      <c r="BO19" s="4">
        <f t="shared" ca="1" si="16"/>
        <v>1.0610938090693538</v>
      </c>
      <c r="BP19" s="4">
        <f t="shared" ca="1" si="17"/>
        <v>1.0617497264299465</v>
      </c>
      <c r="BQ19" s="4">
        <f t="shared" ca="1" si="18"/>
        <v>0.96627498668790957</v>
      </c>
      <c r="BR19" s="4">
        <f t="shared" ca="1" si="19"/>
        <v>1.0154045393903686</v>
      </c>
      <c r="BS19" s="4">
        <f t="shared" ca="1" si="20"/>
        <v>1</v>
      </c>
      <c r="BT19" s="4">
        <f t="shared" ca="1" si="21"/>
        <v>1</v>
      </c>
      <c r="BV19" s="4"/>
      <c r="BW19" s="4"/>
      <c r="BX19" s="4"/>
      <c r="BY19" s="4"/>
      <c r="BZ19" s="4"/>
      <c r="CA19" s="4"/>
      <c r="CB19" s="4"/>
      <c r="CC19" s="4"/>
      <c r="CM19" s="11"/>
      <c r="CN19" s="7"/>
    </row>
    <row r="20" spans="1:92" x14ac:dyDescent="0.2">
      <c r="A20" s="38"/>
      <c r="B20" s="34">
        <f>'US Core RE'!D29</f>
        <v>44196</v>
      </c>
      <c r="C20" s="3">
        <f ca="1">'Data Selector'!B19</f>
        <v>1.0974684778E-2</v>
      </c>
      <c r="D20" s="3">
        <f ca="1">'Data Selector'!C19</f>
        <v>1.8526637673000002E-2</v>
      </c>
      <c r="E20" s="3">
        <f ca="1">'Data Selector'!D19</f>
        <v>2.6939208472999999E-2</v>
      </c>
      <c r="F20" s="3">
        <f ca="1">'Data Selector'!E19</f>
        <v>1.5320429233388853E-2</v>
      </c>
      <c r="G20" s="3">
        <f ca="1">'Data Selector'!F19</f>
        <v>4.4358049092521799E-2</v>
      </c>
      <c r="H20" s="3">
        <f ca="1">'Data Selector'!G19</f>
        <v>2.5667699662568901E-2</v>
      </c>
      <c r="I20" s="3">
        <f ca="1">'Data Selector'!H19</f>
        <v>5.9617999999999997E-2</v>
      </c>
      <c r="J20" s="3">
        <f ca="1">'Data Selector'!I19</f>
        <v>3.2625086225002153E-3</v>
      </c>
      <c r="K20" s="3">
        <f ca="1">'Data Selector'!J19</f>
        <v>1.3426587587372696E-2</v>
      </c>
      <c r="L20" s="3">
        <f ca="1">'Data Selector'!K19</f>
        <v>1.3264779329283938E-2</v>
      </c>
      <c r="M20" s="3">
        <f ca="1">'Data Selector'!L19</f>
        <v>0.13486387268386335</v>
      </c>
      <c r="N20" s="3">
        <f ca="1">'Data Selector'!M19</f>
        <v>0.12148162114019699</v>
      </c>
      <c r="O20" s="3">
        <f ca="1">'Data Selector'!N19</f>
        <v>6.6884943556462196E-3</v>
      </c>
      <c r="P20" s="3">
        <f ca="1">'Data Selector'!O19</f>
        <v>1.53466475919117E-2</v>
      </c>
      <c r="Q20" s="3">
        <f ca="1">'Data Selector'!P19</f>
        <v>0</v>
      </c>
      <c r="R20" s="3">
        <f ca="1">'Data Selector'!Q19</f>
        <v>0</v>
      </c>
      <c r="U20" s="12">
        <f ca="1">IF($AK20&lt;(Summary!$D$4+1),'Base Correl and Vol Calcs'!C20,"")</f>
        <v>1.0974684778E-2</v>
      </c>
      <c r="V20" s="12">
        <f ca="1">IF($AK20&lt;(Summary!$D$4+1),'Base Correl and Vol Calcs'!D20,"")</f>
        <v>1.8526637673000002E-2</v>
      </c>
      <c r="W20" s="12">
        <f ca="1">IF($AK20&lt;(Summary!$D$4+1),'Base Correl and Vol Calcs'!E20,"")</f>
        <v>2.6939208472999999E-2</v>
      </c>
      <c r="X20" s="12">
        <f ca="1">IF($AK20&lt;(Summary!$D$4+1),'Base Correl and Vol Calcs'!F20,"")</f>
        <v>1.5320429233388853E-2</v>
      </c>
      <c r="Y20" s="12">
        <f ca="1">IF($AK20&lt;(Summary!$D$4+1),'Base Correl and Vol Calcs'!G20,"")</f>
        <v>4.4358049092521799E-2</v>
      </c>
      <c r="Z20" s="12">
        <f ca="1">IF($AK20&lt;(Summary!$D$4+1),'Base Correl and Vol Calcs'!H20,"")</f>
        <v>2.5667699662568901E-2</v>
      </c>
      <c r="AA20" s="12">
        <f ca="1">IF($AK20&lt;(Summary!$D$4+1),'Base Correl and Vol Calcs'!I20,"")</f>
        <v>5.9617999999999997E-2</v>
      </c>
      <c r="AB20" s="12">
        <f ca="1">IF($AK20&lt;(Summary!$D$4+1),'Base Correl and Vol Calcs'!J20,"")</f>
        <v>3.2625086225002153E-3</v>
      </c>
      <c r="AC20" s="12">
        <f ca="1">IF($AK20&lt;(Summary!$D$4+1),'Base Correl and Vol Calcs'!K20,"")</f>
        <v>1.3426587587372696E-2</v>
      </c>
      <c r="AD20" s="12">
        <f ca="1">IF($AK20&lt;(Summary!$D$4+1),'Base Correl and Vol Calcs'!L20,"")</f>
        <v>1.3264779329283938E-2</v>
      </c>
      <c r="AE20" s="12">
        <f ca="1">IF($AK20&lt;(Summary!$D$4+1),'Base Correl and Vol Calcs'!M20,"")</f>
        <v>0.13486387268386335</v>
      </c>
      <c r="AF20" s="12">
        <f ca="1">IF($AK20&lt;(Summary!$D$4+1),'Base Correl and Vol Calcs'!N20,"")</f>
        <v>0.12148162114019699</v>
      </c>
      <c r="AG20" s="12">
        <f ca="1">IF($AK20&lt;(Summary!$D$4+1),'Base Correl and Vol Calcs'!O20,"")</f>
        <v>6.6884943556462196E-3</v>
      </c>
      <c r="AH20" s="12">
        <f ca="1">IF($AK20&lt;(Summary!$D$4+1),'Base Correl and Vol Calcs'!P20,"")</f>
        <v>1.53466475919117E-2</v>
      </c>
      <c r="AI20" s="12">
        <f ca="1">IF($AK20&lt;(Summary!$D$4+1),'Base Correl and Vol Calcs'!Q20,"")</f>
        <v>0</v>
      </c>
      <c r="AJ20" s="12">
        <f ca="1">IF($AK20&lt;(Summary!$D$4+1),'Base Correl and Vol Calcs'!R20,"")</f>
        <v>0</v>
      </c>
      <c r="AK20" s="10">
        <f t="shared" si="22"/>
        <v>16</v>
      </c>
      <c r="BE20" s="4">
        <f t="shared" ca="1" si="23"/>
        <v>1.0109746847779999</v>
      </c>
      <c r="BF20" s="4">
        <f t="shared" ca="1" si="7"/>
        <v>1.018526637673</v>
      </c>
      <c r="BG20" s="4">
        <f t="shared" ca="1" si="8"/>
        <v>1.026939208473</v>
      </c>
      <c r="BH20" s="4">
        <f t="shared" ca="1" si="9"/>
        <v>1.0153204292333888</v>
      </c>
      <c r="BI20" s="4">
        <f t="shared" ca="1" si="10"/>
        <v>1.0443580490925217</v>
      </c>
      <c r="BJ20" s="4">
        <f t="shared" ca="1" si="11"/>
        <v>1.0256676996625689</v>
      </c>
      <c r="BK20" s="4">
        <f t="shared" ca="1" si="12"/>
        <v>1.0596179999999999</v>
      </c>
      <c r="BL20" s="4">
        <f t="shared" ca="1" si="13"/>
        <v>1.0032625086225002</v>
      </c>
      <c r="BM20" s="4">
        <f t="shared" ca="1" si="14"/>
        <v>1.0134265875873727</v>
      </c>
      <c r="BN20" s="4">
        <f t="shared" ca="1" si="15"/>
        <v>1.0132647793292839</v>
      </c>
      <c r="BO20" s="4">
        <f t="shared" ca="1" si="16"/>
        <v>1.1348638726838634</v>
      </c>
      <c r="BP20" s="4">
        <f t="shared" ca="1" si="17"/>
        <v>1.121481621140197</v>
      </c>
      <c r="BQ20" s="4">
        <f t="shared" ca="1" si="18"/>
        <v>1.0066884943556462</v>
      </c>
      <c r="BR20" s="4">
        <f t="shared" ca="1" si="19"/>
        <v>1.0153466475919117</v>
      </c>
      <c r="BS20" s="4">
        <f t="shared" ca="1" si="20"/>
        <v>1</v>
      </c>
      <c r="BT20" s="4">
        <f t="shared" ca="1" si="21"/>
        <v>1</v>
      </c>
      <c r="BV20" s="4"/>
      <c r="BW20" s="4"/>
      <c r="BX20" s="4"/>
      <c r="BY20" s="4"/>
      <c r="BZ20" s="4"/>
      <c r="CA20" s="4"/>
      <c r="CB20" s="4"/>
      <c r="CC20" s="4"/>
      <c r="CM20" s="11"/>
      <c r="CN20" s="7"/>
    </row>
    <row r="21" spans="1:92" x14ac:dyDescent="0.2">
      <c r="A21" s="38"/>
      <c r="B21" s="34">
        <f>'US Core RE'!D30</f>
        <v>44104</v>
      </c>
      <c r="C21" s="3">
        <f ca="1">'Data Selector'!B20</f>
        <v>2.7128086411636202E-3</v>
      </c>
      <c r="D21" s="3">
        <f ca="1">'Data Selector'!C20</f>
        <v>1.1990409064E-2</v>
      </c>
      <c r="E21" s="3">
        <f ca="1">'Data Selector'!D20</f>
        <v>1.028883699E-2</v>
      </c>
      <c r="F21" s="3">
        <f ca="1">'Data Selector'!E20</f>
        <v>6.8404389166729102E-3</v>
      </c>
      <c r="G21" s="3">
        <f ca="1">'Data Selector'!F20</f>
        <v>2.1434663673160999E-2</v>
      </c>
      <c r="H21" s="3">
        <f ca="1">'Data Selector'!G20</f>
        <v>5.4177089192860902E-3</v>
      </c>
      <c r="I21" s="3">
        <f ca="1">'Data Selector'!H20</f>
        <v>3.7080000000000002E-2</v>
      </c>
      <c r="J21" s="3">
        <f ca="1">'Data Selector'!I20</f>
        <v>-2.1283853650000406E-3</v>
      </c>
      <c r="K21" s="3">
        <f ca="1">'Data Selector'!J20</f>
        <v>8.1478788369349076E-3</v>
      </c>
      <c r="L21" s="3">
        <f ca="1">'Data Selector'!K20</f>
        <v>5.4818561222944595E-3</v>
      </c>
      <c r="M21" s="3">
        <f ca="1">'Data Selector'!L20</f>
        <v>2.3257769364599445E-2</v>
      </c>
      <c r="N21" s="3">
        <f ca="1">'Data Selector'!M20</f>
        <v>8.9294219443033493E-2</v>
      </c>
      <c r="O21" s="3">
        <f ca="1">'Data Selector'!N20</f>
        <v>6.19273411639898E-3</v>
      </c>
      <c r="P21" s="3">
        <f ca="1">'Data Selector'!O20</f>
        <v>1.33433652969528E-2</v>
      </c>
      <c r="Q21" s="3">
        <f ca="1">'Data Selector'!P20</f>
        <v>0</v>
      </c>
      <c r="R21" s="3">
        <f ca="1">'Data Selector'!Q20</f>
        <v>0</v>
      </c>
      <c r="U21" s="12">
        <f ca="1">IF($AK21&lt;(Summary!$D$4+1),'Base Correl and Vol Calcs'!C21,"")</f>
        <v>2.7128086411636202E-3</v>
      </c>
      <c r="V21" s="12">
        <f ca="1">IF($AK21&lt;(Summary!$D$4+1),'Base Correl and Vol Calcs'!D21,"")</f>
        <v>1.1990409064E-2</v>
      </c>
      <c r="W21" s="12">
        <f ca="1">IF($AK21&lt;(Summary!$D$4+1),'Base Correl and Vol Calcs'!E21,"")</f>
        <v>1.028883699E-2</v>
      </c>
      <c r="X21" s="12">
        <f ca="1">IF($AK21&lt;(Summary!$D$4+1),'Base Correl and Vol Calcs'!F21,"")</f>
        <v>6.8404389166729102E-3</v>
      </c>
      <c r="Y21" s="12">
        <f ca="1">IF($AK21&lt;(Summary!$D$4+1),'Base Correl and Vol Calcs'!G21,"")</f>
        <v>2.1434663673160999E-2</v>
      </c>
      <c r="Z21" s="12">
        <f ca="1">IF($AK21&lt;(Summary!$D$4+1),'Base Correl and Vol Calcs'!H21,"")</f>
        <v>5.4177089192860902E-3</v>
      </c>
      <c r="AA21" s="12">
        <f ca="1">IF($AK21&lt;(Summary!$D$4+1),'Base Correl and Vol Calcs'!I21,"")</f>
        <v>3.7080000000000002E-2</v>
      </c>
      <c r="AB21" s="12">
        <f ca="1">IF($AK21&lt;(Summary!$D$4+1),'Base Correl and Vol Calcs'!J21,"")</f>
        <v>-2.1283853650000406E-3</v>
      </c>
      <c r="AC21" s="12">
        <f ca="1">IF($AK21&lt;(Summary!$D$4+1),'Base Correl and Vol Calcs'!K21,"")</f>
        <v>8.1478788369349076E-3</v>
      </c>
      <c r="AD21" s="12">
        <f ca="1">IF($AK21&lt;(Summary!$D$4+1),'Base Correl and Vol Calcs'!L21,"")</f>
        <v>5.4818561222944595E-3</v>
      </c>
      <c r="AE21" s="12">
        <f ca="1">IF($AK21&lt;(Summary!$D$4+1),'Base Correl and Vol Calcs'!M21,"")</f>
        <v>2.3257769364599445E-2</v>
      </c>
      <c r="AF21" s="12">
        <f ca="1">IF($AK21&lt;(Summary!$D$4+1),'Base Correl and Vol Calcs'!N21,"")</f>
        <v>8.9294219443033493E-2</v>
      </c>
      <c r="AG21" s="12">
        <f ca="1">IF($AK21&lt;(Summary!$D$4+1),'Base Correl and Vol Calcs'!O21,"")</f>
        <v>6.19273411639898E-3</v>
      </c>
      <c r="AH21" s="12">
        <f ca="1">IF($AK21&lt;(Summary!$D$4+1),'Base Correl and Vol Calcs'!P21,"")</f>
        <v>1.33433652969528E-2</v>
      </c>
      <c r="AI21" s="12">
        <f ca="1">IF($AK21&lt;(Summary!$D$4+1),'Base Correl and Vol Calcs'!Q21,"")</f>
        <v>0</v>
      </c>
      <c r="AJ21" s="12">
        <f ca="1">IF($AK21&lt;(Summary!$D$4+1),'Base Correl and Vol Calcs'!R21,"")</f>
        <v>0</v>
      </c>
      <c r="AK21" s="10">
        <f t="shared" si="22"/>
        <v>17</v>
      </c>
      <c r="BE21" s="4">
        <f t="shared" ca="1" si="23"/>
        <v>1.0027128086411636</v>
      </c>
      <c r="BF21" s="4">
        <f t="shared" ca="1" si="7"/>
        <v>1.011990409064</v>
      </c>
      <c r="BG21" s="4">
        <f t="shared" ca="1" si="8"/>
        <v>1.01028883699</v>
      </c>
      <c r="BH21" s="4">
        <f t="shared" ca="1" si="9"/>
        <v>1.006840438916673</v>
      </c>
      <c r="BI21" s="4">
        <f t="shared" ca="1" si="10"/>
        <v>1.021434663673161</v>
      </c>
      <c r="BJ21" s="4">
        <f t="shared" ca="1" si="11"/>
        <v>1.0054177089192862</v>
      </c>
      <c r="BK21" s="4">
        <f t="shared" ca="1" si="12"/>
        <v>1.03708</v>
      </c>
      <c r="BL21" s="4">
        <f t="shared" ca="1" si="13"/>
        <v>0.99787161463499996</v>
      </c>
      <c r="BM21" s="4">
        <f t="shared" ca="1" si="14"/>
        <v>1.0081478788369349</v>
      </c>
      <c r="BN21" s="4">
        <f t="shared" ca="1" si="15"/>
        <v>1.0054818561222945</v>
      </c>
      <c r="BO21" s="4">
        <f t="shared" ca="1" si="16"/>
        <v>1.0232577693645994</v>
      </c>
      <c r="BP21" s="4">
        <f t="shared" ca="1" si="17"/>
        <v>1.0892942194430335</v>
      </c>
      <c r="BQ21" s="4">
        <f t="shared" ca="1" si="18"/>
        <v>1.006192734116399</v>
      </c>
      <c r="BR21" s="4">
        <f t="shared" ca="1" si="19"/>
        <v>1.0133433652969528</v>
      </c>
      <c r="BS21" s="4">
        <f t="shared" ca="1" si="20"/>
        <v>1</v>
      </c>
      <c r="BT21" s="4">
        <f t="shared" ca="1" si="21"/>
        <v>1</v>
      </c>
      <c r="BV21" s="4"/>
      <c r="BW21" s="4"/>
      <c r="BX21" s="4"/>
      <c r="BY21" s="4"/>
      <c r="BZ21" s="4"/>
      <c r="CA21" s="4"/>
      <c r="CB21" s="4"/>
      <c r="CC21" s="4"/>
      <c r="CM21" s="11"/>
      <c r="CN21" s="7"/>
    </row>
    <row r="22" spans="1:92" x14ac:dyDescent="0.2">
      <c r="A22" s="38"/>
      <c r="B22" s="34">
        <f>'US Core RE'!D31</f>
        <v>44012</v>
      </c>
      <c r="C22" s="3">
        <f ca="1">'Data Selector'!B21</f>
        <v>-1.7529151860830799E-2</v>
      </c>
      <c r="D22" s="3">
        <f ca="1">'Data Selector'!C21</f>
        <v>-1.158464304E-3</v>
      </c>
      <c r="E22" s="3">
        <f ca="1">'Data Selector'!D21</f>
        <v>-3.7104429414000002E-2</v>
      </c>
      <c r="F22" s="3">
        <f ca="1">'Data Selector'!E21</f>
        <v>-1.4888378378622924E-2</v>
      </c>
      <c r="G22" s="3">
        <f ca="1">'Data Selector'!F21</f>
        <v>-1.0973808761914301E-2</v>
      </c>
      <c r="H22" s="3">
        <f ca="1">'Data Selector'!G21</f>
        <v>-1.7030174952424801E-2</v>
      </c>
      <c r="I22" s="3">
        <f ca="1">'Data Selector'!H21</f>
        <v>2.8284E-2</v>
      </c>
      <c r="J22" s="3">
        <f ca="1">'Data Selector'!I21</f>
        <v>-1.6575204775000074E-3</v>
      </c>
      <c r="K22" s="3">
        <f ca="1">'Data Selector'!J21</f>
        <v>5.6487869749999309E-3</v>
      </c>
      <c r="L22" s="3">
        <f ca="1">'Data Selector'!K21</f>
        <v>8.5619750000098804E-5</v>
      </c>
      <c r="M22" s="3">
        <f ca="1">'Data Selector'!L21</f>
        <v>0.10329967467071222</v>
      </c>
      <c r="N22" s="3">
        <f ca="1">'Data Selector'!M21</f>
        <v>0.20543275623999999</v>
      </c>
      <c r="O22" s="3">
        <f ca="1">'Data Selector'!N21</f>
        <v>2.8955889839999999E-2</v>
      </c>
      <c r="P22" s="3">
        <f ca="1">'Data Selector'!O21</f>
        <v>1.6044210579554501E-2</v>
      </c>
      <c r="Q22" s="3">
        <f ca="1">'Data Selector'!P21</f>
        <v>0</v>
      </c>
      <c r="R22" s="3">
        <f ca="1">'Data Selector'!Q21</f>
        <v>0</v>
      </c>
      <c r="U22" s="12">
        <f ca="1">IF($AK22&lt;(Summary!$D$4+1),'Base Correl and Vol Calcs'!C22,"")</f>
        <v>-1.7529151860830799E-2</v>
      </c>
      <c r="V22" s="12">
        <f ca="1">IF($AK22&lt;(Summary!$D$4+1),'Base Correl and Vol Calcs'!D22,"")</f>
        <v>-1.158464304E-3</v>
      </c>
      <c r="W22" s="12">
        <f ca="1">IF($AK22&lt;(Summary!$D$4+1),'Base Correl and Vol Calcs'!E22,"")</f>
        <v>-3.7104429414000002E-2</v>
      </c>
      <c r="X22" s="12">
        <f ca="1">IF($AK22&lt;(Summary!$D$4+1),'Base Correl and Vol Calcs'!F22,"")</f>
        <v>-1.4888378378622924E-2</v>
      </c>
      <c r="Y22" s="12">
        <f ca="1">IF($AK22&lt;(Summary!$D$4+1),'Base Correl and Vol Calcs'!G22,"")</f>
        <v>-1.0973808761914301E-2</v>
      </c>
      <c r="Z22" s="12">
        <f ca="1">IF($AK22&lt;(Summary!$D$4+1),'Base Correl and Vol Calcs'!H22,"")</f>
        <v>-1.7030174952424801E-2</v>
      </c>
      <c r="AA22" s="12">
        <f ca="1">IF($AK22&lt;(Summary!$D$4+1),'Base Correl and Vol Calcs'!I22,"")</f>
        <v>2.8284E-2</v>
      </c>
      <c r="AB22" s="12">
        <f ca="1">IF($AK22&lt;(Summary!$D$4+1),'Base Correl and Vol Calcs'!J22,"")</f>
        <v>-1.6575204775000074E-3</v>
      </c>
      <c r="AC22" s="12">
        <f ca="1">IF($AK22&lt;(Summary!$D$4+1),'Base Correl and Vol Calcs'!K22,"")</f>
        <v>5.6487869749999309E-3</v>
      </c>
      <c r="AD22" s="12">
        <f ca="1">IF($AK22&lt;(Summary!$D$4+1),'Base Correl and Vol Calcs'!L22,"")</f>
        <v>8.5619750000098804E-5</v>
      </c>
      <c r="AE22" s="12">
        <f ca="1">IF($AK22&lt;(Summary!$D$4+1),'Base Correl and Vol Calcs'!M22,"")</f>
        <v>0.10329967467071222</v>
      </c>
      <c r="AF22" s="12">
        <f ca="1">IF($AK22&lt;(Summary!$D$4+1),'Base Correl and Vol Calcs'!N22,"")</f>
        <v>0.20543275623999999</v>
      </c>
      <c r="AG22" s="12">
        <f ca="1">IF($AK22&lt;(Summary!$D$4+1),'Base Correl and Vol Calcs'!O22,"")</f>
        <v>2.8955889839999999E-2</v>
      </c>
      <c r="AH22" s="12">
        <f ca="1">IF($AK22&lt;(Summary!$D$4+1),'Base Correl and Vol Calcs'!P22,"")</f>
        <v>1.6044210579554501E-2</v>
      </c>
      <c r="AI22" s="12">
        <f ca="1">IF($AK22&lt;(Summary!$D$4+1),'Base Correl and Vol Calcs'!Q22,"")</f>
        <v>0</v>
      </c>
      <c r="AJ22" s="12">
        <f ca="1">IF($AK22&lt;(Summary!$D$4+1),'Base Correl and Vol Calcs'!R22,"")</f>
        <v>0</v>
      </c>
      <c r="AK22" s="10">
        <f t="shared" si="22"/>
        <v>18</v>
      </c>
      <c r="BE22" s="4">
        <f t="shared" ca="1" si="23"/>
        <v>0.98247084813916918</v>
      </c>
      <c r="BF22" s="4">
        <f t="shared" ca="1" si="7"/>
        <v>0.99884153569599998</v>
      </c>
      <c r="BG22" s="4">
        <f t="shared" ca="1" si="8"/>
        <v>0.96289557058599995</v>
      </c>
      <c r="BH22" s="4">
        <f t="shared" ca="1" si="9"/>
        <v>0.98511162162137711</v>
      </c>
      <c r="BI22" s="4">
        <f t="shared" ca="1" si="10"/>
        <v>0.98902619123808566</v>
      </c>
      <c r="BJ22" s="4">
        <f t="shared" ca="1" si="11"/>
        <v>0.98296982504757524</v>
      </c>
      <c r="BK22" s="4">
        <f t="shared" ca="1" si="12"/>
        <v>1.028284</v>
      </c>
      <c r="BL22" s="4">
        <f t="shared" ca="1" si="13"/>
        <v>0.99834247952249999</v>
      </c>
      <c r="BM22" s="4">
        <f t="shared" ca="1" si="14"/>
        <v>1.0056487869749999</v>
      </c>
      <c r="BN22" s="4">
        <f t="shared" ca="1" si="15"/>
        <v>1.0000856197500001</v>
      </c>
      <c r="BO22" s="4">
        <f t="shared" ca="1" si="16"/>
        <v>1.1032996746707122</v>
      </c>
      <c r="BP22" s="4">
        <f t="shared" ca="1" si="17"/>
        <v>1.20543275624</v>
      </c>
      <c r="BQ22" s="4">
        <f t="shared" ca="1" si="18"/>
        <v>1.02895588984</v>
      </c>
      <c r="BR22" s="4">
        <f t="shared" ca="1" si="19"/>
        <v>1.0160442105795544</v>
      </c>
      <c r="BS22" s="4">
        <f t="shared" ca="1" si="20"/>
        <v>1</v>
      </c>
      <c r="BT22" s="4">
        <f t="shared" ca="1" si="21"/>
        <v>1</v>
      </c>
      <c r="BV22" s="4"/>
      <c r="BW22" s="4"/>
      <c r="BX22" s="4"/>
      <c r="BY22" s="4"/>
      <c r="BZ22" s="4"/>
      <c r="CA22" s="4"/>
      <c r="CB22" s="4"/>
      <c r="CC22" s="4"/>
      <c r="CM22" s="11"/>
      <c r="CN22" s="7"/>
    </row>
    <row r="23" spans="1:92" x14ac:dyDescent="0.2">
      <c r="A23" s="38"/>
      <c r="B23" s="34">
        <f>'US Core RE'!D32</f>
        <v>43921</v>
      </c>
      <c r="C23" s="3">
        <f ca="1">'Data Selector'!B22</f>
        <v>7.5296387967889603E-3</v>
      </c>
      <c r="D23" s="3">
        <f ca="1">'Data Selector'!C22</f>
        <v>3.8255491589999999E-3</v>
      </c>
      <c r="E23" s="3">
        <f ca="1">'Data Selector'!D22</f>
        <v>-5.5645524660000003E-3</v>
      </c>
      <c r="F23" s="3">
        <f ca="1">'Data Selector'!E22</f>
        <v>2.2538008281857949E-3</v>
      </c>
      <c r="G23" s="3">
        <f ca="1">'Data Selector'!F22</f>
        <v>-2.5270673974706899E-2</v>
      </c>
      <c r="H23" s="3">
        <f ca="1">'Data Selector'!G22</f>
        <v>-4.16478899936178E-2</v>
      </c>
      <c r="I23" s="3">
        <f ca="1">'Data Selector'!H22</f>
        <v>-4.8847000000000002E-2</v>
      </c>
      <c r="J23" s="3">
        <f ca="1">'Data Selector'!I22</f>
        <v>-1.4298530724999869E-3</v>
      </c>
      <c r="K23" s="3">
        <f ca="1">'Data Selector'!J22</f>
        <v>4.0916286716992101E-3</v>
      </c>
      <c r="L23" s="3">
        <f ca="1">'Data Selector'!K22</f>
        <v>-1.5964114613910785E-2</v>
      </c>
      <c r="M23" s="3">
        <f ca="1">'Data Selector'!L22</f>
        <v>-0.28335230496771258</v>
      </c>
      <c r="N23" s="3">
        <f ca="1">'Data Selector'!M22</f>
        <v>-0.195979996786041</v>
      </c>
      <c r="O23" s="3">
        <f ca="1">'Data Selector'!N22</f>
        <v>3.1483467520765598E-2</v>
      </c>
      <c r="P23" s="3">
        <f ca="1">'Data Selector'!O22</f>
        <v>-2.6980885588120201E-2</v>
      </c>
      <c r="Q23" s="3">
        <f ca="1">'Data Selector'!P22</f>
        <v>0</v>
      </c>
      <c r="R23" s="3">
        <f ca="1">'Data Selector'!Q22</f>
        <v>0</v>
      </c>
      <c r="U23" s="12">
        <f ca="1">IF($AK23&lt;(Summary!$D$4+1),'Base Correl and Vol Calcs'!C23,"")</f>
        <v>7.5296387967889603E-3</v>
      </c>
      <c r="V23" s="12">
        <f ca="1">IF($AK23&lt;(Summary!$D$4+1),'Base Correl and Vol Calcs'!D23,"")</f>
        <v>3.8255491589999999E-3</v>
      </c>
      <c r="W23" s="12">
        <f ca="1">IF($AK23&lt;(Summary!$D$4+1),'Base Correl and Vol Calcs'!E23,"")</f>
        <v>-5.5645524660000003E-3</v>
      </c>
      <c r="X23" s="12">
        <f ca="1">IF($AK23&lt;(Summary!$D$4+1),'Base Correl and Vol Calcs'!F23,"")</f>
        <v>2.2538008281857949E-3</v>
      </c>
      <c r="Y23" s="12">
        <f ca="1">IF($AK23&lt;(Summary!$D$4+1),'Base Correl and Vol Calcs'!G23,"")</f>
        <v>-2.5270673974706899E-2</v>
      </c>
      <c r="Z23" s="12">
        <f ca="1">IF($AK23&lt;(Summary!$D$4+1),'Base Correl and Vol Calcs'!H23,"")</f>
        <v>-4.16478899936178E-2</v>
      </c>
      <c r="AA23" s="12">
        <f ca="1">IF($AK23&lt;(Summary!$D$4+1),'Base Correl and Vol Calcs'!I23,"")</f>
        <v>-4.8847000000000002E-2</v>
      </c>
      <c r="AB23" s="12">
        <f ca="1">IF($AK23&lt;(Summary!$D$4+1),'Base Correl and Vol Calcs'!J23,"")</f>
        <v>-1.4298530724999869E-3</v>
      </c>
      <c r="AC23" s="12">
        <f ca="1">IF($AK23&lt;(Summary!$D$4+1),'Base Correl and Vol Calcs'!K23,"")</f>
        <v>4.0916286716992101E-3</v>
      </c>
      <c r="AD23" s="12">
        <f ca="1">IF($AK23&lt;(Summary!$D$4+1),'Base Correl and Vol Calcs'!L23,"")</f>
        <v>-1.5964114613910785E-2</v>
      </c>
      <c r="AE23" s="12">
        <f ca="1">IF($AK23&lt;(Summary!$D$4+1),'Base Correl and Vol Calcs'!M23,"")</f>
        <v>-0.28335230496771258</v>
      </c>
      <c r="AF23" s="12">
        <f ca="1">IF($AK23&lt;(Summary!$D$4+1),'Base Correl and Vol Calcs'!N23,"")</f>
        <v>-0.195979996786041</v>
      </c>
      <c r="AG23" s="12">
        <f ca="1">IF($AK23&lt;(Summary!$D$4+1),'Base Correl and Vol Calcs'!O23,"")</f>
        <v>3.1483467520765598E-2</v>
      </c>
      <c r="AH23" s="12">
        <f ca="1">IF($AK23&lt;(Summary!$D$4+1),'Base Correl and Vol Calcs'!P23,"")</f>
        <v>-2.6980885588120201E-2</v>
      </c>
      <c r="AI23" s="12">
        <f ca="1">IF($AK23&lt;(Summary!$D$4+1),'Base Correl and Vol Calcs'!Q23,"")</f>
        <v>0</v>
      </c>
      <c r="AJ23" s="12">
        <f ca="1">IF($AK23&lt;(Summary!$D$4+1),'Base Correl and Vol Calcs'!R23,"")</f>
        <v>0</v>
      </c>
      <c r="AK23" s="10">
        <f t="shared" si="22"/>
        <v>19</v>
      </c>
      <c r="BE23" s="4">
        <f t="shared" ca="1" si="23"/>
        <v>1.0075296387967889</v>
      </c>
      <c r="BF23" s="4">
        <f t="shared" ca="1" si="7"/>
        <v>1.003825549159</v>
      </c>
      <c r="BG23" s="4">
        <f t="shared" ca="1" si="8"/>
        <v>0.99443544753400004</v>
      </c>
      <c r="BH23" s="4">
        <f t="shared" ca="1" si="9"/>
        <v>1.0022538008281858</v>
      </c>
      <c r="BI23" s="4">
        <f t="shared" ca="1" si="10"/>
        <v>0.97472932602529305</v>
      </c>
      <c r="BJ23" s="4">
        <f t="shared" ca="1" si="11"/>
        <v>0.95835211000638221</v>
      </c>
      <c r="BK23" s="4">
        <f t="shared" ca="1" si="12"/>
        <v>0.95115300000000003</v>
      </c>
      <c r="BL23" s="4">
        <f t="shared" ca="1" si="13"/>
        <v>0.99857014692750001</v>
      </c>
      <c r="BM23" s="4">
        <f t="shared" ca="1" si="14"/>
        <v>1.0040916286716992</v>
      </c>
      <c r="BN23" s="4">
        <f t="shared" ca="1" si="15"/>
        <v>0.98403588538608922</v>
      </c>
      <c r="BO23" s="4">
        <f t="shared" ca="1" si="16"/>
        <v>0.71664769503228742</v>
      </c>
      <c r="BP23" s="4">
        <f t="shared" ca="1" si="17"/>
        <v>0.80402000321395906</v>
      </c>
      <c r="BQ23" s="4">
        <f t="shared" ca="1" si="18"/>
        <v>1.0314834675207656</v>
      </c>
      <c r="BR23" s="4">
        <f t="shared" ca="1" si="19"/>
        <v>0.97301911441187983</v>
      </c>
      <c r="BS23" s="4">
        <f t="shared" ca="1" si="20"/>
        <v>1</v>
      </c>
      <c r="BT23" s="4">
        <f t="shared" ca="1" si="21"/>
        <v>1</v>
      </c>
      <c r="BV23" s="4"/>
      <c r="BW23" s="4"/>
      <c r="BX23" s="4"/>
      <c r="BY23" s="4"/>
      <c r="BZ23" s="4"/>
      <c r="CA23" s="4"/>
      <c r="CB23" s="4"/>
      <c r="CC23" s="4"/>
      <c r="CM23" s="11"/>
      <c r="CN23" s="7"/>
    </row>
    <row r="24" spans="1:92" x14ac:dyDescent="0.2">
      <c r="A24" s="38"/>
      <c r="B24" s="34">
        <f>'US Core RE'!D33</f>
        <v>43830</v>
      </c>
      <c r="C24" s="3">
        <f ca="1">'Data Selector'!B23</f>
        <v>1.27199381471363E-2</v>
      </c>
      <c r="D24" s="3">
        <f ca="1">'Data Selector'!C23</f>
        <v>1.9197760376E-2</v>
      </c>
      <c r="E24" s="3">
        <f ca="1">'Data Selector'!D23</f>
        <v>1.9982643301999999E-2</v>
      </c>
      <c r="F24" s="3">
        <f ca="1">'Data Selector'!E23</f>
        <v>1.9708145586401229E-2</v>
      </c>
      <c r="G24" s="3">
        <f ca="1">'Data Selector'!F23</f>
        <v>3.5153957172568702E-2</v>
      </c>
      <c r="H24" s="3">
        <f ca="1">'Data Selector'!G23</f>
        <v>2.79330281402119E-2</v>
      </c>
      <c r="I24" s="3">
        <f ca="1">'Data Selector'!H23</f>
        <v>2.1201999999999999E-2</v>
      </c>
      <c r="J24" s="3">
        <f ca="1">'Data Selector'!I23</f>
        <v>-2.8882708899998777E-3</v>
      </c>
      <c r="K24" s="3">
        <f ca="1">'Data Selector'!J23</f>
        <v>1.1900609440027576E-2</v>
      </c>
      <c r="L24" s="3">
        <f ca="1">'Data Selector'!K23</f>
        <v>3.6014143329379023E-2</v>
      </c>
      <c r="M24" s="3">
        <f ca="1">'Data Selector'!L23</f>
        <v>1.9641684623914468E-2</v>
      </c>
      <c r="N24" s="3">
        <f ca="1">'Data Selector'!M23</f>
        <v>9.06998595406978E-2</v>
      </c>
      <c r="O24" s="3">
        <f ca="1">'Data Selector'!N23</f>
        <v>1.8026227864118599E-3</v>
      </c>
      <c r="P24" s="3">
        <f ca="1">'Data Selector'!O23</f>
        <v>6.1956089982182702E-3</v>
      </c>
      <c r="Q24" s="3">
        <f ca="1">'Data Selector'!P23</f>
        <v>0</v>
      </c>
      <c r="R24" s="3">
        <f ca="1">'Data Selector'!Q23</f>
        <v>0</v>
      </c>
      <c r="U24" s="12">
        <f ca="1">IF($AK24&lt;(Summary!$D$4+1),'Base Correl and Vol Calcs'!C24,"")</f>
        <v>1.27199381471363E-2</v>
      </c>
      <c r="V24" s="12">
        <f ca="1">IF($AK24&lt;(Summary!$D$4+1),'Base Correl and Vol Calcs'!D24,"")</f>
        <v>1.9197760376E-2</v>
      </c>
      <c r="W24" s="12">
        <f ca="1">IF($AK24&lt;(Summary!$D$4+1),'Base Correl and Vol Calcs'!E24,"")</f>
        <v>1.9982643301999999E-2</v>
      </c>
      <c r="X24" s="12">
        <f ca="1">IF($AK24&lt;(Summary!$D$4+1),'Base Correl and Vol Calcs'!F24,"")</f>
        <v>1.9708145586401229E-2</v>
      </c>
      <c r="Y24" s="12">
        <f ca="1">IF($AK24&lt;(Summary!$D$4+1),'Base Correl and Vol Calcs'!G24,"")</f>
        <v>3.5153957172568702E-2</v>
      </c>
      <c r="Z24" s="12">
        <f ca="1">IF($AK24&lt;(Summary!$D$4+1),'Base Correl and Vol Calcs'!H24,"")</f>
        <v>2.79330281402119E-2</v>
      </c>
      <c r="AA24" s="12">
        <f ca="1">IF($AK24&lt;(Summary!$D$4+1),'Base Correl and Vol Calcs'!I24,"")</f>
        <v>2.1201999999999999E-2</v>
      </c>
      <c r="AB24" s="12">
        <f ca="1">IF($AK24&lt;(Summary!$D$4+1),'Base Correl and Vol Calcs'!J24,"")</f>
        <v>-2.8882708899998777E-3</v>
      </c>
      <c r="AC24" s="12">
        <f ca="1">IF($AK24&lt;(Summary!$D$4+1),'Base Correl and Vol Calcs'!K24,"")</f>
        <v>1.1900609440027576E-2</v>
      </c>
      <c r="AD24" s="12">
        <f ca="1">IF($AK24&lt;(Summary!$D$4+1),'Base Correl and Vol Calcs'!L24,"")</f>
        <v>3.6014143329379023E-2</v>
      </c>
      <c r="AE24" s="12">
        <f ca="1">IF($AK24&lt;(Summary!$D$4+1),'Base Correl and Vol Calcs'!M24,"")</f>
        <v>1.9641684623914468E-2</v>
      </c>
      <c r="AF24" s="12">
        <f ca="1">IF($AK24&lt;(Summary!$D$4+1),'Base Correl and Vol Calcs'!N24,"")</f>
        <v>9.06998595406978E-2</v>
      </c>
      <c r="AG24" s="12">
        <f ca="1">IF($AK24&lt;(Summary!$D$4+1),'Base Correl and Vol Calcs'!O24,"")</f>
        <v>1.8026227864118599E-3</v>
      </c>
      <c r="AH24" s="12">
        <f ca="1">IF($AK24&lt;(Summary!$D$4+1),'Base Correl and Vol Calcs'!P24,"")</f>
        <v>6.1956089982182702E-3</v>
      </c>
      <c r="AI24" s="12">
        <f ca="1">IF($AK24&lt;(Summary!$D$4+1),'Base Correl and Vol Calcs'!Q24,"")</f>
        <v>0</v>
      </c>
      <c r="AJ24" s="12">
        <f ca="1">IF($AK24&lt;(Summary!$D$4+1),'Base Correl and Vol Calcs'!R24,"")</f>
        <v>0</v>
      </c>
      <c r="AK24" s="10">
        <f t="shared" si="22"/>
        <v>20</v>
      </c>
      <c r="BE24" s="4">
        <f t="shared" ca="1" si="23"/>
        <v>1.0127199381471363</v>
      </c>
      <c r="BF24" s="4">
        <f t="shared" ca="1" si="7"/>
        <v>1.0191977603760001</v>
      </c>
      <c r="BG24" s="4">
        <f t="shared" ca="1" si="8"/>
        <v>1.0199826433020001</v>
      </c>
      <c r="BH24" s="4">
        <f t="shared" ca="1" si="9"/>
        <v>1.0197081455864012</v>
      </c>
      <c r="BI24" s="4">
        <f t="shared" ca="1" si="10"/>
        <v>1.0351539571725688</v>
      </c>
      <c r="BJ24" s="4">
        <f t="shared" ca="1" si="11"/>
        <v>1.0279330281402119</v>
      </c>
      <c r="BK24" s="4">
        <f t="shared" ca="1" si="12"/>
        <v>1.0212019999999999</v>
      </c>
      <c r="BL24" s="4">
        <f t="shared" ca="1" si="13"/>
        <v>0.99711172911000012</v>
      </c>
      <c r="BM24" s="4">
        <f t="shared" ca="1" si="14"/>
        <v>1.0119006094400276</v>
      </c>
      <c r="BN24" s="4">
        <f t="shared" ca="1" si="15"/>
        <v>1.036014143329379</v>
      </c>
      <c r="BO24" s="4">
        <f t="shared" ca="1" si="16"/>
        <v>1.0196416846239145</v>
      </c>
      <c r="BP24" s="4">
        <f t="shared" ca="1" si="17"/>
        <v>1.0906998595406978</v>
      </c>
      <c r="BQ24" s="4">
        <f t="shared" ca="1" si="18"/>
        <v>1.0018026227864119</v>
      </c>
      <c r="BR24" s="4">
        <f t="shared" ca="1" si="19"/>
        <v>1.0061956089982182</v>
      </c>
      <c r="BS24" s="4">
        <f t="shared" ca="1" si="20"/>
        <v>1</v>
      </c>
      <c r="BT24" s="4">
        <f t="shared" ca="1" si="21"/>
        <v>1</v>
      </c>
      <c r="BV24" s="4"/>
      <c r="BW24" s="4"/>
      <c r="BX24" s="4"/>
      <c r="BY24" s="4"/>
      <c r="BZ24" s="4"/>
      <c r="CA24" s="4"/>
      <c r="CB24" s="4"/>
      <c r="CC24" s="4"/>
      <c r="CM24" s="11"/>
      <c r="CN24" s="7"/>
    </row>
    <row r="25" spans="1:92" x14ac:dyDescent="0.2">
      <c r="A25" s="38"/>
      <c r="B25" s="34">
        <f>'US Core RE'!D34</f>
        <v>43738</v>
      </c>
      <c r="C25" s="3">
        <f ca="1">'Data Selector'!B24</f>
        <v>1.07898192988154E-2</v>
      </c>
      <c r="D25" s="3">
        <f ca="1">'Data Selector'!C24</f>
        <v>1.6417470234999999E-2</v>
      </c>
      <c r="E25" s="3">
        <f ca="1">'Data Selector'!D24</f>
        <v>1.5507195696E-2</v>
      </c>
      <c r="F25" s="3">
        <f ca="1">'Data Selector'!E24</f>
        <v>1.6804868303408334E-2</v>
      </c>
      <c r="G25" s="3">
        <f ca="1">'Data Selector'!F24</f>
        <v>2.3102743052841899E-2</v>
      </c>
      <c r="H25" s="3">
        <f ca="1">'Data Selector'!G24</f>
        <v>1.2949595116441601E-2</v>
      </c>
      <c r="I25" s="3">
        <f ca="1">'Data Selector'!H24</f>
        <v>5.5779999999999996E-3</v>
      </c>
      <c r="J25" s="3">
        <f ca="1">'Data Selector'!I24</f>
        <v>-6.7288722999980788E-4</v>
      </c>
      <c r="K25" s="3">
        <f ca="1">'Data Selector'!J24</f>
        <v>6.6120764434005608E-3</v>
      </c>
      <c r="L25" s="3">
        <f ca="1">'Data Selector'!K24</f>
        <v>8.1070498674393754E-3</v>
      </c>
      <c r="M25" s="3">
        <f ca="1">'Data Selector'!L24</f>
        <v>4.8668306247489745E-2</v>
      </c>
      <c r="N25" s="3">
        <f ca="1">'Data Selector'!M24</f>
        <v>1.6982811435818802E-2</v>
      </c>
      <c r="O25" s="3">
        <f ca="1">'Data Selector'!N24</f>
        <v>2.26923738509806E-2</v>
      </c>
      <c r="P25" s="3">
        <f ca="1">'Data Selector'!O24</f>
        <v>1.55143650441534E-2</v>
      </c>
      <c r="Q25" s="3">
        <f ca="1">'Data Selector'!P24</f>
        <v>0</v>
      </c>
      <c r="R25" s="3">
        <f ca="1">'Data Selector'!Q24</f>
        <v>0</v>
      </c>
      <c r="U25" s="12">
        <f ca="1">IF($AK25&lt;(Summary!$D$4+1),'Base Correl and Vol Calcs'!C25,"")</f>
        <v>1.07898192988154E-2</v>
      </c>
      <c r="V25" s="12">
        <f ca="1">IF($AK25&lt;(Summary!$D$4+1),'Base Correl and Vol Calcs'!D25,"")</f>
        <v>1.6417470234999999E-2</v>
      </c>
      <c r="W25" s="12">
        <f ca="1">IF($AK25&lt;(Summary!$D$4+1),'Base Correl and Vol Calcs'!E25,"")</f>
        <v>1.5507195696E-2</v>
      </c>
      <c r="X25" s="12">
        <f ca="1">IF($AK25&lt;(Summary!$D$4+1),'Base Correl and Vol Calcs'!F25,"")</f>
        <v>1.6804868303408334E-2</v>
      </c>
      <c r="Y25" s="12">
        <f ca="1">IF($AK25&lt;(Summary!$D$4+1),'Base Correl and Vol Calcs'!G25,"")</f>
        <v>2.3102743052841899E-2</v>
      </c>
      <c r="Z25" s="12">
        <f ca="1">IF($AK25&lt;(Summary!$D$4+1),'Base Correl and Vol Calcs'!H25,"")</f>
        <v>1.2949595116441601E-2</v>
      </c>
      <c r="AA25" s="12">
        <f ca="1">IF($AK25&lt;(Summary!$D$4+1),'Base Correl and Vol Calcs'!I25,"")</f>
        <v>5.5779999999999996E-3</v>
      </c>
      <c r="AB25" s="12">
        <f ca="1">IF($AK25&lt;(Summary!$D$4+1),'Base Correl and Vol Calcs'!J25,"")</f>
        <v>-6.7288722999980788E-4</v>
      </c>
      <c r="AC25" s="12">
        <f ca="1">IF($AK25&lt;(Summary!$D$4+1),'Base Correl and Vol Calcs'!K25,"")</f>
        <v>6.6120764434005608E-3</v>
      </c>
      <c r="AD25" s="12">
        <f ca="1">IF($AK25&lt;(Summary!$D$4+1),'Base Correl and Vol Calcs'!L25,"")</f>
        <v>8.1070498674393754E-3</v>
      </c>
      <c r="AE25" s="12">
        <f ca="1">IF($AK25&lt;(Summary!$D$4+1),'Base Correl and Vol Calcs'!M25,"")</f>
        <v>4.8668306247489745E-2</v>
      </c>
      <c r="AF25" s="12">
        <f ca="1">IF($AK25&lt;(Summary!$D$4+1),'Base Correl and Vol Calcs'!N25,"")</f>
        <v>1.6982811435818802E-2</v>
      </c>
      <c r="AG25" s="12">
        <f ca="1">IF($AK25&lt;(Summary!$D$4+1),'Base Correl and Vol Calcs'!O25,"")</f>
        <v>2.26923738509806E-2</v>
      </c>
      <c r="AH25" s="12">
        <f ca="1">IF($AK25&lt;(Summary!$D$4+1),'Base Correl and Vol Calcs'!P25,"")</f>
        <v>1.55143650441534E-2</v>
      </c>
      <c r="AI25" s="12">
        <f ca="1">IF($AK25&lt;(Summary!$D$4+1),'Base Correl and Vol Calcs'!Q25,"")</f>
        <v>0</v>
      </c>
      <c r="AJ25" s="12">
        <f ca="1">IF($AK25&lt;(Summary!$D$4+1),'Base Correl and Vol Calcs'!R25,"")</f>
        <v>0</v>
      </c>
      <c r="AK25" s="10">
        <f t="shared" si="22"/>
        <v>21</v>
      </c>
      <c r="BE25" s="4">
        <f t="shared" ca="1" si="23"/>
        <v>1.0107898192988154</v>
      </c>
      <c r="BF25" s="4">
        <f t="shared" ca="1" si="7"/>
        <v>1.016417470235</v>
      </c>
      <c r="BG25" s="4">
        <f t="shared" ca="1" si="8"/>
        <v>1.015507195696</v>
      </c>
      <c r="BH25" s="4">
        <f t="shared" ca="1" si="9"/>
        <v>1.0168048683034083</v>
      </c>
      <c r="BI25" s="4">
        <f t="shared" ca="1" si="10"/>
        <v>1.0231027430528419</v>
      </c>
      <c r="BJ25" s="4">
        <f t="shared" ca="1" si="11"/>
        <v>1.0129495951164416</v>
      </c>
      <c r="BK25" s="4">
        <f t="shared" ca="1" si="12"/>
        <v>1.0055780000000001</v>
      </c>
      <c r="BL25" s="4">
        <f t="shared" ca="1" si="13"/>
        <v>0.99932711277000019</v>
      </c>
      <c r="BM25" s="4">
        <f t="shared" ca="1" si="14"/>
        <v>1.0066120764434006</v>
      </c>
      <c r="BN25" s="4">
        <f t="shared" ca="1" si="15"/>
        <v>1.0081070498674394</v>
      </c>
      <c r="BO25" s="4">
        <f t="shared" ca="1" si="16"/>
        <v>1.0486683062474897</v>
      </c>
      <c r="BP25" s="4">
        <f t="shared" ca="1" si="17"/>
        <v>1.0169828114358188</v>
      </c>
      <c r="BQ25" s="4">
        <f t="shared" ca="1" si="18"/>
        <v>1.0226923738509806</v>
      </c>
      <c r="BR25" s="4">
        <f t="shared" ca="1" si="19"/>
        <v>1.0155143650441534</v>
      </c>
      <c r="BS25" s="4">
        <f t="shared" ca="1" si="20"/>
        <v>1</v>
      </c>
      <c r="BT25" s="4">
        <f t="shared" ca="1" si="21"/>
        <v>1</v>
      </c>
      <c r="BV25" s="4"/>
      <c r="BW25" s="4"/>
      <c r="BX25" s="4"/>
      <c r="BY25" s="4"/>
      <c r="BZ25" s="4"/>
      <c r="CA25" s="4"/>
      <c r="CB25" s="4"/>
      <c r="CC25" s="4"/>
      <c r="CM25" s="11"/>
      <c r="CN25" s="7"/>
    </row>
    <row r="26" spans="1:92" x14ac:dyDescent="0.2">
      <c r="A26" s="38"/>
      <c r="B26" s="34">
        <f>'US Core RE'!D35</f>
        <v>43646</v>
      </c>
      <c r="C26" s="3">
        <f ca="1">'Data Selector'!B25</f>
        <v>7.7039066641999996E-3</v>
      </c>
      <c r="D26" s="3">
        <f ca="1">'Data Selector'!C25</f>
        <v>1.5883751314000001E-2</v>
      </c>
      <c r="E26" s="3">
        <f ca="1">'Data Selector'!D25</f>
        <v>1.8908407929999999E-2</v>
      </c>
      <c r="F26" s="3">
        <f ca="1">'Data Selector'!E25</f>
        <v>1.2785806860767539E-2</v>
      </c>
      <c r="G26" s="3">
        <f ca="1">'Data Selector'!F25</f>
        <v>2.75815523211712E-2</v>
      </c>
      <c r="H26" s="3">
        <f ca="1">'Data Selector'!G25</f>
        <v>1.58330298897374E-2</v>
      </c>
      <c r="I26" s="3">
        <f ca="1">'Data Selector'!H25</f>
        <v>1.9692999999999999E-2</v>
      </c>
      <c r="J26" s="3">
        <f ca="1">'Data Selector'!I25</f>
        <v>7.9007459675000113E-3</v>
      </c>
      <c r="K26" s="3">
        <f ca="1">'Data Selector'!J25</f>
        <v>3.6799476660982489E-3</v>
      </c>
      <c r="L26" s="3">
        <f ca="1">'Data Selector'!K25</f>
        <v>6.728517385725219E-3</v>
      </c>
      <c r="M26" s="3">
        <f ca="1">'Data Selector'!L25</f>
        <v>2.0218129565960918E-3</v>
      </c>
      <c r="N26" s="3">
        <f ca="1">'Data Selector'!M25</f>
        <v>4.3038335811612198E-2</v>
      </c>
      <c r="O26" s="3">
        <f ca="1">'Data Selector'!N25</f>
        <v>3.07965445215246E-2</v>
      </c>
      <c r="P26" s="3">
        <f ca="1">'Data Selector'!O25</f>
        <v>1.9649706312829501E-2</v>
      </c>
      <c r="Q26" s="3">
        <f ca="1">'Data Selector'!P25</f>
        <v>0</v>
      </c>
      <c r="R26" s="3">
        <f ca="1">'Data Selector'!Q25</f>
        <v>0</v>
      </c>
      <c r="U26" s="12">
        <f ca="1">IF($AK26&lt;(Summary!$D$4+1),'Base Correl and Vol Calcs'!C26,"")</f>
        <v>7.7039066641999996E-3</v>
      </c>
      <c r="V26" s="12">
        <f ca="1">IF($AK26&lt;(Summary!$D$4+1),'Base Correl and Vol Calcs'!D26,"")</f>
        <v>1.5883751314000001E-2</v>
      </c>
      <c r="W26" s="12">
        <f ca="1">IF($AK26&lt;(Summary!$D$4+1),'Base Correl and Vol Calcs'!E26,"")</f>
        <v>1.8908407929999999E-2</v>
      </c>
      <c r="X26" s="12">
        <f ca="1">IF($AK26&lt;(Summary!$D$4+1),'Base Correl and Vol Calcs'!F26,"")</f>
        <v>1.2785806860767539E-2</v>
      </c>
      <c r="Y26" s="12">
        <f ca="1">IF($AK26&lt;(Summary!$D$4+1),'Base Correl and Vol Calcs'!G26,"")</f>
        <v>2.75815523211712E-2</v>
      </c>
      <c r="Z26" s="12">
        <f ca="1">IF($AK26&lt;(Summary!$D$4+1),'Base Correl and Vol Calcs'!H26,"")</f>
        <v>1.58330298897374E-2</v>
      </c>
      <c r="AA26" s="12">
        <f ca="1">IF($AK26&lt;(Summary!$D$4+1),'Base Correl and Vol Calcs'!I26,"")</f>
        <v>1.9692999999999999E-2</v>
      </c>
      <c r="AB26" s="12">
        <f ca="1">IF($AK26&lt;(Summary!$D$4+1),'Base Correl and Vol Calcs'!J26,"")</f>
        <v>7.9007459675000113E-3</v>
      </c>
      <c r="AC26" s="12">
        <f ca="1">IF($AK26&lt;(Summary!$D$4+1),'Base Correl and Vol Calcs'!K26,"")</f>
        <v>3.6799476660982489E-3</v>
      </c>
      <c r="AD26" s="12">
        <f ca="1">IF($AK26&lt;(Summary!$D$4+1),'Base Correl and Vol Calcs'!L26,"")</f>
        <v>6.728517385725219E-3</v>
      </c>
      <c r="AE26" s="12">
        <f ca="1">IF($AK26&lt;(Summary!$D$4+1),'Base Correl and Vol Calcs'!M26,"")</f>
        <v>2.0218129565960918E-3</v>
      </c>
      <c r="AF26" s="12">
        <f ca="1">IF($AK26&lt;(Summary!$D$4+1),'Base Correl and Vol Calcs'!N26,"")</f>
        <v>4.3038335811612198E-2</v>
      </c>
      <c r="AG26" s="12">
        <f ca="1">IF($AK26&lt;(Summary!$D$4+1),'Base Correl and Vol Calcs'!O26,"")</f>
        <v>3.07965445215246E-2</v>
      </c>
      <c r="AH26" s="12">
        <f ca="1">IF($AK26&lt;(Summary!$D$4+1),'Base Correl and Vol Calcs'!P26,"")</f>
        <v>1.9649706312829501E-2</v>
      </c>
      <c r="AI26" s="12">
        <f ca="1">IF($AK26&lt;(Summary!$D$4+1),'Base Correl and Vol Calcs'!Q26,"")</f>
        <v>0</v>
      </c>
      <c r="AJ26" s="12">
        <f ca="1">IF($AK26&lt;(Summary!$D$4+1),'Base Correl and Vol Calcs'!R26,"")</f>
        <v>0</v>
      </c>
      <c r="AK26" s="10">
        <f t="shared" si="22"/>
        <v>22</v>
      </c>
      <c r="BE26" s="4">
        <f t="shared" ca="1" si="23"/>
        <v>1.0077039066642</v>
      </c>
      <c r="BF26" s="4">
        <f t="shared" ca="1" si="7"/>
        <v>1.015883751314</v>
      </c>
      <c r="BG26" s="4">
        <f t="shared" ca="1" si="8"/>
        <v>1.0189084079299999</v>
      </c>
      <c r="BH26" s="4">
        <f t="shared" ca="1" si="9"/>
        <v>1.0127858068607676</v>
      </c>
      <c r="BI26" s="4">
        <f t="shared" ca="1" si="10"/>
        <v>1.0275815523211711</v>
      </c>
      <c r="BJ26" s="4">
        <f t="shared" ca="1" si="11"/>
        <v>1.0158330298897373</v>
      </c>
      <c r="BK26" s="4">
        <f t="shared" ca="1" si="12"/>
        <v>1.019693</v>
      </c>
      <c r="BL26" s="4">
        <f t="shared" ca="1" si="13"/>
        <v>1.0079007459675</v>
      </c>
      <c r="BM26" s="4">
        <f t="shared" ca="1" si="14"/>
        <v>1.0036799476660982</v>
      </c>
      <c r="BN26" s="4">
        <f t="shared" ca="1" si="15"/>
        <v>1.0067285173857252</v>
      </c>
      <c r="BO26" s="4">
        <f t="shared" ca="1" si="16"/>
        <v>1.0020218129565961</v>
      </c>
      <c r="BP26" s="4">
        <f t="shared" ca="1" si="17"/>
        <v>1.0430383358116122</v>
      </c>
      <c r="BQ26" s="4">
        <f t="shared" ca="1" si="18"/>
        <v>1.0307965445215246</v>
      </c>
      <c r="BR26" s="4">
        <f t="shared" ca="1" si="19"/>
        <v>1.0196497063128296</v>
      </c>
      <c r="BS26" s="4">
        <f t="shared" ca="1" si="20"/>
        <v>1</v>
      </c>
      <c r="BT26" s="4">
        <f t="shared" ca="1" si="21"/>
        <v>1</v>
      </c>
      <c r="BV26" s="4"/>
      <c r="BW26" s="4"/>
      <c r="BX26" s="4"/>
      <c r="BY26" s="4"/>
      <c r="BZ26" s="4"/>
      <c r="CA26" s="4"/>
      <c r="CB26" s="4"/>
      <c r="CC26" s="4"/>
      <c r="CM26" s="11"/>
      <c r="CN26" s="7"/>
    </row>
    <row r="27" spans="1:92" x14ac:dyDescent="0.2">
      <c r="A27" s="38"/>
      <c r="B27" s="34">
        <f>'US Core RE'!D36</f>
        <v>43555</v>
      </c>
      <c r="C27" s="3">
        <f ca="1">'Data Selector'!B26</f>
        <v>1.1973526231304699E-2</v>
      </c>
      <c r="D27" s="3">
        <f ca="1">'Data Selector'!C26</f>
        <v>1.7792735731999999E-2</v>
      </c>
      <c r="E27" s="3">
        <f ca="1">'Data Selector'!D26</f>
        <v>1.4339787638E-2</v>
      </c>
      <c r="F27" s="3">
        <f ca="1">'Data Selector'!E26</f>
        <v>1.5354264553118214E-2</v>
      </c>
      <c r="G27" s="3">
        <f ca="1">'Data Selector'!F26</f>
        <v>1.9829474756975399E-2</v>
      </c>
      <c r="H27" s="3">
        <f ca="1">'Data Selector'!G26</f>
        <v>1.8556363386330502E-2</v>
      </c>
      <c r="I27" s="3">
        <f ca="1">'Data Selector'!H26</f>
        <v>3.2528000000000001E-2</v>
      </c>
      <c r="J27" s="3">
        <f ca="1">'Data Selector'!I26</f>
        <v>-1.3942123975000387E-3</v>
      </c>
      <c r="K27" s="3">
        <f ca="1">'Data Selector'!J26</f>
        <v>1.0978370539488136E-2</v>
      </c>
      <c r="L27" s="3">
        <f ca="1">'Data Selector'!K26</f>
        <v>-6.790602994592998E-3</v>
      </c>
      <c r="M27" s="3">
        <f ca="1">'Data Selector'!L26</f>
        <v>0.14858046456737384</v>
      </c>
      <c r="N27" s="3">
        <f ca="1">'Data Selector'!M26</f>
        <v>0.13647980610907201</v>
      </c>
      <c r="O27" s="3">
        <f ca="1">'Data Selector'!N26</f>
        <v>2.9428414907252801E-2</v>
      </c>
      <c r="P27" s="3">
        <f ca="1">'Data Selector'!O26</f>
        <v>7.1840280174264399E-3</v>
      </c>
      <c r="Q27" s="3">
        <f ca="1">'Data Selector'!P26</f>
        <v>0</v>
      </c>
      <c r="R27" s="3">
        <f ca="1">'Data Selector'!Q26</f>
        <v>0</v>
      </c>
      <c r="U27" s="12">
        <f ca="1">IF($AK27&lt;(Summary!$D$4+1),'Base Correl and Vol Calcs'!C27,"")</f>
        <v>1.1973526231304699E-2</v>
      </c>
      <c r="V27" s="12">
        <f ca="1">IF($AK27&lt;(Summary!$D$4+1),'Base Correl and Vol Calcs'!D27,"")</f>
        <v>1.7792735731999999E-2</v>
      </c>
      <c r="W27" s="12">
        <f ca="1">IF($AK27&lt;(Summary!$D$4+1),'Base Correl and Vol Calcs'!E27,"")</f>
        <v>1.4339787638E-2</v>
      </c>
      <c r="X27" s="12">
        <f ca="1">IF($AK27&lt;(Summary!$D$4+1),'Base Correl and Vol Calcs'!F27,"")</f>
        <v>1.5354264553118214E-2</v>
      </c>
      <c r="Y27" s="12">
        <f ca="1">IF($AK27&lt;(Summary!$D$4+1),'Base Correl and Vol Calcs'!G27,"")</f>
        <v>1.9829474756975399E-2</v>
      </c>
      <c r="Z27" s="12">
        <f ca="1">IF($AK27&lt;(Summary!$D$4+1),'Base Correl and Vol Calcs'!H27,"")</f>
        <v>1.8556363386330502E-2</v>
      </c>
      <c r="AA27" s="12">
        <f ca="1">IF($AK27&lt;(Summary!$D$4+1),'Base Correl and Vol Calcs'!I27,"")</f>
        <v>3.2528000000000001E-2</v>
      </c>
      <c r="AB27" s="12">
        <f ca="1">IF($AK27&lt;(Summary!$D$4+1),'Base Correl and Vol Calcs'!J27,"")</f>
        <v>-1.3942123975000387E-3</v>
      </c>
      <c r="AC27" s="12">
        <f ca="1">IF($AK27&lt;(Summary!$D$4+1),'Base Correl and Vol Calcs'!K27,"")</f>
        <v>1.0978370539488136E-2</v>
      </c>
      <c r="AD27" s="12">
        <f ca="1">IF($AK27&lt;(Summary!$D$4+1),'Base Correl and Vol Calcs'!L27,"")</f>
        <v>-6.790602994592998E-3</v>
      </c>
      <c r="AE27" s="12">
        <f ca="1">IF($AK27&lt;(Summary!$D$4+1),'Base Correl and Vol Calcs'!M27,"")</f>
        <v>0.14858046456737384</v>
      </c>
      <c r="AF27" s="12">
        <f ca="1">IF($AK27&lt;(Summary!$D$4+1),'Base Correl and Vol Calcs'!N27,"")</f>
        <v>0.13647980610907201</v>
      </c>
      <c r="AG27" s="12">
        <f ca="1">IF($AK27&lt;(Summary!$D$4+1),'Base Correl and Vol Calcs'!O27,"")</f>
        <v>2.9428414907252801E-2</v>
      </c>
      <c r="AH27" s="12">
        <f ca="1">IF($AK27&lt;(Summary!$D$4+1),'Base Correl and Vol Calcs'!P27,"")</f>
        <v>7.1840280174264399E-3</v>
      </c>
      <c r="AI27" s="12">
        <f ca="1">IF($AK27&lt;(Summary!$D$4+1),'Base Correl and Vol Calcs'!Q27,"")</f>
        <v>0</v>
      </c>
      <c r="AJ27" s="12">
        <f ca="1">IF($AK27&lt;(Summary!$D$4+1),'Base Correl and Vol Calcs'!R27,"")</f>
        <v>0</v>
      </c>
      <c r="AK27" s="10">
        <f t="shared" si="22"/>
        <v>23</v>
      </c>
      <c r="BE27" s="4">
        <f t="shared" ca="1" si="23"/>
        <v>1.0119735262313048</v>
      </c>
      <c r="BF27" s="4">
        <f t="shared" ca="1" si="7"/>
        <v>1.017792735732</v>
      </c>
      <c r="BG27" s="4">
        <f t="shared" ca="1" si="8"/>
        <v>1.014339787638</v>
      </c>
      <c r="BH27" s="4">
        <f t="shared" ca="1" si="9"/>
        <v>1.0153542645531182</v>
      </c>
      <c r="BI27" s="4">
        <f t="shared" ca="1" si="10"/>
        <v>1.0198294747569754</v>
      </c>
      <c r="BJ27" s="4">
        <f t="shared" ca="1" si="11"/>
        <v>1.0185563633863306</v>
      </c>
      <c r="BK27" s="4">
        <f t="shared" ca="1" si="12"/>
        <v>1.0325280000000001</v>
      </c>
      <c r="BL27" s="4">
        <f t="shared" ca="1" si="13"/>
        <v>0.99860578760249996</v>
      </c>
      <c r="BM27" s="4">
        <f t="shared" ca="1" si="14"/>
        <v>1.0109783705394881</v>
      </c>
      <c r="BN27" s="4">
        <f t="shared" ca="1" si="15"/>
        <v>0.993209397005407</v>
      </c>
      <c r="BO27" s="4">
        <f t="shared" ca="1" si="16"/>
        <v>1.1485804645673738</v>
      </c>
      <c r="BP27" s="4">
        <f t="shared" ca="1" si="17"/>
        <v>1.136479806109072</v>
      </c>
      <c r="BQ27" s="4">
        <f t="shared" ca="1" si="18"/>
        <v>1.0294284149072528</v>
      </c>
      <c r="BR27" s="4">
        <f t="shared" ca="1" si="19"/>
        <v>1.0071840280174265</v>
      </c>
      <c r="BS27" s="4">
        <f t="shared" ca="1" si="20"/>
        <v>1</v>
      </c>
      <c r="BT27" s="4">
        <f t="shared" ca="1" si="21"/>
        <v>1</v>
      </c>
      <c r="BV27" s="4"/>
      <c r="BW27" s="4"/>
      <c r="BX27" s="4"/>
      <c r="BY27" s="4"/>
      <c r="BZ27" s="4"/>
      <c r="CA27" s="4"/>
      <c r="CB27" s="4"/>
      <c r="CC27" s="4"/>
      <c r="CM27" s="11"/>
      <c r="CN27" s="7"/>
    </row>
    <row r="28" spans="1:92" x14ac:dyDescent="0.2">
      <c r="A28" s="38"/>
      <c r="B28" s="34">
        <f>'US Core RE'!D37</f>
        <v>43465</v>
      </c>
      <c r="C28" s="3">
        <f ca="1">'Data Selector'!B27</f>
        <v>1.52046209211409E-2</v>
      </c>
      <c r="D28" s="3">
        <f ca="1">'Data Selector'!C27</f>
        <v>1.7882805889999999E-2</v>
      </c>
      <c r="E28" s="3">
        <f ca="1">'Data Selector'!D27</f>
        <v>2.9310086627999998E-2</v>
      </c>
      <c r="F28" s="3">
        <f ca="1">'Data Selector'!E27</f>
        <v>1.4730847095262938E-2</v>
      </c>
      <c r="G28" s="3">
        <f ca="1">'Data Selector'!F27</f>
        <v>3.0512955169391402E-2</v>
      </c>
      <c r="H28" s="3">
        <f ca="1">'Data Selector'!G27</f>
        <v>1.4680065579446899E-2</v>
      </c>
      <c r="I28" s="3">
        <f ca="1">'Data Selector'!H27</f>
        <v>1.6754000000000002E-2</v>
      </c>
      <c r="J28" s="3">
        <f ca="1">'Data Selector'!I27</f>
        <v>7.1816123075001403E-3</v>
      </c>
      <c r="K28" s="3">
        <f ca="1">'Data Selector'!J27</f>
        <v>1.2458715560500933E-2</v>
      </c>
      <c r="L28" s="3">
        <f ca="1">'Data Selector'!K27</f>
        <v>4.8309514085754124E-2</v>
      </c>
      <c r="M28" s="3">
        <f ca="1">'Data Selector'!L27</f>
        <v>-5.4563744387735369E-2</v>
      </c>
      <c r="N28" s="3">
        <f ca="1">'Data Selector'!M27</f>
        <v>-0.13519838743943</v>
      </c>
      <c r="O28" s="3">
        <f ca="1">'Data Selector'!N27</f>
        <v>1.6354951133545199E-2</v>
      </c>
      <c r="P28" s="3">
        <f ca="1">'Data Selector'!O27</f>
        <v>2.2460729307413298E-2</v>
      </c>
      <c r="Q28" s="3">
        <f ca="1">'Data Selector'!P27</f>
        <v>0</v>
      </c>
      <c r="R28" s="3">
        <f ca="1">'Data Selector'!Q27</f>
        <v>0</v>
      </c>
      <c r="U28" s="12">
        <f ca="1">IF($AK28&lt;(Summary!$D$4+1),'Base Correl and Vol Calcs'!C28,"")</f>
        <v>1.52046209211409E-2</v>
      </c>
      <c r="V28" s="12">
        <f ca="1">IF($AK28&lt;(Summary!$D$4+1),'Base Correl and Vol Calcs'!D28,"")</f>
        <v>1.7882805889999999E-2</v>
      </c>
      <c r="W28" s="12">
        <f ca="1">IF($AK28&lt;(Summary!$D$4+1),'Base Correl and Vol Calcs'!E28,"")</f>
        <v>2.9310086627999998E-2</v>
      </c>
      <c r="X28" s="12">
        <f ca="1">IF($AK28&lt;(Summary!$D$4+1),'Base Correl and Vol Calcs'!F28,"")</f>
        <v>1.4730847095262938E-2</v>
      </c>
      <c r="Y28" s="12">
        <f ca="1">IF($AK28&lt;(Summary!$D$4+1),'Base Correl and Vol Calcs'!G28,"")</f>
        <v>3.0512955169391402E-2</v>
      </c>
      <c r="Z28" s="12">
        <f ca="1">IF($AK28&lt;(Summary!$D$4+1),'Base Correl and Vol Calcs'!H28,"")</f>
        <v>1.4680065579446899E-2</v>
      </c>
      <c r="AA28" s="12">
        <f ca="1">IF($AK28&lt;(Summary!$D$4+1),'Base Correl and Vol Calcs'!I28,"")</f>
        <v>1.6754000000000002E-2</v>
      </c>
      <c r="AB28" s="12">
        <f ca="1">IF($AK28&lt;(Summary!$D$4+1),'Base Correl and Vol Calcs'!J28,"")</f>
        <v>7.1816123075001403E-3</v>
      </c>
      <c r="AC28" s="12">
        <f ca="1">IF($AK28&lt;(Summary!$D$4+1),'Base Correl and Vol Calcs'!K28,"")</f>
        <v>1.2458715560500933E-2</v>
      </c>
      <c r="AD28" s="12">
        <f ca="1">IF($AK28&lt;(Summary!$D$4+1),'Base Correl and Vol Calcs'!L28,"")</f>
        <v>4.8309514085754124E-2</v>
      </c>
      <c r="AE28" s="12">
        <f ca="1">IF($AK28&lt;(Summary!$D$4+1),'Base Correl and Vol Calcs'!M28,"")</f>
        <v>-5.4563744387735369E-2</v>
      </c>
      <c r="AF28" s="12">
        <f ca="1">IF($AK28&lt;(Summary!$D$4+1),'Base Correl and Vol Calcs'!N28,"")</f>
        <v>-0.13519838743943</v>
      </c>
      <c r="AG28" s="12">
        <f ca="1">IF($AK28&lt;(Summary!$D$4+1),'Base Correl and Vol Calcs'!O28,"")</f>
        <v>1.6354951133545199E-2</v>
      </c>
      <c r="AH28" s="12">
        <f ca="1">IF($AK28&lt;(Summary!$D$4+1),'Base Correl and Vol Calcs'!P28,"")</f>
        <v>2.2460729307413298E-2</v>
      </c>
      <c r="AI28" s="12">
        <f ca="1">IF($AK28&lt;(Summary!$D$4+1),'Base Correl and Vol Calcs'!Q28,"")</f>
        <v>0</v>
      </c>
      <c r="AJ28" s="12">
        <f ca="1">IF($AK28&lt;(Summary!$D$4+1),'Base Correl and Vol Calcs'!R28,"")</f>
        <v>0</v>
      </c>
      <c r="AK28" s="10">
        <f t="shared" si="22"/>
        <v>24</v>
      </c>
      <c r="BE28" s="4">
        <f t="shared" ca="1" si="23"/>
        <v>1.0152046209211409</v>
      </c>
      <c r="BF28" s="4">
        <f t="shared" ca="1" si="7"/>
        <v>1.01788280589</v>
      </c>
      <c r="BG28" s="4">
        <f t="shared" ca="1" si="8"/>
        <v>1.0293100866280001</v>
      </c>
      <c r="BH28" s="4">
        <f t="shared" ca="1" si="9"/>
        <v>1.014730847095263</v>
      </c>
      <c r="BI28" s="4">
        <f t="shared" ca="1" si="10"/>
        <v>1.0305129551693915</v>
      </c>
      <c r="BJ28" s="4">
        <f t="shared" ca="1" si="11"/>
        <v>1.014680065579447</v>
      </c>
      <c r="BK28" s="4">
        <f t="shared" ca="1" si="12"/>
        <v>1.0167539999999999</v>
      </c>
      <c r="BL28" s="4">
        <f t="shared" ca="1" si="13"/>
        <v>1.0071816123075001</v>
      </c>
      <c r="BM28" s="4">
        <f t="shared" ca="1" si="14"/>
        <v>1.0124587155605009</v>
      </c>
      <c r="BN28" s="4">
        <f t="shared" ca="1" si="15"/>
        <v>1.0483095140857541</v>
      </c>
      <c r="BO28" s="4">
        <f t="shared" ca="1" si="16"/>
        <v>0.94543625561226463</v>
      </c>
      <c r="BP28" s="4">
        <f t="shared" ca="1" si="17"/>
        <v>0.86480161256056998</v>
      </c>
      <c r="BQ28" s="4">
        <f t="shared" ca="1" si="18"/>
        <v>1.0163549511335452</v>
      </c>
      <c r="BR28" s="4">
        <f t="shared" ca="1" si="19"/>
        <v>1.0224607293074133</v>
      </c>
      <c r="BS28" s="4">
        <f t="shared" ca="1" si="20"/>
        <v>1</v>
      </c>
      <c r="BT28" s="4">
        <f t="shared" ca="1" si="21"/>
        <v>1</v>
      </c>
      <c r="BV28" s="4"/>
      <c r="BW28" s="4"/>
      <c r="BX28" s="4"/>
      <c r="BY28" s="4"/>
      <c r="BZ28" s="4"/>
      <c r="CA28" s="4"/>
      <c r="CB28" s="4"/>
      <c r="CC28" s="4"/>
      <c r="CM28" s="11"/>
      <c r="CN28" s="7"/>
    </row>
    <row r="29" spans="1:92" x14ac:dyDescent="0.2">
      <c r="A29" s="38"/>
      <c r="B29" s="34">
        <f>'US Core RE'!D38</f>
        <v>43373</v>
      </c>
      <c r="C29" s="3">
        <f ca="1">'Data Selector'!B28</f>
        <v>1.8674445391566201E-2</v>
      </c>
      <c r="D29" s="3">
        <f ca="1">'Data Selector'!C28</f>
        <v>2.0987522073999999E-2</v>
      </c>
      <c r="E29" s="3">
        <f ca="1">'Data Selector'!D28</f>
        <v>1.811129006E-2</v>
      </c>
      <c r="F29" s="3">
        <f ca="1">'Data Selector'!E28</f>
        <v>2.2311884076269006E-2</v>
      </c>
      <c r="G29" s="3">
        <f ca="1">'Data Selector'!F28</f>
        <v>2.4197065440857798E-2</v>
      </c>
      <c r="H29" s="3">
        <f ca="1">'Data Selector'!G28</f>
        <v>1.1500066006957899E-2</v>
      </c>
      <c r="I29" s="3">
        <f ca="1">'Data Selector'!H28</f>
        <v>2.4722999999999998E-2</v>
      </c>
      <c r="J29" s="3">
        <f ca="1">'Data Selector'!I28</f>
        <v>7.6701489049999516E-3</v>
      </c>
      <c r="K29" s="3">
        <f ca="1">'Data Selector'!J28</f>
        <v>1.0114142125049241E-2</v>
      </c>
      <c r="L29" s="3">
        <f ca="1">'Data Selector'!K28</f>
        <v>1.0689721079448766E-2</v>
      </c>
      <c r="M29" s="3">
        <f ca="1">'Data Selector'!L28</f>
        <v>-1.5403384016989818E-3</v>
      </c>
      <c r="N29" s="3">
        <f ca="1">'Data Selector'!M28</f>
        <v>7.7107606769822395E-2</v>
      </c>
      <c r="O29" s="3">
        <f ca="1">'Data Selector'!N28</f>
        <v>1.9135399501579698E-4</v>
      </c>
      <c r="P29" s="3">
        <f ca="1">'Data Selector'!O28</f>
        <v>1.7894128847450501E-2</v>
      </c>
      <c r="Q29" s="3">
        <f ca="1">'Data Selector'!P28</f>
        <v>0</v>
      </c>
      <c r="R29" s="3">
        <f ca="1">'Data Selector'!Q28</f>
        <v>0</v>
      </c>
      <c r="U29" s="12">
        <f ca="1">IF($AK29&lt;(Summary!$D$4+1),'Base Correl and Vol Calcs'!C29,"")</f>
        <v>1.8674445391566201E-2</v>
      </c>
      <c r="V29" s="12">
        <f ca="1">IF($AK29&lt;(Summary!$D$4+1),'Base Correl and Vol Calcs'!D29,"")</f>
        <v>2.0987522073999999E-2</v>
      </c>
      <c r="W29" s="12">
        <f ca="1">IF($AK29&lt;(Summary!$D$4+1),'Base Correl and Vol Calcs'!E29,"")</f>
        <v>1.811129006E-2</v>
      </c>
      <c r="X29" s="12">
        <f ca="1">IF($AK29&lt;(Summary!$D$4+1),'Base Correl and Vol Calcs'!F29,"")</f>
        <v>2.2311884076269006E-2</v>
      </c>
      <c r="Y29" s="12">
        <f ca="1">IF($AK29&lt;(Summary!$D$4+1),'Base Correl and Vol Calcs'!G29,"")</f>
        <v>2.4197065440857798E-2</v>
      </c>
      <c r="Z29" s="12">
        <f ca="1">IF($AK29&lt;(Summary!$D$4+1),'Base Correl and Vol Calcs'!H29,"")</f>
        <v>1.1500066006957899E-2</v>
      </c>
      <c r="AA29" s="12">
        <f ca="1">IF($AK29&lt;(Summary!$D$4+1),'Base Correl and Vol Calcs'!I29,"")</f>
        <v>2.4722999999999998E-2</v>
      </c>
      <c r="AB29" s="12">
        <f ca="1">IF($AK29&lt;(Summary!$D$4+1),'Base Correl and Vol Calcs'!J29,"")</f>
        <v>7.6701489049999516E-3</v>
      </c>
      <c r="AC29" s="12">
        <f ca="1">IF($AK29&lt;(Summary!$D$4+1),'Base Correl and Vol Calcs'!K29,"")</f>
        <v>1.0114142125049241E-2</v>
      </c>
      <c r="AD29" s="12">
        <f ca="1">IF($AK29&lt;(Summary!$D$4+1),'Base Correl and Vol Calcs'!L29,"")</f>
        <v>1.0689721079448766E-2</v>
      </c>
      <c r="AE29" s="12">
        <f ca="1">IF($AK29&lt;(Summary!$D$4+1),'Base Correl and Vol Calcs'!M29,"")</f>
        <v>-1.5403384016989818E-3</v>
      </c>
      <c r="AF29" s="12">
        <f ca="1">IF($AK29&lt;(Summary!$D$4+1),'Base Correl and Vol Calcs'!N29,"")</f>
        <v>7.7107606769822395E-2</v>
      </c>
      <c r="AG29" s="12">
        <f ca="1">IF($AK29&lt;(Summary!$D$4+1),'Base Correl and Vol Calcs'!O29,"")</f>
        <v>1.9135399501579698E-4</v>
      </c>
      <c r="AH29" s="12">
        <f ca="1">IF($AK29&lt;(Summary!$D$4+1),'Base Correl and Vol Calcs'!P29,"")</f>
        <v>1.7894128847450501E-2</v>
      </c>
      <c r="AI29" s="12">
        <f ca="1">IF($AK29&lt;(Summary!$D$4+1),'Base Correl and Vol Calcs'!Q29,"")</f>
        <v>0</v>
      </c>
      <c r="AJ29" s="12">
        <f ca="1">IF($AK29&lt;(Summary!$D$4+1),'Base Correl and Vol Calcs'!R29,"")</f>
        <v>0</v>
      </c>
      <c r="AK29" s="10">
        <f t="shared" si="22"/>
        <v>25</v>
      </c>
      <c r="BE29" s="4">
        <f t="shared" ca="1" si="23"/>
        <v>1.0186744453915662</v>
      </c>
      <c r="BF29" s="4">
        <f t="shared" ca="1" si="7"/>
        <v>1.0209875220739999</v>
      </c>
      <c r="BG29" s="4">
        <f t="shared" ca="1" si="8"/>
        <v>1.01811129006</v>
      </c>
      <c r="BH29" s="4">
        <f t="shared" ca="1" si="9"/>
        <v>1.0223118840762691</v>
      </c>
      <c r="BI29" s="4">
        <f t="shared" ca="1" si="10"/>
        <v>1.0241970654408579</v>
      </c>
      <c r="BJ29" s="4">
        <f t="shared" ca="1" si="11"/>
        <v>1.011500066006958</v>
      </c>
      <c r="BK29" s="4">
        <f t="shared" ca="1" si="12"/>
        <v>1.0247230000000001</v>
      </c>
      <c r="BL29" s="4">
        <f t="shared" ca="1" si="13"/>
        <v>1.007670148905</v>
      </c>
      <c r="BM29" s="4">
        <f t="shared" ca="1" si="14"/>
        <v>1.0101141421250492</v>
      </c>
      <c r="BN29" s="4">
        <f t="shared" ca="1" si="15"/>
        <v>1.0106897210794488</v>
      </c>
      <c r="BO29" s="4">
        <f t="shared" ca="1" si="16"/>
        <v>0.99845966159830102</v>
      </c>
      <c r="BP29" s="4">
        <f t="shared" ca="1" si="17"/>
        <v>1.0771076067698224</v>
      </c>
      <c r="BQ29" s="4">
        <f t="shared" ca="1" si="18"/>
        <v>1.0001913539950158</v>
      </c>
      <c r="BR29" s="4">
        <f t="shared" ca="1" si="19"/>
        <v>1.0178941288474506</v>
      </c>
      <c r="BS29" s="4">
        <f t="shared" ca="1" si="20"/>
        <v>1</v>
      </c>
      <c r="BT29" s="4">
        <f t="shared" ca="1" si="21"/>
        <v>1</v>
      </c>
      <c r="BV29" s="4"/>
      <c r="BW29" s="4"/>
      <c r="BX29" s="4"/>
      <c r="BY29" s="4"/>
      <c r="BZ29" s="4"/>
      <c r="CA29" s="4"/>
      <c r="CB29" s="4"/>
      <c r="CC29" s="4"/>
      <c r="CM29" s="11"/>
      <c r="CN29" s="7"/>
    </row>
    <row r="30" spans="1:92" x14ac:dyDescent="0.2">
      <c r="A30" s="38"/>
      <c r="B30" s="34">
        <f>'US Core RE'!D39</f>
        <v>43281</v>
      </c>
      <c r="C30" s="3">
        <f ca="1">'Data Selector'!B29</f>
        <v>1.8086939945648299E-2</v>
      </c>
      <c r="D30" s="3">
        <f ca="1">'Data Selector'!C29</f>
        <v>2.3356153904000001E-2</v>
      </c>
      <c r="E30" s="3">
        <f ca="1">'Data Selector'!D29</f>
        <v>2.754190674E-2</v>
      </c>
      <c r="F30" s="3">
        <f ca="1">'Data Selector'!E29</f>
        <v>2.2357600311118647E-2</v>
      </c>
      <c r="G30" s="3">
        <f ca="1">'Data Selector'!F29</f>
        <v>2.90023878350151E-2</v>
      </c>
      <c r="H30" s="3">
        <f ca="1">'Data Selector'!G29</f>
        <v>1.9364105887335299E-2</v>
      </c>
      <c r="I30" s="3">
        <f ca="1">'Data Selector'!H29</f>
        <v>1.1486E-2</v>
      </c>
      <c r="J30" s="3">
        <f ca="1">'Data Selector'!I29</f>
        <v>2.3151339950000516E-3</v>
      </c>
      <c r="K30" s="3">
        <f ca="1">'Data Selector'!J29</f>
        <v>1.4010280490600824E-2</v>
      </c>
      <c r="L30" s="3">
        <f ca="1">'Data Selector'!K29</f>
        <v>1.3725501453081268E-3</v>
      </c>
      <c r="M30" s="3">
        <f ca="1">'Data Selector'!L29</f>
        <v>5.450911016524751E-2</v>
      </c>
      <c r="N30" s="3">
        <f ca="1">'Data Selector'!M29</f>
        <v>3.4338813054584104E-2</v>
      </c>
      <c r="O30" s="3">
        <f ca="1">'Data Selector'!N29</f>
        <v>-1.5832448360394399E-3</v>
      </c>
      <c r="P30" s="3">
        <f ca="1">'Data Selector'!O29</f>
        <v>2.08061791287266E-2</v>
      </c>
      <c r="Q30" s="3">
        <f ca="1">'Data Selector'!P29</f>
        <v>0</v>
      </c>
      <c r="R30" s="3">
        <f ca="1">'Data Selector'!Q29</f>
        <v>0</v>
      </c>
      <c r="U30" s="12">
        <f ca="1">IF($AK30&lt;(Summary!$D$4+1),'Base Correl and Vol Calcs'!C30,"")</f>
        <v>1.8086939945648299E-2</v>
      </c>
      <c r="V30" s="12">
        <f ca="1">IF($AK30&lt;(Summary!$D$4+1),'Base Correl and Vol Calcs'!D30,"")</f>
        <v>2.3356153904000001E-2</v>
      </c>
      <c r="W30" s="12">
        <f ca="1">IF($AK30&lt;(Summary!$D$4+1),'Base Correl and Vol Calcs'!E30,"")</f>
        <v>2.754190674E-2</v>
      </c>
      <c r="X30" s="12">
        <f ca="1">IF($AK30&lt;(Summary!$D$4+1),'Base Correl and Vol Calcs'!F30,"")</f>
        <v>2.2357600311118647E-2</v>
      </c>
      <c r="Y30" s="12">
        <f ca="1">IF($AK30&lt;(Summary!$D$4+1),'Base Correl and Vol Calcs'!G30,"")</f>
        <v>2.90023878350151E-2</v>
      </c>
      <c r="Z30" s="12">
        <f ca="1">IF($AK30&lt;(Summary!$D$4+1),'Base Correl and Vol Calcs'!H30,"")</f>
        <v>1.9364105887335299E-2</v>
      </c>
      <c r="AA30" s="12">
        <f ca="1">IF($AK30&lt;(Summary!$D$4+1),'Base Correl and Vol Calcs'!I30,"")</f>
        <v>1.1486E-2</v>
      </c>
      <c r="AB30" s="12">
        <f ca="1">IF($AK30&lt;(Summary!$D$4+1),'Base Correl and Vol Calcs'!J30,"")</f>
        <v>2.3151339950000516E-3</v>
      </c>
      <c r="AC30" s="12">
        <f ca="1">IF($AK30&lt;(Summary!$D$4+1),'Base Correl and Vol Calcs'!K30,"")</f>
        <v>1.4010280490600824E-2</v>
      </c>
      <c r="AD30" s="12">
        <f ca="1">IF($AK30&lt;(Summary!$D$4+1),'Base Correl and Vol Calcs'!L30,"")</f>
        <v>1.3725501453081268E-3</v>
      </c>
      <c r="AE30" s="12">
        <f ca="1">IF($AK30&lt;(Summary!$D$4+1),'Base Correl and Vol Calcs'!M30,"")</f>
        <v>5.450911016524751E-2</v>
      </c>
      <c r="AF30" s="12">
        <f ca="1">IF($AK30&lt;(Summary!$D$4+1),'Base Correl and Vol Calcs'!N30,"")</f>
        <v>3.4338813054584104E-2</v>
      </c>
      <c r="AG30" s="12">
        <f ca="1">IF($AK30&lt;(Summary!$D$4+1),'Base Correl and Vol Calcs'!O30,"")</f>
        <v>-1.5832448360394399E-3</v>
      </c>
      <c r="AH30" s="12">
        <f ca="1">IF($AK30&lt;(Summary!$D$4+1),'Base Correl and Vol Calcs'!P30,"")</f>
        <v>2.08061791287266E-2</v>
      </c>
      <c r="AI30" s="12">
        <f ca="1">IF($AK30&lt;(Summary!$D$4+1),'Base Correl and Vol Calcs'!Q30,"")</f>
        <v>0</v>
      </c>
      <c r="AJ30" s="12">
        <f ca="1">IF($AK30&lt;(Summary!$D$4+1),'Base Correl and Vol Calcs'!R30,"")</f>
        <v>0</v>
      </c>
      <c r="AK30" s="10">
        <f t="shared" si="22"/>
        <v>26</v>
      </c>
      <c r="BE30" s="4">
        <f t="shared" ca="1" si="23"/>
        <v>1.0180869399456483</v>
      </c>
      <c r="BF30" s="4">
        <f t="shared" ca="1" si="7"/>
        <v>1.0233561539039999</v>
      </c>
      <c r="BG30" s="4">
        <f t="shared" ca="1" si="8"/>
        <v>1.02754190674</v>
      </c>
      <c r="BH30" s="4">
        <f t="shared" ca="1" si="9"/>
        <v>1.0223576003111186</v>
      </c>
      <c r="BI30" s="4">
        <f t="shared" ca="1" si="10"/>
        <v>1.0290023878350152</v>
      </c>
      <c r="BJ30" s="4">
        <f t="shared" ca="1" si="11"/>
        <v>1.0193641058873353</v>
      </c>
      <c r="BK30" s="4">
        <f t="shared" ca="1" si="12"/>
        <v>1.0114860000000001</v>
      </c>
      <c r="BL30" s="4">
        <f t="shared" ca="1" si="13"/>
        <v>1.0023151339950001</v>
      </c>
      <c r="BM30" s="4">
        <f t="shared" ca="1" si="14"/>
        <v>1.0140102804906008</v>
      </c>
      <c r="BN30" s="4">
        <f t="shared" ca="1" si="15"/>
        <v>1.0013725501453081</v>
      </c>
      <c r="BO30" s="4">
        <f t="shared" ca="1" si="16"/>
        <v>1.0545091101652475</v>
      </c>
      <c r="BP30" s="4">
        <f t="shared" ca="1" si="17"/>
        <v>1.0343388130545841</v>
      </c>
      <c r="BQ30" s="4">
        <f t="shared" ca="1" si="18"/>
        <v>0.99841675516396056</v>
      </c>
      <c r="BR30" s="4">
        <f t="shared" ca="1" si="19"/>
        <v>1.0208061791287266</v>
      </c>
      <c r="BS30" s="4">
        <f t="shared" ca="1" si="20"/>
        <v>1</v>
      </c>
      <c r="BT30" s="4">
        <f t="shared" ca="1" si="21"/>
        <v>1</v>
      </c>
      <c r="BV30" s="4"/>
      <c r="BW30" s="4"/>
      <c r="BX30" s="4"/>
      <c r="BY30" s="4"/>
      <c r="BZ30" s="4"/>
      <c r="CA30" s="4"/>
      <c r="CB30" s="4"/>
      <c r="CC30" s="4"/>
      <c r="CM30" s="11"/>
      <c r="CN30" s="7"/>
    </row>
    <row r="31" spans="1:92" x14ac:dyDescent="0.2">
      <c r="A31" s="38"/>
      <c r="B31" s="34">
        <f>'US Core RE'!D40</f>
        <v>43190</v>
      </c>
      <c r="C31" s="3">
        <f ca="1">'Data Selector'!B30</f>
        <v>1.9715403722766402E-2</v>
      </c>
      <c r="D31" s="3">
        <f ca="1">'Data Selector'!C30</f>
        <v>2.3328664294E-2</v>
      </c>
      <c r="E31" s="3">
        <f ca="1">'Data Selector'!D30</f>
        <v>2.2056665611999999E-2</v>
      </c>
      <c r="F31" s="3">
        <f ca="1">'Data Selector'!E30</f>
        <v>2.4204359814064651E-2</v>
      </c>
      <c r="G31" s="3">
        <f ca="1">'Data Selector'!F30</f>
        <v>2.0683158255036301E-2</v>
      </c>
      <c r="H31" s="3">
        <f ca="1">'Data Selector'!G30</f>
        <v>1.8560915519962001E-2</v>
      </c>
      <c r="I31" s="3">
        <f ca="1">'Data Selector'!H30</f>
        <v>2.9943000000000001E-2</v>
      </c>
      <c r="J31" s="3">
        <f ca="1">'Data Selector'!I30</f>
        <v>6.6968741899999795E-3</v>
      </c>
      <c r="K31" s="3">
        <f ca="1">'Data Selector'!J30</f>
        <v>1.1186392142596757E-2</v>
      </c>
      <c r="L31" s="3">
        <f ca="1">'Data Selector'!K30</f>
        <v>9.9874879700392327E-3</v>
      </c>
      <c r="M31" s="3">
        <f ca="1">'Data Selector'!L30</f>
        <v>-4.3045711170666578E-2</v>
      </c>
      <c r="N31" s="3">
        <f ca="1">'Data Selector'!M30</f>
        <v>-7.5913413796454597E-3</v>
      </c>
      <c r="O31" s="3">
        <f ca="1">'Data Selector'!N30</f>
        <v>-1.4608175323879501E-2</v>
      </c>
      <c r="P31" s="3">
        <f ca="1">'Data Selector'!O30</f>
        <v>1.5378831835992099E-2</v>
      </c>
      <c r="Q31" s="3">
        <f ca="1">'Data Selector'!P30</f>
        <v>0</v>
      </c>
      <c r="R31" s="3">
        <f ca="1">'Data Selector'!Q30</f>
        <v>0</v>
      </c>
      <c r="U31" s="12">
        <f ca="1">IF($AK31&lt;(Summary!$D$4+1),'Base Correl and Vol Calcs'!C31,"")</f>
        <v>1.9715403722766402E-2</v>
      </c>
      <c r="V31" s="12">
        <f ca="1">IF($AK31&lt;(Summary!$D$4+1),'Base Correl and Vol Calcs'!D31,"")</f>
        <v>2.3328664294E-2</v>
      </c>
      <c r="W31" s="12">
        <f ca="1">IF($AK31&lt;(Summary!$D$4+1),'Base Correl and Vol Calcs'!E31,"")</f>
        <v>2.2056665611999999E-2</v>
      </c>
      <c r="X31" s="12">
        <f ca="1">IF($AK31&lt;(Summary!$D$4+1),'Base Correl and Vol Calcs'!F31,"")</f>
        <v>2.4204359814064651E-2</v>
      </c>
      <c r="Y31" s="12">
        <f ca="1">IF($AK31&lt;(Summary!$D$4+1),'Base Correl and Vol Calcs'!G31,"")</f>
        <v>2.0683158255036301E-2</v>
      </c>
      <c r="Z31" s="12">
        <f ca="1">IF($AK31&lt;(Summary!$D$4+1),'Base Correl and Vol Calcs'!H31,"")</f>
        <v>1.8560915519962001E-2</v>
      </c>
      <c r="AA31" s="12">
        <f ca="1">IF($AK31&lt;(Summary!$D$4+1),'Base Correl and Vol Calcs'!I31,"")</f>
        <v>2.9943000000000001E-2</v>
      </c>
      <c r="AB31" s="12">
        <f ca="1">IF($AK31&lt;(Summary!$D$4+1),'Base Correl and Vol Calcs'!J31,"")</f>
        <v>6.6968741899999795E-3</v>
      </c>
      <c r="AC31" s="12">
        <f ca="1">IF($AK31&lt;(Summary!$D$4+1),'Base Correl and Vol Calcs'!K31,"")</f>
        <v>1.1186392142596757E-2</v>
      </c>
      <c r="AD31" s="12">
        <f ca="1">IF($AK31&lt;(Summary!$D$4+1),'Base Correl and Vol Calcs'!L31,"")</f>
        <v>9.9874879700392327E-3</v>
      </c>
      <c r="AE31" s="12">
        <f ca="1">IF($AK31&lt;(Summary!$D$4+1),'Base Correl and Vol Calcs'!M31,"")</f>
        <v>-4.3045711170666578E-2</v>
      </c>
      <c r="AF31" s="12">
        <f ca="1">IF($AK31&lt;(Summary!$D$4+1),'Base Correl and Vol Calcs'!N31,"")</f>
        <v>-7.5913413796454597E-3</v>
      </c>
      <c r="AG31" s="12">
        <f ca="1">IF($AK31&lt;(Summary!$D$4+1),'Base Correl and Vol Calcs'!O31,"")</f>
        <v>-1.4608175323879501E-2</v>
      </c>
      <c r="AH31" s="12">
        <f ca="1">IF($AK31&lt;(Summary!$D$4+1),'Base Correl and Vol Calcs'!P31,"")</f>
        <v>1.5378831835992099E-2</v>
      </c>
      <c r="AI31" s="12">
        <f ca="1">IF($AK31&lt;(Summary!$D$4+1),'Base Correl and Vol Calcs'!Q31,"")</f>
        <v>0</v>
      </c>
      <c r="AJ31" s="12">
        <f ca="1">IF($AK31&lt;(Summary!$D$4+1),'Base Correl and Vol Calcs'!R31,"")</f>
        <v>0</v>
      </c>
      <c r="AK31" s="10">
        <f t="shared" si="22"/>
        <v>27</v>
      </c>
      <c r="BE31" s="4">
        <f t="shared" ca="1" si="23"/>
        <v>1.0197154037227665</v>
      </c>
      <c r="BF31" s="4">
        <f t="shared" ca="1" si="7"/>
        <v>1.023328664294</v>
      </c>
      <c r="BG31" s="4">
        <f t="shared" ca="1" si="8"/>
        <v>1.022056665612</v>
      </c>
      <c r="BH31" s="4">
        <f t="shared" ca="1" si="9"/>
        <v>1.0242043598140647</v>
      </c>
      <c r="BI31" s="4">
        <f t="shared" ca="1" si="10"/>
        <v>1.0206831582550362</v>
      </c>
      <c r="BJ31" s="4">
        <f t="shared" ca="1" si="11"/>
        <v>1.018560915519962</v>
      </c>
      <c r="BK31" s="4">
        <f t="shared" ca="1" si="12"/>
        <v>1.0299430000000001</v>
      </c>
      <c r="BL31" s="4">
        <f t="shared" ca="1" si="13"/>
        <v>1.00669687419</v>
      </c>
      <c r="BM31" s="4">
        <f t="shared" ca="1" si="14"/>
        <v>1.0111863921425968</v>
      </c>
      <c r="BN31" s="4">
        <f t="shared" ca="1" si="15"/>
        <v>1.0099874879700392</v>
      </c>
      <c r="BO31" s="4">
        <f t="shared" ca="1" si="16"/>
        <v>0.95695428882933342</v>
      </c>
      <c r="BP31" s="4">
        <f t="shared" ca="1" si="17"/>
        <v>0.99240865862035454</v>
      </c>
      <c r="BQ31" s="4">
        <f t="shared" ca="1" si="18"/>
        <v>0.98539182467612052</v>
      </c>
      <c r="BR31" s="4">
        <f t="shared" ca="1" si="19"/>
        <v>1.0153788318359922</v>
      </c>
      <c r="BS31" s="4">
        <f t="shared" ca="1" si="20"/>
        <v>1</v>
      </c>
      <c r="BT31" s="4">
        <f t="shared" ca="1" si="21"/>
        <v>1</v>
      </c>
      <c r="BV31" s="4"/>
      <c r="BW31" s="4"/>
      <c r="BX31" s="4"/>
      <c r="BY31" s="4"/>
      <c r="BZ31" s="4"/>
      <c r="CA31" s="4"/>
      <c r="CB31" s="4"/>
      <c r="CC31" s="4"/>
      <c r="CM31" s="11"/>
      <c r="CN31" s="7"/>
    </row>
    <row r="32" spans="1:92" x14ac:dyDescent="0.2">
      <c r="A32" s="38"/>
      <c r="B32" s="34">
        <f>'US Core RE'!D41</f>
        <v>43100</v>
      </c>
      <c r="C32" s="3">
        <f ca="1">'Data Selector'!B31</f>
        <v>1.8461166368999998E-2</v>
      </c>
      <c r="D32" s="3">
        <f ca="1">'Data Selector'!C31</f>
        <v>2.6716934431999999E-2</v>
      </c>
      <c r="E32" s="3">
        <f ca="1">'Data Selector'!D31</f>
        <v>4.1698665069000003E-2</v>
      </c>
      <c r="F32" s="3">
        <f ca="1">'Data Selector'!E31</f>
        <v>2.4553905199549024E-2</v>
      </c>
      <c r="G32" s="3">
        <f ca="1">'Data Selector'!F31</f>
        <v>5.0073072317906198E-2</v>
      </c>
      <c r="H32" s="3">
        <f ca="1">'Data Selector'!G31</f>
        <v>2.4890750818558401E-2</v>
      </c>
      <c r="I32" s="3">
        <f ca="1">'Data Selector'!H31</f>
        <v>4.3728999999999997E-2</v>
      </c>
      <c r="J32" s="3">
        <f ca="1">'Data Selector'!I31</f>
        <v>1.2689126014999941E-2</v>
      </c>
      <c r="K32" s="3">
        <f ca="1">'Data Selector'!J31</f>
        <v>9.5239393229968883E-3</v>
      </c>
      <c r="L32" s="3">
        <f ca="1">'Data Selector'!K31</f>
        <v>4.9676562544570757E-2</v>
      </c>
      <c r="M32" s="3">
        <f ca="1">'Data Selector'!L31</f>
        <v>3.8305298312646174E-2</v>
      </c>
      <c r="N32" s="3">
        <f ca="1">'Data Selector'!M31</f>
        <v>6.6448017233366394E-2</v>
      </c>
      <c r="O32" s="3">
        <f ca="1">'Data Selector'!N31</f>
        <v>3.8812206129661395E-3</v>
      </c>
      <c r="P32" s="3">
        <f ca="1">'Data Selector'!O31</f>
        <v>1.70432062907706E-2</v>
      </c>
      <c r="Q32" s="3">
        <f ca="1">'Data Selector'!P31</f>
        <v>0</v>
      </c>
      <c r="R32" s="3">
        <f ca="1">'Data Selector'!Q31</f>
        <v>0</v>
      </c>
      <c r="U32" s="12">
        <f ca="1">IF($AK32&lt;(Summary!$D$4+1),'Base Correl and Vol Calcs'!C32,"")</f>
        <v>1.8461166368999998E-2</v>
      </c>
      <c r="V32" s="12">
        <f ca="1">IF($AK32&lt;(Summary!$D$4+1),'Base Correl and Vol Calcs'!D32,"")</f>
        <v>2.6716934431999999E-2</v>
      </c>
      <c r="W32" s="12">
        <f ca="1">IF($AK32&lt;(Summary!$D$4+1),'Base Correl and Vol Calcs'!E32,"")</f>
        <v>4.1698665069000003E-2</v>
      </c>
      <c r="X32" s="12">
        <f ca="1">IF($AK32&lt;(Summary!$D$4+1),'Base Correl and Vol Calcs'!F32,"")</f>
        <v>2.4553905199549024E-2</v>
      </c>
      <c r="Y32" s="12">
        <f ca="1">IF($AK32&lt;(Summary!$D$4+1),'Base Correl and Vol Calcs'!G32,"")</f>
        <v>5.0073072317906198E-2</v>
      </c>
      <c r="Z32" s="12">
        <f ca="1">IF($AK32&lt;(Summary!$D$4+1),'Base Correl and Vol Calcs'!H32,"")</f>
        <v>2.4890750818558401E-2</v>
      </c>
      <c r="AA32" s="12">
        <f ca="1">IF($AK32&lt;(Summary!$D$4+1),'Base Correl and Vol Calcs'!I32,"")</f>
        <v>4.3728999999999997E-2</v>
      </c>
      <c r="AB32" s="12">
        <f ca="1">IF($AK32&lt;(Summary!$D$4+1),'Base Correl and Vol Calcs'!J32,"")</f>
        <v>1.2689126014999941E-2</v>
      </c>
      <c r="AC32" s="12">
        <f ca="1">IF($AK32&lt;(Summary!$D$4+1),'Base Correl and Vol Calcs'!K32,"")</f>
        <v>9.5239393229968883E-3</v>
      </c>
      <c r="AD32" s="12">
        <f ca="1">IF($AK32&lt;(Summary!$D$4+1),'Base Correl and Vol Calcs'!L32,"")</f>
        <v>4.9676562544570757E-2</v>
      </c>
      <c r="AE32" s="12">
        <f ca="1">IF($AK32&lt;(Summary!$D$4+1),'Base Correl and Vol Calcs'!M32,"")</f>
        <v>3.8305298312646174E-2</v>
      </c>
      <c r="AF32" s="12">
        <f ca="1">IF($AK32&lt;(Summary!$D$4+1),'Base Correl and Vol Calcs'!N32,"")</f>
        <v>6.6448017233366394E-2</v>
      </c>
      <c r="AG32" s="12">
        <f ca="1">IF($AK32&lt;(Summary!$D$4+1),'Base Correl and Vol Calcs'!O32,"")</f>
        <v>3.8812206129661395E-3</v>
      </c>
      <c r="AH32" s="12">
        <f ca="1">IF($AK32&lt;(Summary!$D$4+1),'Base Correl and Vol Calcs'!P32,"")</f>
        <v>1.70432062907706E-2</v>
      </c>
      <c r="AI32" s="12">
        <f ca="1">IF($AK32&lt;(Summary!$D$4+1),'Base Correl and Vol Calcs'!Q32,"")</f>
        <v>0</v>
      </c>
      <c r="AJ32" s="12">
        <f ca="1">IF($AK32&lt;(Summary!$D$4+1),'Base Correl and Vol Calcs'!R32,"")</f>
        <v>0</v>
      </c>
      <c r="AK32" s="10">
        <f t="shared" si="22"/>
        <v>28</v>
      </c>
      <c r="BE32" s="4">
        <f t="shared" ca="1" si="23"/>
        <v>1.018461166369</v>
      </c>
      <c r="BF32" s="4">
        <f t="shared" ca="1" si="7"/>
        <v>1.026716934432</v>
      </c>
      <c r="BG32" s="4">
        <f t="shared" ca="1" si="8"/>
        <v>1.0416986650690001</v>
      </c>
      <c r="BH32" s="4">
        <f t="shared" ca="1" si="9"/>
        <v>1.0245539051995489</v>
      </c>
      <c r="BI32" s="4">
        <f t="shared" ca="1" si="10"/>
        <v>1.0500730723179061</v>
      </c>
      <c r="BJ32" s="4">
        <f t="shared" ca="1" si="11"/>
        <v>1.0248907508185583</v>
      </c>
      <c r="BK32" s="4">
        <f t="shared" ca="1" si="12"/>
        <v>1.0437289999999999</v>
      </c>
      <c r="BL32" s="4">
        <f t="shared" ca="1" si="13"/>
        <v>1.0126891260149999</v>
      </c>
      <c r="BM32" s="4">
        <f t="shared" ca="1" si="14"/>
        <v>1.0095239393229969</v>
      </c>
      <c r="BN32" s="4">
        <f t="shared" ca="1" si="15"/>
        <v>1.0496765625445708</v>
      </c>
      <c r="BO32" s="4">
        <f t="shared" ca="1" si="16"/>
        <v>1.0383052983126462</v>
      </c>
      <c r="BP32" s="4">
        <f t="shared" ca="1" si="17"/>
        <v>1.0664480172333664</v>
      </c>
      <c r="BQ32" s="4">
        <f t="shared" ca="1" si="18"/>
        <v>1.0038812206129661</v>
      </c>
      <c r="BR32" s="4">
        <f t="shared" ca="1" si="19"/>
        <v>1.0170432062907706</v>
      </c>
      <c r="BS32" s="4">
        <f t="shared" ca="1" si="20"/>
        <v>1</v>
      </c>
      <c r="BT32" s="4">
        <f t="shared" ca="1" si="21"/>
        <v>1</v>
      </c>
      <c r="BV32" s="4"/>
      <c r="BW32" s="4"/>
      <c r="BX32" s="4"/>
      <c r="BY32" s="4"/>
      <c r="BZ32" s="4"/>
      <c r="CA32" s="4"/>
      <c r="CB32" s="4"/>
      <c r="CC32" s="4"/>
      <c r="CM32" s="11"/>
      <c r="CN32" s="7"/>
    </row>
    <row r="33" spans="1:92" x14ac:dyDescent="0.2">
      <c r="A33" s="38"/>
      <c r="B33" s="34">
        <f>'US Core RE'!D42</f>
        <v>43008</v>
      </c>
      <c r="C33" s="3">
        <f ca="1">'Data Selector'!B32</f>
        <v>1.6420208644025599E-2</v>
      </c>
      <c r="D33" s="3">
        <f ca="1">'Data Selector'!C32</f>
        <v>2.3158632092999999E-2</v>
      </c>
      <c r="E33" s="3">
        <f ca="1">'Data Selector'!D32</f>
        <v>2.6504189684999999E-2</v>
      </c>
      <c r="F33" s="3">
        <f ca="1">'Data Selector'!E32</f>
        <v>2.0399723763387664E-2</v>
      </c>
      <c r="G33" s="3">
        <f ca="1">'Data Selector'!F32</f>
        <v>2.6898498436628001E-2</v>
      </c>
      <c r="H33" s="3">
        <f ca="1">'Data Selector'!G32</f>
        <v>2.6099021750718501E-2</v>
      </c>
      <c r="I33" s="3">
        <f ca="1">'Data Selector'!H32</f>
        <v>3.7643000000000003E-2</v>
      </c>
      <c r="J33" s="3">
        <f ca="1">'Data Selector'!I32</f>
        <v>3.4457902700000265E-3</v>
      </c>
      <c r="K33" s="3">
        <f ca="1">'Data Selector'!J32</f>
        <v>6.3445237984283143E-3</v>
      </c>
      <c r="L33" s="3">
        <f ca="1">'Data Selector'!K32</f>
        <v>9.5385406106909265E-3</v>
      </c>
      <c r="M33" s="3">
        <f ca="1">'Data Selector'!L32</f>
        <v>1.8395797453356844E-2</v>
      </c>
      <c r="N33" s="3">
        <f ca="1">'Data Selector'!M32</f>
        <v>4.4803663544979298E-2</v>
      </c>
      <c r="O33" s="3">
        <f ca="1">'Data Selector'!N32</f>
        <v>8.4852970292290698E-3</v>
      </c>
      <c r="P33" s="3">
        <f ca="1">'Data Selector'!O32</f>
        <v>3.2389536204625001E-2</v>
      </c>
      <c r="Q33" s="3">
        <f ca="1">'Data Selector'!P32</f>
        <v>0</v>
      </c>
      <c r="R33" s="3">
        <f ca="1">'Data Selector'!Q32</f>
        <v>0</v>
      </c>
      <c r="U33" s="12">
        <f ca="1">IF($AK33&lt;(Summary!$D$4+1),'Base Correl and Vol Calcs'!C33,"")</f>
        <v>1.6420208644025599E-2</v>
      </c>
      <c r="V33" s="12">
        <f ca="1">IF($AK33&lt;(Summary!$D$4+1),'Base Correl and Vol Calcs'!D33,"")</f>
        <v>2.3158632092999999E-2</v>
      </c>
      <c r="W33" s="12">
        <f ca="1">IF($AK33&lt;(Summary!$D$4+1),'Base Correl and Vol Calcs'!E33,"")</f>
        <v>2.6504189684999999E-2</v>
      </c>
      <c r="X33" s="12">
        <f ca="1">IF($AK33&lt;(Summary!$D$4+1),'Base Correl and Vol Calcs'!F33,"")</f>
        <v>2.0399723763387664E-2</v>
      </c>
      <c r="Y33" s="12">
        <f ca="1">IF($AK33&lt;(Summary!$D$4+1),'Base Correl and Vol Calcs'!G33,"")</f>
        <v>2.6898498436628001E-2</v>
      </c>
      <c r="Z33" s="12">
        <f ca="1">IF($AK33&lt;(Summary!$D$4+1),'Base Correl and Vol Calcs'!H33,"")</f>
        <v>2.6099021750718501E-2</v>
      </c>
      <c r="AA33" s="12">
        <f ca="1">IF($AK33&lt;(Summary!$D$4+1),'Base Correl and Vol Calcs'!I33,"")</f>
        <v>3.7643000000000003E-2</v>
      </c>
      <c r="AB33" s="12">
        <f ca="1">IF($AK33&lt;(Summary!$D$4+1),'Base Correl and Vol Calcs'!J33,"")</f>
        <v>3.4457902700000265E-3</v>
      </c>
      <c r="AC33" s="12">
        <f ca="1">IF($AK33&lt;(Summary!$D$4+1),'Base Correl and Vol Calcs'!K33,"")</f>
        <v>6.3445237984283143E-3</v>
      </c>
      <c r="AD33" s="12">
        <f ca="1">IF($AK33&lt;(Summary!$D$4+1),'Base Correl and Vol Calcs'!L33,"")</f>
        <v>9.5385406106909265E-3</v>
      </c>
      <c r="AE33" s="12">
        <f ca="1">IF($AK33&lt;(Summary!$D$4+1),'Base Correl and Vol Calcs'!M33,"")</f>
        <v>1.8395797453356844E-2</v>
      </c>
      <c r="AF33" s="12">
        <f ca="1">IF($AK33&lt;(Summary!$D$4+1),'Base Correl and Vol Calcs'!N33,"")</f>
        <v>4.4803663544979298E-2</v>
      </c>
      <c r="AG33" s="12">
        <f ca="1">IF($AK33&lt;(Summary!$D$4+1),'Base Correl and Vol Calcs'!O33,"")</f>
        <v>8.4852970292290698E-3</v>
      </c>
      <c r="AH33" s="12">
        <f ca="1">IF($AK33&lt;(Summary!$D$4+1),'Base Correl and Vol Calcs'!P33,"")</f>
        <v>3.2389536204625001E-2</v>
      </c>
      <c r="AI33" s="12">
        <f ca="1">IF($AK33&lt;(Summary!$D$4+1),'Base Correl and Vol Calcs'!Q33,"")</f>
        <v>0</v>
      </c>
      <c r="AJ33" s="12">
        <f ca="1">IF($AK33&lt;(Summary!$D$4+1),'Base Correl and Vol Calcs'!R33,"")</f>
        <v>0</v>
      </c>
      <c r="AK33" s="10">
        <f t="shared" si="22"/>
        <v>29</v>
      </c>
      <c r="BE33" s="4">
        <f t="shared" ca="1" si="23"/>
        <v>1.0164202086440255</v>
      </c>
      <c r="BF33" s="4">
        <f t="shared" ca="1" si="7"/>
        <v>1.023158632093</v>
      </c>
      <c r="BG33" s="4">
        <f t="shared" ca="1" si="8"/>
        <v>1.026504189685</v>
      </c>
      <c r="BH33" s="4">
        <f t="shared" ca="1" si="9"/>
        <v>1.0203997237633877</v>
      </c>
      <c r="BI33" s="4">
        <f t="shared" ca="1" si="10"/>
        <v>1.0268984984366281</v>
      </c>
      <c r="BJ33" s="4">
        <f t="shared" ca="1" si="11"/>
        <v>1.0260990217507184</v>
      </c>
      <c r="BK33" s="4">
        <f t="shared" ca="1" si="12"/>
        <v>1.0376430000000001</v>
      </c>
      <c r="BL33" s="4">
        <f t="shared" ca="1" si="13"/>
        <v>1.00344579027</v>
      </c>
      <c r="BM33" s="4">
        <f t="shared" ca="1" si="14"/>
        <v>1.0063445237984283</v>
      </c>
      <c r="BN33" s="4">
        <f t="shared" ca="1" si="15"/>
        <v>1.0095385406106909</v>
      </c>
      <c r="BO33" s="4">
        <f t="shared" ca="1" si="16"/>
        <v>1.0183957974533568</v>
      </c>
      <c r="BP33" s="4">
        <f t="shared" ca="1" si="17"/>
        <v>1.0448036635449793</v>
      </c>
      <c r="BQ33" s="4">
        <f t="shared" ca="1" si="18"/>
        <v>1.0084852970292291</v>
      </c>
      <c r="BR33" s="4">
        <f t="shared" ca="1" si="19"/>
        <v>1.0323895362046249</v>
      </c>
      <c r="BS33" s="4">
        <f t="shared" ca="1" si="20"/>
        <v>1</v>
      </c>
      <c r="BT33" s="4">
        <f t="shared" ca="1" si="21"/>
        <v>1</v>
      </c>
      <c r="BV33" s="4"/>
      <c r="BW33" s="4"/>
      <c r="BX33" s="4"/>
      <c r="BY33" s="4"/>
      <c r="BZ33" s="4"/>
      <c r="CA33" s="4"/>
      <c r="CB33" s="4"/>
      <c r="CC33" s="4"/>
      <c r="CM33" s="11"/>
      <c r="CN33" s="7"/>
    </row>
    <row r="34" spans="1:92" x14ac:dyDescent="0.2">
      <c r="A34" s="38"/>
      <c r="B34" s="34">
        <f>'US Core RE'!D43</f>
        <v>42916</v>
      </c>
      <c r="C34" s="3">
        <f ca="1">'Data Selector'!B33</f>
        <v>1.4702608418286699E-2</v>
      </c>
      <c r="D34" s="3">
        <f ca="1">'Data Selector'!C33</f>
        <v>2.211744371E-2</v>
      </c>
      <c r="E34" s="3">
        <f ca="1">'Data Selector'!D33</f>
        <v>3.0124196605E-2</v>
      </c>
      <c r="F34" s="3">
        <f ca="1">'Data Selector'!E33</f>
        <v>2.0192837565524507E-2</v>
      </c>
      <c r="G34" s="3">
        <f ca="1">'Data Selector'!F33</f>
        <v>2.7875793867580299E-2</v>
      </c>
      <c r="H34" s="3">
        <f ca="1">'Data Selector'!G33</f>
        <v>1.7702916183526402E-2</v>
      </c>
      <c r="I34" s="3">
        <f ca="1">'Data Selector'!H33</f>
        <v>3.3238999999999998E-2</v>
      </c>
      <c r="J34" s="3">
        <f ca="1">'Data Selector'!I33</f>
        <v>4.470553940000066E-3</v>
      </c>
      <c r="K34" s="3">
        <f ca="1">'Data Selector'!J33</f>
        <v>1.419739216016791E-2</v>
      </c>
      <c r="L34" s="3">
        <f ca="1">'Data Selector'!K33</f>
        <v>1.3081721445373118E-2</v>
      </c>
      <c r="M34" s="3">
        <f ca="1">'Data Selector'!L33</f>
        <v>3.0055061380590553E-2</v>
      </c>
      <c r="N34" s="3">
        <f ca="1">'Data Selector'!M33</f>
        <v>3.0881563271351501E-2</v>
      </c>
      <c r="O34" s="3">
        <f ca="1">'Data Selector'!N33</f>
        <v>1.44514244444387E-2</v>
      </c>
      <c r="P34" s="3">
        <f ca="1">'Data Selector'!O33</f>
        <v>2.77409657999651E-2</v>
      </c>
      <c r="Q34" s="3">
        <f ca="1">'Data Selector'!P33</f>
        <v>0</v>
      </c>
      <c r="R34" s="3">
        <f ca="1">'Data Selector'!Q33</f>
        <v>0</v>
      </c>
      <c r="U34" s="12">
        <f ca="1">IF($AK34&lt;(Summary!$D$4+1),'Base Correl and Vol Calcs'!C34,"")</f>
        <v>1.4702608418286699E-2</v>
      </c>
      <c r="V34" s="12">
        <f ca="1">IF($AK34&lt;(Summary!$D$4+1),'Base Correl and Vol Calcs'!D34,"")</f>
        <v>2.211744371E-2</v>
      </c>
      <c r="W34" s="12">
        <f ca="1">IF($AK34&lt;(Summary!$D$4+1),'Base Correl and Vol Calcs'!E34,"")</f>
        <v>3.0124196605E-2</v>
      </c>
      <c r="X34" s="12">
        <f ca="1">IF($AK34&lt;(Summary!$D$4+1),'Base Correl and Vol Calcs'!F34,"")</f>
        <v>2.0192837565524507E-2</v>
      </c>
      <c r="Y34" s="12">
        <f ca="1">IF($AK34&lt;(Summary!$D$4+1),'Base Correl and Vol Calcs'!G34,"")</f>
        <v>2.7875793867580299E-2</v>
      </c>
      <c r="Z34" s="12">
        <f ca="1">IF($AK34&lt;(Summary!$D$4+1),'Base Correl and Vol Calcs'!H34,"")</f>
        <v>1.7702916183526402E-2</v>
      </c>
      <c r="AA34" s="12">
        <f ca="1">IF($AK34&lt;(Summary!$D$4+1),'Base Correl and Vol Calcs'!I34,"")</f>
        <v>3.3238999999999998E-2</v>
      </c>
      <c r="AB34" s="12">
        <f ca="1">IF($AK34&lt;(Summary!$D$4+1),'Base Correl and Vol Calcs'!J34,"")</f>
        <v>4.470553940000066E-3</v>
      </c>
      <c r="AC34" s="12">
        <f ca="1">IF($AK34&lt;(Summary!$D$4+1),'Base Correl and Vol Calcs'!K34,"")</f>
        <v>1.419739216016791E-2</v>
      </c>
      <c r="AD34" s="12">
        <f ca="1">IF($AK34&lt;(Summary!$D$4+1),'Base Correl and Vol Calcs'!L34,"")</f>
        <v>1.3081721445373118E-2</v>
      </c>
      <c r="AE34" s="12">
        <f ca="1">IF($AK34&lt;(Summary!$D$4+1),'Base Correl and Vol Calcs'!M34,"")</f>
        <v>3.0055061380590553E-2</v>
      </c>
      <c r="AF34" s="12">
        <f ca="1">IF($AK34&lt;(Summary!$D$4+1),'Base Correl and Vol Calcs'!N34,"")</f>
        <v>3.0881563271351501E-2</v>
      </c>
      <c r="AG34" s="12">
        <f ca="1">IF($AK34&lt;(Summary!$D$4+1),'Base Correl and Vol Calcs'!O34,"")</f>
        <v>1.44514244444387E-2</v>
      </c>
      <c r="AH34" s="12">
        <f ca="1">IF($AK34&lt;(Summary!$D$4+1),'Base Correl and Vol Calcs'!P34,"")</f>
        <v>2.77409657999651E-2</v>
      </c>
      <c r="AI34" s="12">
        <f ca="1">IF($AK34&lt;(Summary!$D$4+1),'Base Correl and Vol Calcs'!Q34,"")</f>
        <v>0</v>
      </c>
      <c r="AJ34" s="12">
        <f ca="1">IF($AK34&lt;(Summary!$D$4+1),'Base Correl and Vol Calcs'!R34,"")</f>
        <v>0</v>
      </c>
      <c r="AK34" s="10">
        <f t="shared" si="22"/>
        <v>30</v>
      </c>
      <c r="BE34" s="4">
        <f t="shared" ca="1" si="23"/>
        <v>1.0147026084182866</v>
      </c>
      <c r="BF34" s="4">
        <f t="shared" ca="1" si="7"/>
        <v>1.02211744371</v>
      </c>
      <c r="BG34" s="4">
        <f t="shared" ca="1" si="8"/>
        <v>1.0301241966050001</v>
      </c>
      <c r="BH34" s="4">
        <f t="shared" ca="1" si="9"/>
        <v>1.0201928375655245</v>
      </c>
      <c r="BI34" s="4">
        <f t="shared" ca="1" si="10"/>
        <v>1.0278757938675802</v>
      </c>
      <c r="BJ34" s="4">
        <f t="shared" ca="1" si="11"/>
        <v>1.0177029161835265</v>
      </c>
      <c r="BK34" s="4">
        <f t="shared" ca="1" si="12"/>
        <v>1.033239</v>
      </c>
      <c r="BL34" s="4">
        <f t="shared" ca="1" si="13"/>
        <v>1.0044705539400001</v>
      </c>
      <c r="BM34" s="4">
        <f t="shared" ca="1" si="14"/>
        <v>1.0141973921601679</v>
      </c>
      <c r="BN34" s="4">
        <f t="shared" ca="1" si="15"/>
        <v>1.0130817214453731</v>
      </c>
      <c r="BO34" s="4">
        <f t="shared" ca="1" si="16"/>
        <v>1.0300550613805906</v>
      </c>
      <c r="BP34" s="4">
        <f t="shared" ca="1" si="17"/>
        <v>1.0308815632713515</v>
      </c>
      <c r="BQ34" s="4">
        <f t="shared" ca="1" si="18"/>
        <v>1.0144514244444387</v>
      </c>
      <c r="BR34" s="4">
        <f t="shared" ca="1" si="19"/>
        <v>1.027740965799965</v>
      </c>
      <c r="BS34" s="4">
        <f t="shared" ca="1" si="20"/>
        <v>1</v>
      </c>
      <c r="BT34" s="4">
        <f t="shared" ca="1" si="21"/>
        <v>1</v>
      </c>
      <c r="BV34" s="4"/>
      <c r="BW34" s="4"/>
      <c r="BX34" s="4"/>
      <c r="BY34" s="4"/>
      <c r="BZ34" s="4"/>
      <c r="CA34" s="4"/>
      <c r="CB34" s="4"/>
      <c r="CC34" s="4"/>
      <c r="CM34" s="11"/>
      <c r="CN34" s="7"/>
    </row>
    <row r="35" spans="1:92" x14ac:dyDescent="0.2">
      <c r="A35" s="38"/>
      <c r="B35" s="34">
        <f>'US Core RE'!D44</f>
        <v>42825</v>
      </c>
      <c r="C35" s="3">
        <f ca="1">'Data Selector'!B34</f>
        <v>1.5448997335999999E-2</v>
      </c>
      <c r="D35" s="3">
        <f ca="1">'Data Selector'!C34</f>
        <v>1.9358560319E-2</v>
      </c>
      <c r="E35" s="3">
        <f ca="1">'Data Selector'!D34</f>
        <v>2.9227234745E-2</v>
      </c>
      <c r="F35" s="3">
        <f ca="1">'Data Selector'!E34</f>
        <v>1.8589693739933737E-2</v>
      </c>
      <c r="G35" s="3">
        <f ca="1">'Data Selector'!F34</f>
        <v>2.3225436193244801E-2</v>
      </c>
      <c r="H35" s="3">
        <f ca="1">'Data Selector'!G34</f>
        <v>1.54892424563913E-2</v>
      </c>
      <c r="I35" s="3">
        <f ca="1">'Data Selector'!H34</f>
        <v>4.3929999999999997E-2</v>
      </c>
      <c r="J35" s="3">
        <f ca="1">'Data Selector'!I34</f>
        <v>5.1198655924999947E-3</v>
      </c>
      <c r="K35" s="3">
        <f ca="1">'Data Selector'!J34</f>
        <v>6.5457986220287534E-3</v>
      </c>
      <c r="L35" s="3">
        <f ca="1">'Data Selector'!K34</f>
        <v>-2.7650127438914041E-3</v>
      </c>
      <c r="M35" s="3">
        <f ca="1">'Data Selector'!L34</f>
        <v>2.2965954551182888E-2</v>
      </c>
      <c r="N35" s="3">
        <f ca="1">'Data Selector'!M34</f>
        <v>6.0661197685175895E-2</v>
      </c>
      <c r="O35" s="3">
        <f ca="1">'Data Selector'!N34</f>
        <v>8.1674275603609309E-3</v>
      </c>
      <c r="P35" s="3">
        <f ca="1">'Data Selector'!O34</f>
        <v>2.59485927386542E-2</v>
      </c>
      <c r="Q35" s="3">
        <f ca="1">'Data Selector'!P34</f>
        <v>0</v>
      </c>
      <c r="R35" s="3">
        <f ca="1">'Data Selector'!Q34</f>
        <v>0</v>
      </c>
      <c r="U35" s="12">
        <f ca="1">IF($AK35&lt;(Summary!$D$4+1),'Base Correl and Vol Calcs'!C35,"")</f>
        <v>1.5448997335999999E-2</v>
      </c>
      <c r="V35" s="12">
        <f ca="1">IF($AK35&lt;(Summary!$D$4+1),'Base Correl and Vol Calcs'!D35,"")</f>
        <v>1.9358560319E-2</v>
      </c>
      <c r="W35" s="12">
        <f ca="1">IF($AK35&lt;(Summary!$D$4+1),'Base Correl and Vol Calcs'!E35,"")</f>
        <v>2.9227234745E-2</v>
      </c>
      <c r="X35" s="12">
        <f ca="1">IF($AK35&lt;(Summary!$D$4+1),'Base Correl and Vol Calcs'!F35,"")</f>
        <v>1.8589693739933737E-2</v>
      </c>
      <c r="Y35" s="12">
        <f ca="1">IF($AK35&lt;(Summary!$D$4+1),'Base Correl and Vol Calcs'!G35,"")</f>
        <v>2.3225436193244801E-2</v>
      </c>
      <c r="Z35" s="12">
        <f ca="1">IF($AK35&lt;(Summary!$D$4+1),'Base Correl and Vol Calcs'!H35,"")</f>
        <v>1.54892424563913E-2</v>
      </c>
      <c r="AA35" s="12">
        <f ca="1">IF($AK35&lt;(Summary!$D$4+1),'Base Correl and Vol Calcs'!I35,"")</f>
        <v>4.3929999999999997E-2</v>
      </c>
      <c r="AB35" s="12">
        <f ca="1">IF($AK35&lt;(Summary!$D$4+1),'Base Correl and Vol Calcs'!J35,"")</f>
        <v>5.1198655924999947E-3</v>
      </c>
      <c r="AC35" s="12">
        <f ca="1">IF($AK35&lt;(Summary!$D$4+1),'Base Correl and Vol Calcs'!K35,"")</f>
        <v>6.5457986220287534E-3</v>
      </c>
      <c r="AD35" s="12">
        <f ca="1">IF($AK35&lt;(Summary!$D$4+1),'Base Correl and Vol Calcs'!L35,"")</f>
        <v>-2.7650127438914041E-3</v>
      </c>
      <c r="AE35" s="12">
        <f ca="1">IF($AK35&lt;(Summary!$D$4+1),'Base Correl and Vol Calcs'!M35,"")</f>
        <v>2.2965954551182888E-2</v>
      </c>
      <c r="AF35" s="12">
        <f ca="1">IF($AK35&lt;(Summary!$D$4+1),'Base Correl and Vol Calcs'!N35,"")</f>
        <v>6.0661197685175895E-2</v>
      </c>
      <c r="AG35" s="12">
        <f ca="1">IF($AK35&lt;(Summary!$D$4+1),'Base Correl and Vol Calcs'!O35,"")</f>
        <v>8.1674275603609309E-3</v>
      </c>
      <c r="AH35" s="12">
        <f ca="1">IF($AK35&lt;(Summary!$D$4+1),'Base Correl and Vol Calcs'!P35,"")</f>
        <v>2.59485927386542E-2</v>
      </c>
      <c r="AI35" s="12">
        <f ca="1">IF($AK35&lt;(Summary!$D$4+1),'Base Correl and Vol Calcs'!Q35,"")</f>
        <v>0</v>
      </c>
      <c r="AJ35" s="12">
        <f ca="1">IF($AK35&lt;(Summary!$D$4+1),'Base Correl and Vol Calcs'!R35,"")</f>
        <v>0</v>
      </c>
      <c r="AK35" s="10">
        <f t="shared" si="22"/>
        <v>31</v>
      </c>
      <c r="BE35" s="4">
        <f t="shared" ca="1" si="23"/>
        <v>1.0154489973359999</v>
      </c>
      <c r="BF35" s="4">
        <f t="shared" ca="1" si="7"/>
        <v>1.0193585603190001</v>
      </c>
      <c r="BG35" s="4">
        <f t="shared" ca="1" si="8"/>
        <v>1.029227234745</v>
      </c>
      <c r="BH35" s="4">
        <f t="shared" ca="1" si="9"/>
        <v>1.0185896937399337</v>
      </c>
      <c r="BI35" s="4">
        <f t="shared" ca="1" si="10"/>
        <v>1.0232254361932449</v>
      </c>
      <c r="BJ35" s="4">
        <f t="shared" ca="1" si="11"/>
        <v>1.0154892424563913</v>
      </c>
      <c r="BK35" s="4">
        <f t="shared" ca="1" si="12"/>
        <v>1.04393</v>
      </c>
      <c r="BL35" s="4">
        <f t="shared" ca="1" si="13"/>
        <v>1.0051198655925</v>
      </c>
      <c r="BM35" s="4">
        <f t="shared" ca="1" si="14"/>
        <v>1.0065457986220288</v>
      </c>
      <c r="BN35" s="4">
        <f t="shared" ca="1" si="15"/>
        <v>0.9972349872561086</v>
      </c>
      <c r="BO35" s="4">
        <f t="shared" ca="1" si="16"/>
        <v>1.0229659545511829</v>
      </c>
      <c r="BP35" s="4">
        <f t="shared" ca="1" si="17"/>
        <v>1.0606611976851759</v>
      </c>
      <c r="BQ35" s="4">
        <f t="shared" ca="1" si="18"/>
        <v>1.0081674275603609</v>
      </c>
      <c r="BR35" s="4">
        <f t="shared" ca="1" si="19"/>
        <v>1.0259485927386542</v>
      </c>
      <c r="BS35" s="4">
        <f t="shared" ca="1" si="20"/>
        <v>1</v>
      </c>
      <c r="BT35" s="4">
        <f t="shared" ca="1" si="21"/>
        <v>1</v>
      </c>
      <c r="BV35" s="4"/>
      <c r="BW35" s="4"/>
      <c r="BX35" s="4"/>
      <c r="BY35" s="4"/>
      <c r="BZ35" s="4"/>
      <c r="CA35" s="4"/>
      <c r="CB35" s="4"/>
      <c r="CC35" s="4"/>
      <c r="CM35" s="11"/>
      <c r="CN35" s="7"/>
    </row>
    <row r="36" spans="1:92" x14ac:dyDescent="0.2">
      <c r="A36" s="38"/>
      <c r="B36" s="34">
        <f>'US Core RE'!D45</f>
        <v>42735</v>
      </c>
      <c r="C36" s="3">
        <f ca="1">'Data Selector'!B35</f>
        <v>1.880560249E-2</v>
      </c>
      <c r="D36" s="3">
        <f ca="1">'Data Selector'!C35</f>
        <v>2.1314994781000001E-2</v>
      </c>
      <c r="E36" s="3">
        <f ca="1">'Data Selector'!D35</f>
        <v>3.0645980366000001E-2</v>
      </c>
      <c r="F36" s="3">
        <f ca="1">'Data Selector'!E35</f>
        <v>2.3199822879164757E-2</v>
      </c>
      <c r="G36" s="3">
        <f ca="1">'Data Selector'!F35</f>
        <v>4.2800145042845697E-2</v>
      </c>
      <c r="H36" s="3">
        <f ca="1">'Data Selector'!G35</f>
        <v>1.7255001562467599E-2</v>
      </c>
      <c r="I36" s="3">
        <f ca="1">'Data Selector'!H35</f>
        <v>5.0330000000000001E-3</v>
      </c>
      <c r="J36" s="3">
        <f ca="1">'Data Selector'!I35</f>
        <v>9.2806405850001106E-3</v>
      </c>
      <c r="K36" s="3">
        <f ca="1">'Data Selector'!J35</f>
        <v>9.0762440277531997E-3</v>
      </c>
      <c r="L36" s="3">
        <f ca="1">'Data Selector'!K35</f>
        <v>4.8186351255437021E-2</v>
      </c>
      <c r="M36" s="3">
        <f ca="1">'Data Selector'!L35</f>
        <v>-5.3900000000000003E-2</v>
      </c>
      <c r="N36" s="3">
        <f ca="1">'Data Selector'!M35</f>
        <v>3.8242363929054599E-2</v>
      </c>
      <c r="O36" s="3">
        <f ca="1">'Data Selector'!N35</f>
        <v>-2.9755169224791902E-2</v>
      </c>
      <c r="P36" s="3">
        <f ca="1">'Data Selector'!O35</f>
        <v>2.41123806768909E-2</v>
      </c>
      <c r="Q36" s="3">
        <f ca="1">'Data Selector'!P35</f>
        <v>0</v>
      </c>
      <c r="R36" s="3">
        <f ca="1">'Data Selector'!Q35</f>
        <v>0</v>
      </c>
      <c r="U36" s="12">
        <f ca="1">IF($AK36&lt;(Summary!$D$4+1),'Base Correl and Vol Calcs'!C36,"")</f>
        <v>1.880560249E-2</v>
      </c>
      <c r="V36" s="12">
        <f ca="1">IF($AK36&lt;(Summary!$D$4+1),'Base Correl and Vol Calcs'!D36,"")</f>
        <v>2.1314994781000001E-2</v>
      </c>
      <c r="W36" s="12">
        <f ca="1">IF($AK36&lt;(Summary!$D$4+1),'Base Correl and Vol Calcs'!E36,"")</f>
        <v>3.0645980366000001E-2</v>
      </c>
      <c r="X36" s="12">
        <f ca="1">IF($AK36&lt;(Summary!$D$4+1),'Base Correl and Vol Calcs'!F36,"")</f>
        <v>2.3199822879164757E-2</v>
      </c>
      <c r="Y36" s="12">
        <f ca="1">IF($AK36&lt;(Summary!$D$4+1),'Base Correl and Vol Calcs'!G36,"")</f>
        <v>4.2800145042845697E-2</v>
      </c>
      <c r="Z36" s="12">
        <f ca="1">IF($AK36&lt;(Summary!$D$4+1),'Base Correl and Vol Calcs'!H36,"")</f>
        <v>1.7255001562467599E-2</v>
      </c>
      <c r="AA36" s="12">
        <f ca="1">IF($AK36&lt;(Summary!$D$4+1),'Base Correl and Vol Calcs'!I36,"")</f>
        <v>5.0330000000000001E-3</v>
      </c>
      <c r="AB36" s="12">
        <f ca="1">IF($AK36&lt;(Summary!$D$4+1),'Base Correl and Vol Calcs'!J36,"")</f>
        <v>9.2806405850001106E-3</v>
      </c>
      <c r="AC36" s="12">
        <f ca="1">IF($AK36&lt;(Summary!$D$4+1),'Base Correl and Vol Calcs'!K36,"")</f>
        <v>9.0762440277531997E-3</v>
      </c>
      <c r="AD36" s="12">
        <f ca="1">IF($AK36&lt;(Summary!$D$4+1),'Base Correl and Vol Calcs'!L36,"")</f>
        <v>4.8186351255437021E-2</v>
      </c>
      <c r="AE36" s="12">
        <f ca="1">IF($AK36&lt;(Summary!$D$4+1),'Base Correl and Vol Calcs'!M36,"")</f>
        <v>-5.3900000000000003E-2</v>
      </c>
      <c r="AF36" s="12">
        <f ca="1">IF($AK36&lt;(Summary!$D$4+1),'Base Correl and Vol Calcs'!N36,"")</f>
        <v>3.8242363929054599E-2</v>
      </c>
      <c r="AG36" s="12">
        <f ca="1">IF($AK36&lt;(Summary!$D$4+1),'Base Correl and Vol Calcs'!O36,"")</f>
        <v>-2.9755169224791902E-2</v>
      </c>
      <c r="AH36" s="12">
        <f ca="1">IF($AK36&lt;(Summary!$D$4+1),'Base Correl and Vol Calcs'!P36,"")</f>
        <v>2.41123806768909E-2</v>
      </c>
      <c r="AI36" s="12">
        <f ca="1">IF($AK36&lt;(Summary!$D$4+1),'Base Correl and Vol Calcs'!Q36,"")</f>
        <v>0</v>
      </c>
      <c r="AJ36" s="12">
        <f ca="1">IF($AK36&lt;(Summary!$D$4+1),'Base Correl and Vol Calcs'!R36,"")</f>
        <v>0</v>
      </c>
      <c r="AK36" s="10">
        <f t="shared" si="22"/>
        <v>32</v>
      </c>
      <c r="BE36" s="4">
        <f t="shared" ca="1" si="23"/>
        <v>1.0188056024900001</v>
      </c>
      <c r="BF36" s="4">
        <f t="shared" ca="1" si="7"/>
        <v>1.0213149947810001</v>
      </c>
      <c r="BG36" s="4">
        <f t="shared" ca="1" si="8"/>
        <v>1.030645980366</v>
      </c>
      <c r="BH36" s="4">
        <f t="shared" ca="1" si="9"/>
        <v>1.0231998228791648</v>
      </c>
      <c r="BI36" s="4">
        <f t="shared" ca="1" si="10"/>
        <v>1.0428001450428457</v>
      </c>
      <c r="BJ36" s="4">
        <f t="shared" ca="1" si="11"/>
        <v>1.0172550015624675</v>
      </c>
      <c r="BK36" s="4">
        <f t="shared" ca="1" si="12"/>
        <v>1.0050330000000001</v>
      </c>
      <c r="BL36" s="4">
        <f t="shared" ref="BL36:BL66" ca="1" si="29">IF(ISNUMBER(AB36)=TRUE,AB36+1,"")</f>
        <v>1.0092806405850001</v>
      </c>
      <c r="BM36" s="4">
        <f t="shared" ref="BM36:BM66" ca="1" si="30">IF(ISNUMBER(AC36)=TRUE,AC36+1,"")</f>
        <v>1.0090762440277532</v>
      </c>
      <c r="BN36" s="4">
        <f t="shared" ref="BN36:BN66" ca="1" si="31">IF(ISNUMBER(AD36)=TRUE,AD36+1,"")</f>
        <v>1.048186351255437</v>
      </c>
      <c r="BO36" s="4">
        <f t="shared" ref="BO36:BO66" ca="1" si="32">IF(ISNUMBER(AE36)=TRUE,AE36+1,"")</f>
        <v>0.94609999999999994</v>
      </c>
      <c r="BP36" s="4">
        <f t="shared" ref="BP36:BP66" ca="1" si="33">IF(ISNUMBER(AF36)=TRUE,AF36+1,"")</f>
        <v>1.0382423639290546</v>
      </c>
      <c r="BQ36" s="4">
        <f t="shared" ca="1" si="18"/>
        <v>0.97024483077520807</v>
      </c>
      <c r="BR36" s="4">
        <f t="shared" ca="1" si="19"/>
        <v>1.0241123806768908</v>
      </c>
      <c r="BS36" s="4">
        <f t="shared" ca="1" si="20"/>
        <v>1</v>
      </c>
      <c r="BT36" s="4">
        <f t="shared" ca="1" si="21"/>
        <v>1</v>
      </c>
      <c r="BV36" s="4"/>
      <c r="BW36" s="4"/>
      <c r="BX36" s="4"/>
      <c r="BY36" s="4"/>
      <c r="BZ36" s="4"/>
      <c r="CA36" s="4"/>
      <c r="CB36" s="4"/>
      <c r="CC36" s="4"/>
      <c r="CM36" s="11"/>
      <c r="CN36" s="7"/>
    </row>
    <row r="37" spans="1:92" x14ac:dyDescent="0.2">
      <c r="A37" s="38"/>
      <c r="B37" s="34">
        <f>'US Core RE'!D46</f>
        <v>42643</v>
      </c>
      <c r="C37" s="3">
        <f ca="1">'Data Selector'!B36</f>
        <v>1.8319996376E-2</v>
      </c>
      <c r="D37" s="3">
        <f ca="1">'Data Selector'!C36</f>
        <v>1.1615202763E-2</v>
      </c>
      <c r="E37" s="3">
        <f ca="1">'Data Selector'!D36</f>
        <v>2.8225362402999998E-2</v>
      </c>
      <c r="F37" s="3">
        <f ca="1">'Data Selector'!E36</f>
        <v>2.2240972929379838E-2</v>
      </c>
      <c r="G37" s="3">
        <f ca="1">'Data Selector'!F36</f>
        <v>2.9715847350794002E-2</v>
      </c>
      <c r="H37" s="3">
        <f ca="1">'Data Selector'!G36</f>
        <v>1.13176814121948E-2</v>
      </c>
      <c r="I37" s="3">
        <f ca="1">'Data Selector'!H36</f>
        <v>2.0749E-2</v>
      </c>
      <c r="J37" s="3">
        <f ca="1">'Data Selector'!I36</f>
        <v>4.1547185075001547E-3</v>
      </c>
      <c r="K37" s="3">
        <f ca="1">'Data Selector'!J36</f>
        <v>8.1723165727567437E-3</v>
      </c>
      <c r="L37" s="3">
        <f ca="1">'Data Selector'!K36</f>
        <v>1.5599858749360429E-2</v>
      </c>
      <c r="M37" s="3">
        <f ca="1">'Data Selector'!L36</f>
        <v>1.46E-2</v>
      </c>
      <c r="N37" s="3">
        <f ca="1">'Data Selector'!M36</f>
        <v>3.8520810810877201E-2</v>
      </c>
      <c r="O37" s="3">
        <f ca="1">'Data Selector'!N36</f>
        <v>4.5825405996964301E-3</v>
      </c>
      <c r="P37" s="3">
        <f ca="1">'Data Selector'!O36</f>
        <v>3.3931138767651602E-2</v>
      </c>
      <c r="Q37" s="3">
        <f ca="1">'Data Selector'!P36</f>
        <v>0</v>
      </c>
      <c r="R37" s="3">
        <f ca="1">'Data Selector'!Q36</f>
        <v>0</v>
      </c>
      <c r="U37" s="12">
        <f ca="1">IF($AK37&lt;(Summary!$D$4+1),'Base Correl and Vol Calcs'!C37,"")</f>
        <v>1.8319996376E-2</v>
      </c>
      <c r="V37" s="12">
        <f ca="1">IF($AK37&lt;(Summary!$D$4+1),'Base Correl and Vol Calcs'!D37,"")</f>
        <v>1.1615202763E-2</v>
      </c>
      <c r="W37" s="12">
        <f ca="1">IF($AK37&lt;(Summary!$D$4+1),'Base Correl and Vol Calcs'!E37,"")</f>
        <v>2.8225362402999998E-2</v>
      </c>
      <c r="X37" s="12">
        <f ca="1">IF($AK37&lt;(Summary!$D$4+1),'Base Correl and Vol Calcs'!F37,"")</f>
        <v>2.2240972929379838E-2</v>
      </c>
      <c r="Y37" s="12">
        <f ca="1">IF($AK37&lt;(Summary!$D$4+1),'Base Correl and Vol Calcs'!G37,"")</f>
        <v>2.9715847350794002E-2</v>
      </c>
      <c r="Z37" s="12">
        <f ca="1">IF($AK37&lt;(Summary!$D$4+1),'Base Correl and Vol Calcs'!H37,"")</f>
        <v>1.13176814121948E-2</v>
      </c>
      <c r="AA37" s="12">
        <f ca="1">IF($AK37&lt;(Summary!$D$4+1),'Base Correl and Vol Calcs'!I37,"")</f>
        <v>2.0749E-2</v>
      </c>
      <c r="AB37" s="12">
        <f ca="1">IF($AK37&lt;(Summary!$D$4+1),'Base Correl and Vol Calcs'!J37,"")</f>
        <v>4.1547185075001547E-3</v>
      </c>
      <c r="AC37" s="12">
        <f ca="1">IF($AK37&lt;(Summary!$D$4+1),'Base Correl and Vol Calcs'!K37,"")</f>
        <v>8.1723165727567437E-3</v>
      </c>
      <c r="AD37" s="12">
        <f ca="1">IF($AK37&lt;(Summary!$D$4+1),'Base Correl and Vol Calcs'!L37,"")</f>
        <v>1.5599858749360429E-2</v>
      </c>
      <c r="AE37" s="12">
        <f ca="1">IF($AK37&lt;(Summary!$D$4+1),'Base Correl and Vol Calcs'!M37,"")</f>
        <v>1.46E-2</v>
      </c>
      <c r="AF37" s="12">
        <f ca="1">IF($AK37&lt;(Summary!$D$4+1),'Base Correl and Vol Calcs'!N37,"")</f>
        <v>3.8520810810877201E-2</v>
      </c>
      <c r="AG37" s="12">
        <f ca="1">IF($AK37&lt;(Summary!$D$4+1),'Base Correl and Vol Calcs'!O37,"")</f>
        <v>4.5825405996964301E-3</v>
      </c>
      <c r="AH37" s="12">
        <f ca="1">IF($AK37&lt;(Summary!$D$4+1),'Base Correl and Vol Calcs'!P37,"")</f>
        <v>3.3931138767651602E-2</v>
      </c>
      <c r="AI37" s="12">
        <f ca="1">IF($AK37&lt;(Summary!$D$4+1),'Base Correl and Vol Calcs'!Q37,"")</f>
        <v>0</v>
      </c>
      <c r="AJ37" s="12">
        <f ca="1">IF($AK37&lt;(Summary!$D$4+1),'Base Correl and Vol Calcs'!R37,"")</f>
        <v>0</v>
      </c>
      <c r="AK37" s="10">
        <f t="shared" si="22"/>
        <v>33</v>
      </c>
      <c r="BE37" s="4">
        <f t="shared" ca="1" si="23"/>
        <v>1.0183199963759999</v>
      </c>
      <c r="BF37" s="4">
        <f t="shared" ca="1" si="7"/>
        <v>1.0116152027630001</v>
      </c>
      <c r="BG37" s="4">
        <f t="shared" ca="1" si="8"/>
        <v>1.028225362403</v>
      </c>
      <c r="BH37" s="4">
        <f t="shared" ca="1" si="9"/>
        <v>1.0222409729293798</v>
      </c>
      <c r="BI37" s="4">
        <f t="shared" ca="1" si="10"/>
        <v>1.0297158473507939</v>
      </c>
      <c r="BJ37" s="4">
        <f t="shared" ca="1" si="11"/>
        <v>1.0113176814121947</v>
      </c>
      <c r="BK37" s="4">
        <f t="shared" ca="1" si="12"/>
        <v>1.0207489999999999</v>
      </c>
      <c r="BL37" s="4">
        <f t="shared" ca="1" si="29"/>
        <v>1.0041547185075002</v>
      </c>
      <c r="BM37" s="4">
        <f t="shared" ca="1" si="30"/>
        <v>1.0081723165727567</v>
      </c>
      <c r="BN37" s="4">
        <f t="shared" ca="1" si="31"/>
        <v>1.0155998587493604</v>
      </c>
      <c r="BO37" s="4">
        <f t="shared" ca="1" si="32"/>
        <v>1.0145999999999999</v>
      </c>
      <c r="BP37" s="4">
        <f t="shared" ca="1" si="33"/>
        <v>1.0385208108108772</v>
      </c>
      <c r="BQ37" s="4">
        <f t="shared" ca="1" si="18"/>
        <v>1.0045825405996964</v>
      </c>
      <c r="BR37" s="4">
        <f t="shared" ca="1" si="19"/>
        <v>1.0339311387676515</v>
      </c>
      <c r="BS37" s="4">
        <f t="shared" ca="1" si="20"/>
        <v>1</v>
      </c>
      <c r="BT37" s="4">
        <f t="shared" ca="1" si="21"/>
        <v>1</v>
      </c>
      <c r="BV37" s="4"/>
      <c r="BW37" s="4"/>
      <c r="BX37" s="4"/>
      <c r="BY37" s="4"/>
      <c r="BZ37" s="4"/>
      <c r="CA37" s="4"/>
      <c r="CB37" s="4"/>
      <c r="CC37" s="4"/>
      <c r="CM37" s="11"/>
      <c r="CN37" s="7"/>
    </row>
    <row r="38" spans="1:92" x14ac:dyDescent="0.2">
      <c r="A38" s="38"/>
      <c r="B38" s="34">
        <f>'US Core RE'!D47</f>
        <v>42551</v>
      </c>
      <c r="C38" s="3">
        <f ca="1">'Data Selector'!B37</f>
        <v>1.9062027697734799E-2</v>
      </c>
      <c r="D38" s="3">
        <f ca="1">'Data Selector'!C37</f>
        <v>1.2171431587999999E-2</v>
      </c>
      <c r="E38" s="3">
        <f ca="1">'Data Selector'!D37</f>
        <v>3.2869931838000001E-2</v>
      </c>
      <c r="F38" s="3">
        <f ca="1">'Data Selector'!E37</f>
        <v>2.4600040210055085E-2</v>
      </c>
      <c r="G38" s="3">
        <f ca="1">'Data Selector'!F37</f>
        <v>3.20336007123262E-2</v>
      </c>
      <c r="H38" s="3">
        <f ca="1">'Data Selector'!G37</f>
        <v>1.56142154602169E-2</v>
      </c>
      <c r="I38" s="3">
        <f ca="1">'Data Selector'!H37</f>
        <v>2.2006000000000001E-2</v>
      </c>
      <c r="J38" s="3">
        <f ca="1">'Data Selector'!I37</f>
        <v>8.3397656674999432E-3</v>
      </c>
      <c r="K38" s="3">
        <f ca="1">'Data Selector'!J37</f>
        <v>5.6585828251671799E-3</v>
      </c>
      <c r="L38" s="3">
        <f ca="1">'Data Selector'!K37</f>
        <v>1.525712468915752E-2</v>
      </c>
      <c r="M38" s="3">
        <f ca="1">'Data Selector'!L37</f>
        <v>3.7400000000000003E-2</v>
      </c>
      <c r="N38" s="3">
        <f ca="1">'Data Selector'!M37</f>
        <v>2.4552375351965198E-2</v>
      </c>
      <c r="O38" s="3">
        <f ca="1">'Data Selector'!N37</f>
        <v>2.21372785840106E-2</v>
      </c>
      <c r="P38" s="3">
        <f ca="1">'Data Selector'!O37</f>
        <v>2.6572746680575601E-2</v>
      </c>
      <c r="Q38" s="3">
        <f ca="1">'Data Selector'!P37</f>
        <v>0</v>
      </c>
      <c r="R38" s="3">
        <f ca="1">'Data Selector'!Q37</f>
        <v>0</v>
      </c>
      <c r="U38" s="12">
        <f ca="1">IF($AK38&lt;(Summary!$D$4+1),'Base Correl and Vol Calcs'!C38,"")</f>
        <v>1.9062027697734799E-2</v>
      </c>
      <c r="V38" s="12">
        <f ca="1">IF($AK38&lt;(Summary!$D$4+1),'Base Correl and Vol Calcs'!D38,"")</f>
        <v>1.2171431587999999E-2</v>
      </c>
      <c r="W38" s="12">
        <f ca="1">IF($AK38&lt;(Summary!$D$4+1),'Base Correl and Vol Calcs'!E38,"")</f>
        <v>3.2869931838000001E-2</v>
      </c>
      <c r="X38" s="12">
        <f ca="1">IF($AK38&lt;(Summary!$D$4+1),'Base Correl and Vol Calcs'!F38,"")</f>
        <v>2.4600040210055085E-2</v>
      </c>
      <c r="Y38" s="12">
        <f ca="1">IF($AK38&lt;(Summary!$D$4+1),'Base Correl and Vol Calcs'!G38,"")</f>
        <v>3.20336007123262E-2</v>
      </c>
      <c r="Z38" s="12">
        <f ca="1">IF($AK38&lt;(Summary!$D$4+1),'Base Correl and Vol Calcs'!H38,"")</f>
        <v>1.56142154602169E-2</v>
      </c>
      <c r="AA38" s="12">
        <f ca="1">IF($AK38&lt;(Summary!$D$4+1),'Base Correl and Vol Calcs'!I38,"")</f>
        <v>2.2006000000000001E-2</v>
      </c>
      <c r="AB38" s="12">
        <f ca="1">IF($AK38&lt;(Summary!$D$4+1),'Base Correl and Vol Calcs'!J38,"")</f>
        <v>8.3397656674999432E-3</v>
      </c>
      <c r="AC38" s="12">
        <f ca="1">IF($AK38&lt;(Summary!$D$4+1),'Base Correl and Vol Calcs'!K38,"")</f>
        <v>5.6585828251671799E-3</v>
      </c>
      <c r="AD38" s="12">
        <f ca="1">IF($AK38&lt;(Summary!$D$4+1),'Base Correl and Vol Calcs'!L38,"")</f>
        <v>1.525712468915752E-2</v>
      </c>
      <c r="AE38" s="12">
        <f ca="1">IF($AK38&lt;(Summary!$D$4+1),'Base Correl and Vol Calcs'!M38,"")</f>
        <v>3.7400000000000003E-2</v>
      </c>
      <c r="AF38" s="12">
        <f ca="1">IF($AK38&lt;(Summary!$D$4+1),'Base Correl and Vol Calcs'!N38,"")</f>
        <v>2.4552375351965198E-2</v>
      </c>
      <c r="AG38" s="12">
        <f ca="1">IF($AK38&lt;(Summary!$D$4+1),'Base Correl and Vol Calcs'!O38,"")</f>
        <v>2.21372785840106E-2</v>
      </c>
      <c r="AH38" s="12">
        <f ca="1">IF($AK38&lt;(Summary!$D$4+1),'Base Correl and Vol Calcs'!P38,"")</f>
        <v>2.6572746680575601E-2</v>
      </c>
      <c r="AI38" s="12">
        <f ca="1">IF($AK38&lt;(Summary!$D$4+1),'Base Correl and Vol Calcs'!Q38,"")</f>
        <v>0</v>
      </c>
      <c r="AJ38" s="12">
        <f ca="1">IF($AK38&lt;(Summary!$D$4+1),'Base Correl and Vol Calcs'!R38,"")</f>
        <v>0</v>
      </c>
      <c r="AK38" s="10">
        <f t="shared" si="22"/>
        <v>34</v>
      </c>
      <c r="BE38" s="4">
        <f t="shared" ca="1" si="23"/>
        <v>1.0190620276977349</v>
      </c>
      <c r="BF38" s="4">
        <f t="shared" ca="1" si="7"/>
        <v>1.0121714315879999</v>
      </c>
      <c r="BG38" s="4">
        <f t="shared" ca="1" si="8"/>
        <v>1.0328699318379999</v>
      </c>
      <c r="BH38" s="4">
        <f t="shared" ca="1" si="9"/>
        <v>1.024600040210055</v>
      </c>
      <c r="BI38" s="4">
        <f t="shared" ca="1" si="10"/>
        <v>1.0320336007123263</v>
      </c>
      <c r="BJ38" s="4">
        <f t="shared" ca="1" si="11"/>
        <v>1.0156142154602168</v>
      </c>
      <c r="BK38" s="4">
        <f t="shared" ca="1" si="12"/>
        <v>1.022006</v>
      </c>
      <c r="BL38" s="4">
        <f t="shared" ca="1" si="29"/>
        <v>1.0083397656674999</v>
      </c>
      <c r="BM38" s="4">
        <f t="shared" ca="1" si="30"/>
        <v>1.0056585828251672</v>
      </c>
      <c r="BN38" s="4">
        <f t="shared" ca="1" si="31"/>
        <v>1.0152571246891575</v>
      </c>
      <c r="BO38" s="4">
        <f t="shared" ca="1" si="32"/>
        <v>1.0374000000000001</v>
      </c>
      <c r="BP38" s="4">
        <f t="shared" ca="1" si="33"/>
        <v>1.0245523753519652</v>
      </c>
      <c r="BQ38" s="4">
        <f t="shared" ca="1" si="18"/>
        <v>1.0221372785840106</v>
      </c>
      <c r="BR38" s="4">
        <f t="shared" ca="1" si="19"/>
        <v>1.0265727466805756</v>
      </c>
      <c r="BS38" s="4">
        <f t="shared" ca="1" si="20"/>
        <v>1</v>
      </c>
      <c r="BT38" s="4">
        <f t="shared" ca="1" si="21"/>
        <v>1</v>
      </c>
      <c r="BV38" s="4"/>
      <c r="BW38" s="4"/>
      <c r="BX38" s="4"/>
      <c r="BY38" s="4"/>
      <c r="BZ38" s="4"/>
      <c r="CA38" s="4"/>
      <c r="CB38" s="4"/>
      <c r="CC38" s="4"/>
      <c r="CM38" s="11"/>
      <c r="CN38" s="7"/>
    </row>
    <row r="39" spans="1:92" x14ac:dyDescent="0.2">
      <c r="A39" s="38"/>
      <c r="B39" s="34">
        <f>'US Core RE'!D48</f>
        <v>42460</v>
      </c>
      <c r="C39" s="3">
        <f ca="1">'Data Selector'!B38</f>
        <v>1.95072042438044E-2</v>
      </c>
      <c r="D39" s="3">
        <f ca="1">'Data Selector'!C38</f>
        <v>1.1623265904000001E-2</v>
      </c>
      <c r="E39" s="3">
        <f ca="1">'Data Selector'!D38</f>
        <v>3.1883606653000003E-2</v>
      </c>
      <c r="F39" s="3">
        <f ca="1">'Data Selector'!E38</f>
        <v>2.6049924182203629E-2</v>
      </c>
      <c r="G39" s="3">
        <f ca="1">'Data Selector'!F38</f>
        <v>2.8265400927549499E-2</v>
      </c>
      <c r="H39" s="3">
        <f ca="1">'Data Selector'!G38</f>
        <v>2.0419268646683999E-2</v>
      </c>
      <c r="I39" s="3">
        <f ca="1">'Data Selector'!H38</f>
        <v>2.6637999999999998E-2</v>
      </c>
      <c r="J39" s="3">
        <f ca="1">'Data Selector'!I38</f>
        <v>-5.0713415349999957E-3</v>
      </c>
      <c r="K39" s="3">
        <f ca="1">'Data Selector'!J38</f>
        <v>1.3312344065000037E-2</v>
      </c>
      <c r="L39" s="3">
        <f ca="1">'Data Selector'!K38</f>
        <v>8.8232828450001133E-3</v>
      </c>
      <c r="M39" s="3">
        <f ca="1">'Data Selector'!L38</f>
        <v>5.4300000000000001E-2</v>
      </c>
      <c r="N39" s="3">
        <f ca="1">'Data Selector'!M38</f>
        <v>1.34783512357728E-2</v>
      </c>
      <c r="O39" s="3">
        <f ca="1">'Data Selector'!N38</f>
        <v>3.0319961787971299E-2</v>
      </c>
      <c r="P39" s="3">
        <f ca="1">'Data Selector'!O38</f>
        <v>1.2699403481521499E-2</v>
      </c>
      <c r="Q39" s="3">
        <f ca="1">'Data Selector'!P38</f>
        <v>0</v>
      </c>
      <c r="R39" s="3">
        <f ca="1">'Data Selector'!Q38</f>
        <v>0</v>
      </c>
      <c r="U39" s="12">
        <f ca="1">IF($AK39&lt;(Summary!$D$4+1),'Base Correl and Vol Calcs'!C39,"")</f>
        <v>1.95072042438044E-2</v>
      </c>
      <c r="V39" s="12">
        <f ca="1">IF($AK39&lt;(Summary!$D$4+1),'Base Correl and Vol Calcs'!D39,"")</f>
        <v>1.1623265904000001E-2</v>
      </c>
      <c r="W39" s="12">
        <f ca="1">IF($AK39&lt;(Summary!$D$4+1),'Base Correl and Vol Calcs'!E39,"")</f>
        <v>3.1883606653000003E-2</v>
      </c>
      <c r="X39" s="12">
        <f ca="1">IF($AK39&lt;(Summary!$D$4+1),'Base Correl and Vol Calcs'!F39,"")</f>
        <v>2.6049924182203629E-2</v>
      </c>
      <c r="Y39" s="12">
        <f ca="1">IF($AK39&lt;(Summary!$D$4+1),'Base Correl and Vol Calcs'!G39,"")</f>
        <v>2.8265400927549499E-2</v>
      </c>
      <c r="Z39" s="12">
        <f ca="1">IF($AK39&lt;(Summary!$D$4+1),'Base Correl and Vol Calcs'!H39,"")</f>
        <v>2.0419268646683999E-2</v>
      </c>
      <c r="AA39" s="12">
        <f ca="1">IF($AK39&lt;(Summary!$D$4+1),'Base Correl and Vol Calcs'!I39,"")</f>
        <v>2.6637999999999998E-2</v>
      </c>
      <c r="AB39" s="12">
        <f ca="1">IF($AK39&lt;(Summary!$D$4+1),'Base Correl and Vol Calcs'!J39,"")</f>
        <v>-5.0713415349999957E-3</v>
      </c>
      <c r="AC39" s="12">
        <f ca="1">IF($AK39&lt;(Summary!$D$4+1),'Base Correl and Vol Calcs'!K39,"")</f>
        <v>1.3312344065000037E-2</v>
      </c>
      <c r="AD39" s="12">
        <f ca="1">IF($AK39&lt;(Summary!$D$4+1),'Base Correl and Vol Calcs'!L39,"")</f>
        <v>8.8232828450001133E-3</v>
      </c>
      <c r="AE39" s="12">
        <f ca="1">IF($AK39&lt;(Summary!$D$4+1),'Base Correl and Vol Calcs'!M39,"")</f>
        <v>5.4300000000000001E-2</v>
      </c>
      <c r="AF39" s="12">
        <f ca="1">IF($AK39&lt;(Summary!$D$4+1),'Base Correl and Vol Calcs'!N39,"")</f>
        <v>1.34783512357728E-2</v>
      </c>
      <c r="AG39" s="12">
        <f ca="1">IF($AK39&lt;(Summary!$D$4+1),'Base Correl and Vol Calcs'!O39,"")</f>
        <v>3.0319961787971299E-2</v>
      </c>
      <c r="AH39" s="12">
        <f ca="1">IF($AK39&lt;(Summary!$D$4+1),'Base Correl and Vol Calcs'!P39,"")</f>
        <v>1.2699403481521499E-2</v>
      </c>
      <c r="AI39" s="12">
        <f ca="1">IF($AK39&lt;(Summary!$D$4+1),'Base Correl and Vol Calcs'!Q39,"")</f>
        <v>0</v>
      </c>
      <c r="AJ39" s="12">
        <f ca="1">IF($AK39&lt;(Summary!$D$4+1),'Base Correl and Vol Calcs'!R39,"")</f>
        <v>0</v>
      </c>
      <c r="AK39" s="10">
        <f t="shared" si="22"/>
        <v>35</v>
      </c>
      <c r="BE39" s="4">
        <f t="shared" ca="1" si="23"/>
        <v>1.0195072042438045</v>
      </c>
      <c r="BF39" s="4">
        <f t="shared" ca="1" si="7"/>
        <v>1.0116232659040001</v>
      </c>
      <c r="BG39" s="4">
        <f t="shared" ca="1" si="8"/>
        <v>1.0318836066529999</v>
      </c>
      <c r="BH39" s="4">
        <f t="shared" ca="1" si="9"/>
        <v>1.0260499241822036</v>
      </c>
      <c r="BI39" s="4">
        <f t="shared" ca="1" si="10"/>
        <v>1.0282654009275496</v>
      </c>
      <c r="BJ39" s="4">
        <f t="shared" ca="1" si="11"/>
        <v>1.020419268646684</v>
      </c>
      <c r="BK39" s="4">
        <f t="shared" ca="1" si="12"/>
        <v>1.0266379999999999</v>
      </c>
      <c r="BL39" s="4">
        <f t="shared" ca="1" si="29"/>
        <v>0.994928658465</v>
      </c>
      <c r="BM39" s="4">
        <f t="shared" ca="1" si="30"/>
        <v>1.013312344065</v>
      </c>
      <c r="BN39" s="4">
        <f t="shared" ca="1" si="31"/>
        <v>1.0088232828450001</v>
      </c>
      <c r="BO39" s="4">
        <f t="shared" ca="1" si="32"/>
        <v>1.0543</v>
      </c>
      <c r="BP39" s="4">
        <f t="shared" ca="1" si="33"/>
        <v>1.0134783512357728</v>
      </c>
      <c r="BQ39" s="4">
        <f t="shared" ca="1" si="18"/>
        <v>1.0303199617879713</v>
      </c>
      <c r="BR39" s="4">
        <f t="shared" ca="1" si="19"/>
        <v>1.0126994034815215</v>
      </c>
      <c r="BS39" s="4">
        <f t="shared" ca="1" si="20"/>
        <v>1</v>
      </c>
      <c r="BT39" s="4">
        <f t="shared" ca="1" si="21"/>
        <v>1</v>
      </c>
      <c r="BV39" s="4"/>
      <c r="BW39" s="4"/>
      <c r="BX39" s="4"/>
      <c r="BY39" s="4"/>
      <c r="BZ39" s="4"/>
      <c r="CA39" s="4"/>
      <c r="CB39" s="4"/>
      <c r="CC39" s="4"/>
      <c r="CM39" s="11"/>
      <c r="CN39" s="7"/>
    </row>
    <row r="40" spans="1:92" x14ac:dyDescent="0.2">
      <c r="A40" s="38"/>
      <c r="B40" s="34">
        <f>'US Core RE'!D49</f>
        <v>42369</v>
      </c>
      <c r="C40" s="3">
        <f ca="1">'Data Selector'!B39</f>
        <v>3.1068835806594901E-2</v>
      </c>
      <c r="D40" s="3">
        <f ca="1">'Data Selector'!C39</f>
        <v>2.3896699008999999E-2</v>
      </c>
      <c r="E40" s="3">
        <f ca="1">'Data Selector'!D39</f>
        <v>4.6187656958999998E-2</v>
      </c>
      <c r="F40" s="3">
        <f ca="1">'Data Selector'!E39</f>
        <v>3.5941790318849254E-2</v>
      </c>
      <c r="G40" s="3">
        <f ca="1">'Data Selector'!F39</f>
        <v>6.5107176779670997E-2</v>
      </c>
      <c r="H40" s="3">
        <f ca="1">'Data Selector'!G39</f>
        <v>4.2479170662981E-2</v>
      </c>
      <c r="I40" s="3">
        <f ca="1">'Data Selector'!H39</f>
        <v>1.6362000000000002E-2</v>
      </c>
      <c r="J40" s="3">
        <f ca="1">'Data Selector'!I39</f>
        <v>1.6064658035000123E-2</v>
      </c>
      <c r="K40" s="3">
        <f ca="1">'Data Selector'!J39</f>
        <v>9.8282913572336206E-3</v>
      </c>
      <c r="L40" s="3">
        <f ca="1">'Data Selector'!K39</f>
        <v>7.6821917512941873E-2</v>
      </c>
      <c r="M40" s="3">
        <f ca="1">'Data Selector'!L39</f>
        <v>4.3999999999999997E-2</v>
      </c>
      <c r="N40" s="3">
        <f ca="1">'Data Selector'!M39</f>
        <v>7.0425675625578291E-2</v>
      </c>
      <c r="O40" s="3">
        <f ca="1">'Data Selector'!N39</f>
        <v>-5.6997369128243304E-3</v>
      </c>
      <c r="P40" s="3">
        <f ca="1">'Data Selector'!O39</f>
        <v>1.84720121318405E-2</v>
      </c>
      <c r="Q40" s="3">
        <f ca="1">'Data Selector'!P39</f>
        <v>0</v>
      </c>
      <c r="R40" s="3">
        <f ca="1">'Data Selector'!Q39</f>
        <v>0</v>
      </c>
      <c r="U40" s="12">
        <f ca="1">IF($AK40&lt;(Summary!$D$4+1),'Base Correl and Vol Calcs'!C40,"")</f>
        <v>3.1068835806594901E-2</v>
      </c>
      <c r="V40" s="12">
        <f ca="1">IF($AK40&lt;(Summary!$D$4+1),'Base Correl and Vol Calcs'!D40,"")</f>
        <v>2.3896699008999999E-2</v>
      </c>
      <c r="W40" s="12">
        <f ca="1">IF($AK40&lt;(Summary!$D$4+1),'Base Correl and Vol Calcs'!E40,"")</f>
        <v>4.6187656958999998E-2</v>
      </c>
      <c r="X40" s="12">
        <f ca="1">IF($AK40&lt;(Summary!$D$4+1),'Base Correl and Vol Calcs'!F40,"")</f>
        <v>3.5941790318849254E-2</v>
      </c>
      <c r="Y40" s="12">
        <f ca="1">IF($AK40&lt;(Summary!$D$4+1),'Base Correl and Vol Calcs'!G40,"")</f>
        <v>6.5107176779670997E-2</v>
      </c>
      <c r="Z40" s="12">
        <f ca="1">IF($AK40&lt;(Summary!$D$4+1),'Base Correl and Vol Calcs'!H40,"")</f>
        <v>4.2479170662981E-2</v>
      </c>
      <c r="AA40" s="12">
        <f ca="1">IF($AK40&lt;(Summary!$D$4+1),'Base Correl and Vol Calcs'!I40,"")</f>
        <v>1.6362000000000002E-2</v>
      </c>
      <c r="AB40" s="12">
        <f ca="1">IF($AK40&lt;(Summary!$D$4+1),'Base Correl and Vol Calcs'!J40,"")</f>
        <v>1.6064658035000123E-2</v>
      </c>
      <c r="AC40" s="12">
        <f ca="1">IF($AK40&lt;(Summary!$D$4+1),'Base Correl and Vol Calcs'!K40,"")</f>
        <v>9.8282913572336206E-3</v>
      </c>
      <c r="AD40" s="12">
        <f ca="1">IF($AK40&lt;(Summary!$D$4+1),'Base Correl and Vol Calcs'!L40,"")</f>
        <v>7.6821917512941873E-2</v>
      </c>
      <c r="AE40" s="12">
        <f ca="1">IF($AK40&lt;(Summary!$D$4+1),'Base Correl and Vol Calcs'!M40,"")</f>
        <v>4.3999999999999997E-2</v>
      </c>
      <c r="AF40" s="12">
        <f ca="1">IF($AK40&lt;(Summary!$D$4+1),'Base Correl and Vol Calcs'!N40,"")</f>
        <v>7.0425675625578291E-2</v>
      </c>
      <c r="AG40" s="12">
        <f ca="1">IF($AK40&lt;(Summary!$D$4+1),'Base Correl and Vol Calcs'!O40,"")</f>
        <v>-5.6997369128243304E-3</v>
      </c>
      <c r="AH40" s="12">
        <f ca="1">IF($AK40&lt;(Summary!$D$4+1),'Base Correl and Vol Calcs'!P40,"")</f>
        <v>1.84720121318405E-2</v>
      </c>
      <c r="AI40" s="12">
        <f ca="1">IF($AK40&lt;(Summary!$D$4+1),'Base Correl and Vol Calcs'!Q40,"")</f>
        <v>0</v>
      </c>
      <c r="AJ40" s="12">
        <f ca="1">IF($AK40&lt;(Summary!$D$4+1),'Base Correl and Vol Calcs'!R40,"")</f>
        <v>0</v>
      </c>
      <c r="AK40" s="10">
        <f t="shared" si="22"/>
        <v>36</v>
      </c>
      <c r="BE40" s="4">
        <f t="shared" ca="1" si="23"/>
        <v>1.0310688358065949</v>
      </c>
      <c r="BF40" s="4">
        <f t="shared" ca="1" si="7"/>
        <v>1.0238966990089999</v>
      </c>
      <c r="BG40" s="4">
        <f t="shared" ca="1" si="8"/>
        <v>1.0461876569590001</v>
      </c>
      <c r="BH40" s="4">
        <f t="shared" ca="1" si="9"/>
        <v>1.0359417903188493</v>
      </c>
      <c r="BI40" s="4">
        <f t="shared" ca="1" si="10"/>
        <v>1.0651071767796709</v>
      </c>
      <c r="BJ40" s="4">
        <f t="shared" ca="1" si="11"/>
        <v>1.042479170662981</v>
      </c>
      <c r="BK40" s="4">
        <f t="shared" ca="1" si="12"/>
        <v>1.016362</v>
      </c>
      <c r="BL40" s="4">
        <f t="shared" ca="1" si="29"/>
        <v>1.0160646580350001</v>
      </c>
      <c r="BM40" s="4">
        <f t="shared" ca="1" si="30"/>
        <v>1.0098282913572336</v>
      </c>
      <c r="BN40" s="4">
        <f t="shared" ca="1" si="31"/>
        <v>1.0768219175129419</v>
      </c>
      <c r="BO40" s="4">
        <f t="shared" ca="1" si="32"/>
        <v>1.044</v>
      </c>
      <c r="BP40" s="4">
        <f t="shared" ca="1" si="33"/>
        <v>1.0704256756255783</v>
      </c>
      <c r="BQ40" s="4">
        <f t="shared" ca="1" si="18"/>
        <v>0.99430026308717567</v>
      </c>
      <c r="BR40" s="4">
        <f t="shared" ca="1" si="19"/>
        <v>1.0184720121318405</v>
      </c>
      <c r="BS40" s="4">
        <f t="shared" ca="1" si="20"/>
        <v>1</v>
      </c>
      <c r="BT40" s="4">
        <f t="shared" ca="1" si="21"/>
        <v>1</v>
      </c>
      <c r="BV40" s="4"/>
      <c r="BW40" s="4"/>
      <c r="BX40" s="4"/>
      <c r="BY40" s="4"/>
      <c r="BZ40" s="4"/>
      <c r="CA40" s="4"/>
      <c r="CB40" s="4"/>
      <c r="CC40" s="4"/>
      <c r="CM40" s="11"/>
      <c r="CN40" s="7"/>
    </row>
    <row r="41" spans="1:92" x14ac:dyDescent="0.2">
      <c r="A41" s="38"/>
      <c r="B41" s="34">
        <f>'US Core RE'!D50</f>
        <v>42277</v>
      </c>
      <c r="C41" s="3">
        <f ca="1">'Data Selector'!B40</f>
        <v>3.4335828815885698E-2</v>
      </c>
      <c r="D41" s="3">
        <f ca="1">'Data Selector'!C40</f>
        <v>2.2389090713999998E-2</v>
      </c>
      <c r="E41" s="3">
        <f ca="1">'Data Selector'!D40</f>
        <v>3.4840020316000003E-2</v>
      </c>
      <c r="F41" s="3">
        <f ca="1">'Data Selector'!E40</f>
        <v>4.1495971409568587E-2</v>
      </c>
      <c r="G41" s="3">
        <f ca="1">'Data Selector'!F40</f>
        <v>3.7976216490399103E-2</v>
      </c>
      <c r="H41" s="3">
        <f ca="1">'Data Selector'!G40</f>
        <v>2.29414645044018E-2</v>
      </c>
      <c r="I41" s="3">
        <f ca="1">'Data Selector'!H40</f>
        <v>7.0270000000000003E-3</v>
      </c>
      <c r="J41" s="3">
        <f ca="1">'Data Selector'!I40</f>
        <v>5.1543950525001492E-3</v>
      </c>
      <c r="K41" s="3">
        <f ca="1">'Data Selector'!J40</f>
        <v>1.5449045806191553E-2</v>
      </c>
      <c r="L41" s="3">
        <f ca="1">'Data Selector'!K40</f>
        <v>3.0022019472466965E-2</v>
      </c>
      <c r="M41" s="3">
        <f ca="1">'Data Selector'!L40</f>
        <v>-1.4200000000000001E-2</v>
      </c>
      <c r="N41" s="3">
        <f ca="1">'Data Selector'!M40</f>
        <v>-6.4384424742499405E-2</v>
      </c>
      <c r="O41" s="3">
        <f ca="1">'Data Selector'!N40</f>
        <v>1.23066564915781E-2</v>
      </c>
      <c r="P41" s="3">
        <f ca="1">'Data Selector'!O40</f>
        <v>1.5850244802967799E-2</v>
      </c>
      <c r="Q41" s="3">
        <f ca="1">'Data Selector'!P40</f>
        <v>0</v>
      </c>
      <c r="R41" s="3">
        <f ca="1">'Data Selector'!Q40</f>
        <v>0</v>
      </c>
      <c r="U41" s="12">
        <f ca="1">IF($AK41&lt;(Summary!$D$4+1),'Base Correl and Vol Calcs'!C41,"")</f>
        <v>3.4335828815885698E-2</v>
      </c>
      <c r="V41" s="12">
        <f ca="1">IF($AK41&lt;(Summary!$D$4+1),'Base Correl and Vol Calcs'!D41,"")</f>
        <v>2.2389090713999998E-2</v>
      </c>
      <c r="W41" s="12">
        <f ca="1">IF($AK41&lt;(Summary!$D$4+1),'Base Correl and Vol Calcs'!E41,"")</f>
        <v>3.4840020316000003E-2</v>
      </c>
      <c r="X41" s="12">
        <f ca="1">IF($AK41&lt;(Summary!$D$4+1),'Base Correl and Vol Calcs'!F41,"")</f>
        <v>4.1495971409568587E-2</v>
      </c>
      <c r="Y41" s="12">
        <f ca="1">IF($AK41&lt;(Summary!$D$4+1),'Base Correl and Vol Calcs'!G41,"")</f>
        <v>3.7976216490399103E-2</v>
      </c>
      <c r="Z41" s="12">
        <f ca="1">IF($AK41&lt;(Summary!$D$4+1),'Base Correl and Vol Calcs'!H41,"")</f>
        <v>2.29414645044018E-2</v>
      </c>
      <c r="AA41" s="12">
        <f ca="1">IF($AK41&lt;(Summary!$D$4+1),'Base Correl and Vol Calcs'!I41,"")</f>
        <v>7.0270000000000003E-3</v>
      </c>
      <c r="AB41" s="12">
        <f ca="1">IF($AK41&lt;(Summary!$D$4+1),'Base Correl and Vol Calcs'!J41,"")</f>
        <v>5.1543950525001492E-3</v>
      </c>
      <c r="AC41" s="12">
        <f ca="1">IF($AK41&lt;(Summary!$D$4+1),'Base Correl and Vol Calcs'!K41,"")</f>
        <v>1.5449045806191553E-2</v>
      </c>
      <c r="AD41" s="12">
        <f ca="1">IF($AK41&lt;(Summary!$D$4+1),'Base Correl and Vol Calcs'!L41,"")</f>
        <v>3.0022019472466965E-2</v>
      </c>
      <c r="AE41" s="12">
        <f ca="1">IF($AK41&lt;(Summary!$D$4+1),'Base Correl and Vol Calcs'!M41,"")</f>
        <v>-1.4200000000000001E-2</v>
      </c>
      <c r="AF41" s="12">
        <f ca="1">IF($AK41&lt;(Summary!$D$4+1),'Base Correl and Vol Calcs'!N41,"")</f>
        <v>-6.4384424742499405E-2</v>
      </c>
      <c r="AG41" s="12">
        <f ca="1">IF($AK41&lt;(Summary!$D$4+1),'Base Correl and Vol Calcs'!O41,"")</f>
        <v>1.23066564915781E-2</v>
      </c>
      <c r="AH41" s="12">
        <f ca="1">IF($AK41&lt;(Summary!$D$4+1),'Base Correl and Vol Calcs'!P41,"")</f>
        <v>1.5850244802967799E-2</v>
      </c>
      <c r="AI41" s="12">
        <f ca="1">IF($AK41&lt;(Summary!$D$4+1),'Base Correl and Vol Calcs'!Q41,"")</f>
        <v>0</v>
      </c>
      <c r="AJ41" s="12">
        <f ca="1">IF($AK41&lt;(Summary!$D$4+1),'Base Correl and Vol Calcs'!R41,"")</f>
        <v>0</v>
      </c>
      <c r="AK41" s="10">
        <f t="shared" si="22"/>
        <v>37</v>
      </c>
      <c r="BE41" s="4">
        <f t="shared" ca="1" si="23"/>
        <v>1.0343358288158857</v>
      </c>
      <c r="BF41" s="4">
        <f t="shared" ca="1" si="7"/>
        <v>1.0223890907140001</v>
      </c>
      <c r="BG41" s="4">
        <f t="shared" ca="1" si="8"/>
        <v>1.034840020316</v>
      </c>
      <c r="BH41" s="4">
        <f t="shared" ca="1" si="9"/>
        <v>1.0414959714095686</v>
      </c>
      <c r="BI41" s="4">
        <f t="shared" ca="1" si="10"/>
        <v>1.0379762164903992</v>
      </c>
      <c r="BJ41" s="4">
        <f t="shared" ca="1" si="11"/>
        <v>1.0229414645044017</v>
      </c>
      <c r="BK41" s="4">
        <f t="shared" ca="1" si="12"/>
        <v>1.0070269999999999</v>
      </c>
      <c r="BL41" s="4">
        <f t="shared" ca="1" si="29"/>
        <v>1.0051543950525001</v>
      </c>
      <c r="BM41" s="4">
        <f t="shared" ca="1" si="30"/>
        <v>1.0154490458061916</v>
      </c>
      <c r="BN41" s="4">
        <f t="shared" ca="1" si="31"/>
        <v>1.030022019472467</v>
      </c>
      <c r="BO41" s="4">
        <f t="shared" ca="1" si="32"/>
        <v>0.98580000000000001</v>
      </c>
      <c r="BP41" s="4">
        <f t="shared" ca="1" si="33"/>
        <v>0.93561557525750061</v>
      </c>
      <c r="BQ41" s="4">
        <f t="shared" ca="1" si="18"/>
        <v>1.0123066564915781</v>
      </c>
      <c r="BR41" s="4">
        <f t="shared" ca="1" si="19"/>
        <v>1.0158502448029678</v>
      </c>
      <c r="BS41" s="4">
        <f t="shared" ca="1" si="20"/>
        <v>1</v>
      </c>
      <c r="BT41" s="4">
        <f t="shared" ca="1" si="21"/>
        <v>1</v>
      </c>
      <c r="BV41" s="4"/>
      <c r="BW41" s="4"/>
      <c r="BX41" s="4"/>
      <c r="BY41" s="4"/>
      <c r="BZ41" s="4"/>
      <c r="CA41" s="4"/>
      <c r="CB41" s="4"/>
      <c r="CC41" s="4"/>
      <c r="CM41" s="11"/>
      <c r="CN41" s="7"/>
    </row>
    <row r="42" spans="1:92" x14ac:dyDescent="0.2">
      <c r="A42" s="38"/>
      <c r="B42" s="34">
        <f>'US Core RE'!D51</f>
        <v>42185</v>
      </c>
      <c r="C42" s="3">
        <f ca="1">'Data Selector'!B41</f>
        <v>3.5834023067800702E-2</v>
      </c>
      <c r="D42" s="3">
        <f ca="1">'Data Selector'!C41</f>
        <v>2.5497952614000001E-2</v>
      </c>
      <c r="E42" s="3">
        <f ca="1">'Data Selector'!D41</f>
        <v>2.9830075199000002E-2</v>
      </c>
      <c r="F42" s="3">
        <f ca="1">'Data Selector'!E41</f>
        <v>4.6035352277722458E-2</v>
      </c>
      <c r="G42" s="3">
        <f ca="1">'Data Selector'!F41</f>
        <v>4.6584412931431299E-2</v>
      </c>
      <c r="H42" s="3">
        <f ca="1">'Data Selector'!G41</f>
        <v>2.19201673624158E-2</v>
      </c>
      <c r="I42" s="3">
        <f ca="1">'Data Selector'!H41</f>
        <v>4.5072000000000001E-2</v>
      </c>
      <c r="J42" s="3">
        <f ca="1">'Data Selector'!I41</f>
        <v>2.5872500000001519E-3</v>
      </c>
      <c r="K42" s="3">
        <f ca="1">'Data Selector'!J41</f>
        <v>8.3134335425407713E-3</v>
      </c>
      <c r="L42" s="3">
        <f ca="1">'Data Selector'!K41</f>
        <v>1.0134828038604438E-2</v>
      </c>
      <c r="M42" s="3">
        <f ca="1">'Data Selector'!L41</f>
        <v>-6.6699999999999995E-2</v>
      </c>
      <c r="N42" s="3">
        <f ca="1">'Data Selector'!M41</f>
        <v>2.7807360457376999E-3</v>
      </c>
      <c r="O42" s="3">
        <f ca="1">'Data Selector'!N41</f>
        <v>-1.6826070652149801E-2</v>
      </c>
      <c r="P42" s="3">
        <f ca="1">'Data Selector'!O41</f>
        <v>1.88876140423163E-2</v>
      </c>
      <c r="Q42" s="3">
        <f ca="1">'Data Selector'!P41</f>
        <v>0</v>
      </c>
      <c r="R42" s="3">
        <f ca="1">'Data Selector'!Q41</f>
        <v>0</v>
      </c>
      <c r="U42" s="12">
        <f ca="1">IF($AK42&lt;(Summary!$D$4+1),'Base Correl and Vol Calcs'!C42,"")</f>
        <v>3.5834023067800702E-2</v>
      </c>
      <c r="V42" s="12">
        <f ca="1">IF($AK42&lt;(Summary!$D$4+1),'Base Correl and Vol Calcs'!D42,"")</f>
        <v>2.5497952614000001E-2</v>
      </c>
      <c r="W42" s="12">
        <f ca="1">IF($AK42&lt;(Summary!$D$4+1),'Base Correl and Vol Calcs'!E42,"")</f>
        <v>2.9830075199000002E-2</v>
      </c>
      <c r="X42" s="12">
        <f ca="1">IF($AK42&lt;(Summary!$D$4+1),'Base Correl and Vol Calcs'!F42,"")</f>
        <v>4.6035352277722458E-2</v>
      </c>
      <c r="Y42" s="12">
        <f ca="1">IF($AK42&lt;(Summary!$D$4+1),'Base Correl and Vol Calcs'!G42,"")</f>
        <v>4.6584412931431299E-2</v>
      </c>
      <c r="Z42" s="12">
        <f ca="1">IF($AK42&lt;(Summary!$D$4+1),'Base Correl and Vol Calcs'!H42,"")</f>
        <v>2.19201673624158E-2</v>
      </c>
      <c r="AA42" s="12">
        <f ca="1">IF($AK42&lt;(Summary!$D$4+1),'Base Correl and Vol Calcs'!I42,"")</f>
        <v>4.5072000000000001E-2</v>
      </c>
      <c r="AB42" s="12">
        <f ca="1">IF($AK42&lt;(Summary!$D$4+1),'Base Correl and Vol Calcs'!J42,"")</f>
        <v>2.5872500000001519E-3</v>
      </c>
      <c r="AC42" s="12">
        <f ca="1">IF($AK42&lt;(Summary!$D$4+1),'Base Correl and Vol Calcs'!K42,"")</f>
        <v>8.3134335425407713E-3</v>
      </c>
      <c r="AD42" s="12">
        <f ca="1">IF($AK42&lt;(Summary!$D$4+1),'Base Correl and Vol Calcs'!L42,"")</f>
        <v>1.0134828038604438E-2</v>
      </c>
      <c r="AE42" s="12">
        <f ca="1">IF($AK42&lt;(Summary!$D$4+1),'Base Correl and Vol Calcs'!M42,"")</f>
        <v>-6.6699999999999995E-2</v>
      </c>
      <c r="AF42" s="12">
        <f ca="1">IF($AK42&lt;(Summary!$D$4+1),'Base Correl and Vol Calcs'!N42,"")</f>
        <v>2.7807360457376999E-3</v>
      </c>
      <c r="AG42" s="12">
        <f ca="1">IF($AK42&lt;(Summary!$D$4+1),'Base Correl and Vol Calcs'!O42,"")</f>
        <v>-1.6826070652149801E-2</v>
      </c>
      <c r="AH42" s="12">
        <f ca="1">IF($AK42&lt;(Summary!$D$4+1),'Base Correl and Vol Calcs'!P42,"")</f>
        <v>1.88876140423163E-2</v>
      </c>
      <c r="AI42" s="12">
        <f ca="1">IF($AK42&lt;(Summary!$D$4+1),'Base Correl and Vol Calcs'!Q42,"")</f>
        <v>0</v>
      </c>
      <c r="AJ42" s="12">
        <f ca="1">IF($AK42&lt;(Summary!$D$4+1),'Base Correl and Vol Calcs'!R42,"")</f>
        <v>0</v>
      </c>
      <c r="AK42" s="10">
        <f t="shared" si="22"/>
        <v>38</v>
      </c>
      <c r="BE42" s="4">
        <f t="shared" ca="1" si="23"/>
        <v>1.0358340230678007</v>
      </c>
      <c r="BF42" s="4">
        <f t="shared" ca="1" si="7"/>
        <v>1.025497952614</v>
      </c>
      <c r="BG42" s="4">
        <f t="shared" ca="1" si="8"/>
        <v>1.0298300751989999</v>
      </c>
      <c r="BH42" s="4">
        <f t="shared" ca="1" si="9"/>
        <v>1.0460353522777224</v>
      </c>
      <c r="BI42" s="4">
        <f t="shared" ca="1" si="10"/>
        <v>1.0465844129314312</v>
      </c>
      <c r="BJ42" s="4">
        <f t="shared" ca="1" si="11"/>
        <v>1.0219201673624159</v>
      </c>
      <c r="BK42" s="4">
        <f t="shared" ca="1" si="12"/>
        <v>1.045072</v>
      </c>
      <c r="BL42" s="4">
        <f t="shared" ca="1" si="29"/>
        <v>1.0025872500000002</v>
      </c>
      <c r="BM42" s="4">
        <f t="shared" ca="1" si="30"/>
        <v>1.0083134335425408</v>
      </c>
      <c r="BN42" s="4">
        <f t="shared" ca="1" si="31"/>
        <v>1.0101348280386044</v>
      </c>
      <c r="BO42" s="4">
        <f t="shared" ca="1" si="32"/>
        <v>0.93330000000000002</v>
      </c>
      <c r="BP42" s="4">
        <f t="shared" ca="1" si="33"/>
        <v>1.0027807360457377</v>
      </c>
      <c r="BQ42" s="4">
        <f t="shared" ca="1" si="18"/>
        <v>0.9831739293478502</v>
      </c>
      <c r="BR42" s="4">
        <f t="shared" ca="1" si="19"/>
        <v>1.0188876140423162</v>
      </c>
      <c r="BS42" s="4">
        <f t="shared" ca="1" si="20"/>
        <v>1</v>
      </c>
      <c r="BT42" s="4">
        <f t="shared" ca="1" si="21"/>
        <v>1</v>
      </c>
      <c r="BV42" s="4"/>
      <c r="BW42" s="4"/>
      <c r="BX42" s="4"/>
      <c r="BY42" s="4"/>
      <c r="BZ42" s="4"/>
      <c r="CA42" s="4"/>
      <c r="CB42" s="4"/>
      <c r="CC42" s="4"/>
      <c r="CM42" s="11"/>
      <c r="CN42" s="7"/>
    </row>
    <row r="43" spans="1:92" x14ac:dyDescent="0.2">
      <c r="A43" s="38"/>
      <c r="B43" s="34">
        <f>'US Core RE'!D52</f>
        <v>42094</v>
      </c>
      <c r="C43" s="3">
        <f ca="1">'Data Selector'!B42</f>
        <v>3.1549805472555099E-2</v>
      </c>
      <c r="D43" s="3">
        <f ca="1">'Data Selector'!C42</f>
        <v>2.0172324203999999E-2</v>
      </c>
      <c r="E43" s="3">
        <f ca="1">'Data Selector'!D42</f>
        <v>2.8120478591E-2</v>
      </c>
      <c r="F43" s="3">
        <f ca="1">'Data Selector'!E42</f>
        <v>3.6116837899679448E-2</v>
      </c>
      <c r="G43" s="3">
        <f ca="1">'Data Selector'!F42</f>
        <v>4.0361658044116899E-2</v>
      </c>
      <c r="H43" s="3">
        <f ca="1">'Data Selector'!G42</f>
        <v>3.6937751625043203E-2</v>
      </c>
      <c r="I43" s="3">
        <f ca="1">'Data Selector'!H42</f>
        <v>-4.2979999999999997E-3</v>
      </c>
      <c r="J43" s="3">
        <f ca="1">'Data Selector'!I42</f>
        <v>1.491629812999995E-2</v>
      </c>
      <c r="K43" s="3">
        <f ca="1">'Data Selector'!J42</f>
        <v>7.1265163625751082E-3</v>
      </c>
      <c r="L43" s="3">
        <f ca="1">'Data Selector'!K42</f>
        <v>3.3850264196531032E-2</v>
      </c>
      <c r="M43" s="3">
        <f ca="1">'Data Selector'!L42</f>
        <v>4.1695644153185302E-2</v>
      </c>
      <c r="N43" s="3">
        <f ca="1">'Data Selector'!M42</f>
        <v>9.5056910905067012E-3</v>
      </c>
      <c r="O43" s="3">
        <f ca="1">'Data Selector'!N42</f>
        <v>1.6065934113516998E-2</v>
      </c>
      <c r="P43" s="3">
        <f ca="1">'Data Selector'!O42</f>
        <v>2.6746349011363201E-2</v>
      </c>
      <c r="Q43" s="3">
        <f ca="1">'Data Selector'!P42</f>
        <v>0</v>
      </c>
      <c r="R43" s="3">
        <f ca="1">'Data Selector'!Q42</f>
        <v>0</v>
      </c>
      <c r="U43" s="12">
        <f ca="1">IF($AK43&lt;(Summary!$D$4+1),'Base Correl and Vol Calcs'!C43,"")</f>
        <v>3.1549805472555099E-2</v>
      </c>
      <c r="V43" s="12">
        <f ca="1">IF($AK43&lt;(Summary!$D$4+1),'Base Correl and Vol Calcs'!D43,"")</f>
        <v>2.0172324203999999E-2</v>
      </c>
      <c r="W43" s="12">
        <f ca="1">IF($AK43&lt;(Summary!$D$4+1),'Base Correl and Vol Calcs'!E43,"")</f>
        <v>2.8120478591E-2</v>
      </c>
      <c r="X43" s="12">
        <f ca="1">IF($AK43&lt;(Summary!$D$4+1),'Base Correl and Vol Calcs'!F43,"")</f>
        <v>3.6116837899679448E-2</v>
      </c>
      <c r="Y43" s="12">
        <f ca="1">IF($AK43&lt;(Summary!$D$4+1),'Base Correl and Vol Calcs'!G43,"")</f>
        <v>4.0361658044116899E-2</v>
      </c>
      <c r="Z43" s="12">
        <f ca="1">IF($AK43&lt;(Summary!$D$4+1),'Base Correl and Vol Calcs'!H43,"")</f>
        <v>3.6937751625043203E-2</v>
      </c>
      <c r="AA43" s="12">
        <f ca="1">IF($AK43&lt;(Summary!$D$4+1),'Base Correl and Vol Calcs'!I43,"")</f>
        <v>-4.2979999999999997E-3</v>
      </c>
      <c r="AB43" s="12">
        <f ca="1">IF($AK43&lt;(Summary!$D$4+1),'Base Correl and Vol Calcs'!J43,"")</f>
        <v>1.491629812999995E-2</v>
      </c>
      <c r="AC43" s="12">
        <f ca="1">IF($AK43&lt;(Summary!$D$4+1),'Base Correl and Vol Calcs'!K43,"")</f>
        <v>7.1265163625751082E-3</v>
      </c>
      <c r="AD43" s="12">
        <f ca="1">IF($AK43&lt;(Summary!$D$4+1),'Base Correl and Vol Calcs'!L43,"")</f>
        <v>3.3850264196531032E-2</v>
      </c>
      <c r="AE43" s="12">
        <f ca="1">IF($AK43&lt;(Summary!$D$4+1),'Base Correl and Vol Calcs'!M43,"")</f>
        <v>4.1695644153185302E-2</v>
      </c>
      <c r="AF43" s="12">
        <f ca="1">IF($AK43&lt;(Summary!$D$4+1),'Base Correl and Vol Calcs'!N43,"")</f>
        <v>9.5056910905067012E-3</v>
      </c>
      <c r="AG43" s="12">
        <f ca="1">IF($AK43&lt;(Summary!$D$4+1),'Base Correl and Vol Calcs'!O43,"")</f>
        <v>1.6065934113516998E-2</v>
      </c>
      <c r="AH43" s="12">
        <f ca="1">IF($AK43&lt;(Summary!$D$4+1),'Base Correl and Vol Calcs'!P43,"")</f>
        <v>2.6746349011363201E-2</v>
      </c>
      <c r="AI43" s="12">
        <f ca="1">IF($AK43&lt;(Summary!$D$4+1),'Base Correl and Vol Calcs'!Q43,"")</f>
        <v>0</v>
      </c>
      <c r="AJ43" s="12">
        <f ca="1">IF($AK43&lt;(Summary!$D$4+1),'Base Correl and Vol Calcs'!R43,"")</f>
        <v>0</v>
      </c>
      <c r="AK43" s="10">
        <f t="shared" si="22"/>
        <v>39</v>
      </c>
      <c r="BE43" s="4">
        <f t="shared" ca="1" si="23"/>
        <v>1.0315498054725551</v>
      </c>
      <c r="BF43" s="4">
        <f t="shared" ca="1" si="7"/>
        <v>1.0201723242039999</v>
      </c>
      <c r="BG43" s="4">
        <f t="shared" ca="1" si="8"/>
        <v>1.0281204785910001</v>
      </c>
      <c r="BH43" s="4">
        <f t="shared" ca="1" si="9"/>
        <v>1.0361168378996795</v>
      </c>
      <c r="BI43" s="4">
        <f t="shared" ca="1" si="10"/>
        <v>1.0403616580441168</v>
      </c>
      <c r="BJ43" s="4">
        <f t="shared" ca="1" si="11"/>
        <v>1.0369377516250431</v>
      </c>
      <c r="BK43" s="4">
        <f t="shared" ca="1" si="12"/>
        <v>0.99570199999999998</v>
      </c>
      <c r="BL43" s="4">
        <f t="shared" ca="1" si="29"/>
        <v>1.0149162981299999</v>
      </c>
      <c r="BM43" s="4">
        <f t="shared" ca="1" si="30"/>
        <v>1.0071265163625751</v>
      </c>
      <c r="BN43" s="4">
        <f t="shared" ca="1" si="31"/>
        <v>1.033850264196531</v>
      </c>
      <c r="BO43" s="4">
        <f t="shared" ca="1" si="32"/>
        <v>1.0416956441531853</v>
      </c>
      <c r="BP43" s="4">
        <f t="shared" ca="1" si="33"/>
        <v>1.0095056910905067</v>
      </c>
      <c r="BQ43" s="4">
        <f t="shared" ca="1" si="18"/>
        <v>1.016065934113517</v>
      </c>
      <c r="BR43" s="4">
        <f t="shared" ca="1" si="19"/>
        <v>1.0267463490113633</v>
      </c>
      <c r="BS43" s="4">
        <f t="shared" ca="1" si="20"/>
        <v>1</v>
      </c>
      <c r="BT43" s="4">
        <f t="shared" ca="1" si="21"/>
        <v>1</v>
      </c>
      <c r="BV43" s="4"/>
      <c r="BW43" s="4"/>
      <c r="BX43" s="4"/>
      <c r="BY43" s="4"/>
      <c r="BZ43" s="4"/>
      <c r="CA43" s="4"/>
      <c r="CB43" s="4"/>
      <c r="CC43" s="4"/>
      <c r="CM43" s="11"/>
      <c r="CN43" s="7"/>
    </row>
    <row r="44" spans="1:92" x14ac:dyDescent="0.2">
      <c r="A44" s="38"/>
      <c r="B44" s="34">
        <f>'US Core RE'!D53</f>
        <v>42004</v>
      </c>
      <c r="C44" s="3">
        <f ca="1">'Data Selector'!B43</f>
        <v>3.0245673249977501E-2</v>
      </c>
      <c r="D44" s="3">
        <f ca="1">'Data Selector'!C43</f>
        <v>2.0206056403000001E-2</v>
      </c>
      <c r="E44" s="3">
        <f ca="1">'Data Selector'!D43</f>
        <v>2.5528002625000001E-2</v>
      </c>
      <c r="F44" s="3">
        <f ca="1">'Data Selector'!E43</f>
        <v>3.1664290743115948E-2</v>
      </c>
      <c r="G44" s="3">
        <f ca="1">'Data Selector'!F43</f>
        <v>6.6087263234422905E-2</v>
      </c>
      <c r="H44" s="3">
        <f ca="1">'Data Selector'!G43</f>
        <v>5.8679796712679998E-2</v>
      </c>
      <c r="I44" s="3">
        <f ca="1">'Data Selector'!H43</f>
        <v>1.3351999999999999E-2</v>
      </c>
      <c r="J44" s="3">
        <f ca="1">'Data Selector'!I43</f>
        <v>5.7596738607500031E-2</v>
      </c>
      <c r="K44" s="3">
        <f ca="1">'Data Selector'!J43</f>
        <v>3.6481358581998968E-3</v>
      </c>
      <c r="L44" s="3">
        <f ca="1">'Data Selector'!K43</f>
        <v>0.14110556560175014</v>
      </c>
      <c r="M44" s="3">
        <f ca="1">'Data Selector'!L43</f>
        <v>8.073162135320211E-2</v>
      </c>
      <c r="N44" s="3">
        <f ca="1">'Data Selector'!M43</f>
        <v>4.9326671217548003E-2</v>
      </c>
      <c r="O44" s="3">
        <f ca="1">'Data Selector'!N43</f>
        <v>1.7942408169591584E-2</v>
      </c>
      <c r="P44" s="3">
        <f ca="1">'Data Selector'!O43</f>
        <v>2.6058464852377498E-2</v>
      </c>
      <c r="Q44" s="3">
        <f ca="1">'Data Selector'!P43</f>
        <v>0</v>
      </c>
      <c r="R44" s="3">
        <f ca="1">'Data Selector'!Q43</f>
        <v>0</v>
      </c>
      <c r="U44" s="12">
        <f ca="1">IF($AK44&lt;(Summary!$D$4+1),'Base Correl and Vol Calcs'!C44,"")</f>
        <v>3.0245673249977501E-2</v>
      </c>
      <c r="V44" s="12">
        <f ca="1">IF($AK44&lt;(Summary!$D$4+1),'Base Correl and Vol Calcs'!D44,"")</f>
        <v>2.0206056403000001E-2</v>
      </c>
      <c r="W44" s="12">
        <f ca="1">IF($AK44&lt;(Summary!$D$4+1),'Base Correl and Vol Calcs'!E44,"")</f>
        <v>2.5528002625000001E-2</v>
      </c>
      <c r="X44" s="12">
        <f ca="1">IF($AK44&lt;(Summary!$D$4+1),'Base Correl and Vol Calcs'!F44,"")</f>
        <v>3.1664290743115948E-2</v>
      </c>
      <c r="Y44" s="12">
        <f ca="1">IF($AK44&lt;(Summary!$D$4+1),'Base Correl and Vol Calcs'!G44,"")</f>
        <v>6.6087263234422905E-2</v>
      </c>
      <c r="Z44" s="12">
        <f ca="1">IF($AK44&lt;(Summary!$D$4+1),'Base Correl and Vol Calcs'!H44,"")</f>
        <v>5.8679796712679998E-2</v>
      </c>
      <c r="AA44" s="12">
        <f ca="1">IF($AK44&lt;(Summary!$D$4+1),'Base Correl and Vol Calcs'!I44,"")</f>
        <v>1.3351999999999999E-2</v>
      </c>
      <c r="AB44" s="12">
        <f ca="1">IF($AK44&lt;(Summary!$D$4+1),'Base Correl and Vol Calcs'!J44,"")</f>
        <v>5.7596738607500031E-2</v>
      </c>
      <c r="AC44" s="12">
        <f ca="1">IF($AK44&lt;(Summary!$D$4+1),'Base Correl and Vol Calcs'!K44,"")</f>
        <v>3.6481358581998968E-3</v>
      </c>
      <c r="AD44" s="12">
        <f ca="1">IF($AK44&lt;(Summary!$D$4+1),'Base Correl and Vol Calcs'!L44,"")</f>
        <v>0.14110556560175014</v>
      </c>
      <c r="AE44" s="12">
        <f ca="1">IF($AK44&lt;(Summary!$D$4+1),'Base Correl and Vol Calcs'!M44,"")</f>
        <v>8.073162135320211E-2</v>
      </c>
      <c r="AF44" s="12">
        <f ca="1">IF($AK44&lt;(Summary!$D$4+1),'Base Correl and Vol Calcs'!N44,"")</f>
        <v>4.9326671217548003E-2</v>
      </c>
      <c r="AG44" s="12">
        <f ca="1">IF($AK44&lt;(Summary!$D$4+1),'Base Correl and Vol Calcs'!O44,"")</f>
        <v>1.7942408169591584E-2</v>
      </c>
      <c r="AH44" s="12">
        <f ca="1">IF($AK44&lt;(Summary!$D$4+1),'Base Correl and Vol Calcs'!P44,"")</f>
        <v>2.6058464852377498E-2</v>
      </c>
      <c r="AI44" s="12">
        <f ca="1">IF($AK44&lt;(Summary!$D$4+1),'Base Correl and Vol Calcs'!Q44,"")</f>
        <v>0</v>
      </c>
      <c r="AJ44" s="12">
        <f ca="1">IF($AK44&lt;(Summary!$D$4+1),'Base Correl and Vol Calcs'!R44,"")</f>
        <v>0</v>
      </c>
      <c r="AK44" s="10">
        <f t="shared" si="22"/>
        <v>40</v>
      </c>
      <c r="BE44" s="4">
        <f t="shared" ca="1" si="23"/>
        <v>1.0302456732499774</v>
      </c>
      <c r="BF44" s="4">
        <f t="shared" ca="1" si="7"/>
        <v>1.020206056403</v>
      </c>
      <c r="BG44" s="4">
        <f t="shared" ca="1" si="8"/>
        <v>1.025528002625</v>
      </c>
      <c r="BH44" s="4">
        <f t="shared" ca="1" si="9"/>
        <v>1.0316642907431159</v>
      </c>
      <c r="BI44" s="4">
        <f t="shared" ca="1" si="10"/>
        <v>1.0660872632344229</v>
      </c>
      <c r="BJ44" s="4">
        <f t="shared" ca="1" si="11"/>
        <v>1.05867979671268</v>
      </c>
      <c r="BK44" s="4">
        <f t="shared" ca="1" si="12"/>
        <v>1.013352</v>
      </c>
      <c r="BL44" s="4">
        <f t="shared" ca="1" si="29"/>
        <v>1.0575967386075</v>
      </c>
      <c r="BM44" s="4">
        <f t="shared" ca="1" si="30"/>
        <v>1.0036481358581999</v>
      </c>
      <c r="BN44" s="4">
        <f t="shared" ca="1" si="31"/>
        <v>1.1411055656017501</v>
      </c>
      <c r="BO44" s="4">
        <f t="shared" ca="1" si="32"/>
        <v>1.0807316213532021</v>
      </c>
      <c r="BP44" s="4">
        <f t="shared" ca="1" si="33"/>
        <v>1.049326671217548</v>
      </c>
      <c r="BQ44" s="4">
        <f t="shared" ca="1" si="18"/>
        <v>1.0179424081695916</v>
      </c>
      <c r="BR44" s="4">
        <f t="shared" ca="1" si="19"/>
        <v>1.0260584648523774</v>
      </c>
      <c r="BS44" s="4">
        <f t="shared" ca="1" si="20"/>
        <v>1</v>
      </c>
      <c r="BT44" s="4">
        <f t="shared" ca="1" si="21"/>
        <v>1</v>
      </c>
      <c r="BV44" s="4"/>
      <c r="BW44" s="4"/>
      <c r="BX44" s="4"/>
      <c r="BY44" s="4"/>
      <c r="BZ44" s="4"/>
      <c r="CA44" s="4"/>
      <c r="CB44" s="4"/>
      <c r="CC44" s="4"/>
      <c r="CM44" s="11"/>
      <c r="CN44" s="7"/>
    </row>
    <row r="45" spans="1:92" x14ac:dyDescent="0.2">
      <c r="A45" s="38"/>
      <c r="B45" s="34">
        <f>'US Core RE'!D54</f>
        <v>41912</v>
      </c>
      <c r="C45" s="3">
        <f ca="1">'Data Selector'!B44</f>
        <v>2.9995237000000001E-2</v>
      </c>
      <c r="D45" s="3">
        <f ca="1">'Data Selector'!C44</f>
        <v>2.0170657006999999E-2</v>
      </c>
      <c r="E45" s="3">
        <f ca="1">'Data Selector'!D44</f>
        <v>1.9814911067999999E-2</v>
      </c>
      <c r="F45" s="3">
        <f ca="1">'Data Selector'!E44</f>
        <v>3.1744599538027676E-2</v>
      </c>
      <c r="G45" s="3">
        <f ca="1">'Data Selector'!F44</f>
        <v>3.7093227777518799E-2</v>
      </c>
      <c r="H45" s="3">
        <f ca="1">'Data Selector'!G44</f>
        <v>3.8521878032260697E-2</v>
      </c>
      <c r="I45" s="3">
        <f ca="1">'Data Selector'!H44</f>
        <v>-1.1540000000000001E-3</v>
      </c>
      <c r="J45" s="3">
        <f ca="1">'Data Selector'!I44</f>
        <v>1.2135386832500039E-2</v>
      </c>
      <c r="K45" s="3">
        <f ca="1">'Data Selector'!J44</f>
        <v>1.3481637171500083E-2</v>
      </c>
      <c r="L45" s="3">
        <f ca="1">'Data Selector'!K44</f>
        <v>9.9728701837249467E-3</v>
      </c>
      <c r="M45" s="3">
        <f ca="1">'Data Selector'!L44</f>
        <v>-4.4331352835809579E-2</v>
      </c>
      <c r="N45" s="3">
        <f ca="1">'Data Selector'!M44</f>
        <v>1.12789158823399E-2</v>
      </c>
      <c r="O45" s="3">
        <f ca="1">'Data Selector'!N44</f>
        <v>1.6595901774139055E-3</v>
      </c>
      <c r="P45" s="3">
        <f ca="1">'Data Selector'!O44</f>
        <v>2.0680185163107E-2</v>
      </c>
      <c r="Q45" s="3">
        <f ca="1">'Data Selector'!P44</f>
        <v>0</v>
      </c>
      <c r="R45" s="3">
        <f ca="1">'Data Selector'!Q44</f>
        <v>0</v>
      </c>
      <c r="U45" s="12">
        <f ca="1">IF($AK45&lt;(Summary!$D$4+1),'Base Correl and Vol Calcs'!C45,"")</f>
        <v>2.9995237000000001E-2</v>
      </c>
      <c r="V45" s="12">
        <f ca="1">IF($AK45&lt;(Summary!$D$4+1),'Base Correl and Vol Calcs'!D45,"")</f>
        <v>2.0170657006999999E-2</v>
      </c>
      <c r="W45" s="12">
        <f ca="1">IF($AK45&lt;(Summary!$D$4+1),'Base Correl and Vol Calcs'!E45,"")</f>
        <v>1.9814911067999999E-2</v>
      </c>
      <c r="X45" s="12">
        <f ca="1">IF($AK45&lt;(Summary!$D$4+1),'Base Correl and Vol Calcs'!F45,"")</f>
        <v>3.1744599538027676E-2</v>
      </c>
      <c r="Y45" s="12">
        <f ca="1">IF($AK45&lt;(Summary!$D$4+1),'Base Correl and Vol Calcs'!G45,"")</f>
        <v>3.7093227777518799E-2</v>
      </c>
      <c r="Z45" s="12">
        <f ca="1">IF($AK45&lt;(Summary!$D$4+1),'Base Correl and Vol Calcs'!H45,"")</f>
        <v>3.8521878032260697E-2</v>
      </c>
      <c r="AA45" s="12">
        <f ca="1">IF($AK45&lt;(Summary!$D$4+1),'Base Correl and Vol Calcs'!I45,"")</f>
        <v>-1.1540000000000001E-3</v>
      </c>
      <c r="AB45" s="12">
        <f ca="1">IF($AK45&lt;(Summary!$D$4+1),'Base Correl and Vol Calcs'!J45,"")</f>
        <v>1.2135386832500039E-2</v>
      </c>
      <c r="AC45" s="12">
        <f ca="1">IF($AK45&lt;(Summary!$D$4+1),'Base Correl and Vol Calcs'!K45,"")</f>
        <v>1.3481637171500083E-2</v>
      </c>
      <c r="AD45" s="12">
        <f ca="1">IF($AK45&lt;(Summary!$D$4+1),'Base Correl and Vol Calcs'!L45,"")</f>
        <v>9.9728701837249467E-3</v>
      </c>
      <c r="AE45" s="12">
        <f ca="1">IF($AK45&lt;(Summary!$D$4+1),'Base Correl and Vol Calcs'!M45,"")</f>
        <v>-4.4331352835809579E-2</v>
      </c>
      <c r="AF45" s="12">
        <f ca="1">IF($AK45&lt;(Summary!$D$4+1),'Base Correl and Vol Calcs'!N45,"")</f>
        <v>1.12789158823399E-2</v>
      </c>
      <c r="AG45" s="12">
        <f ca="1">IF($AK45&lt;(Summary!$D$4+1),'Base Correl and Vol Calcs'!O45,"")</f>
        <v>1.6595901774139055E-3</v>
      </c>
      <c r="AH45" s="12">
        <f ca="1">IF($AK45&lt;(Summary!$D$4+1),'Base Correl and Vol Calcs'!P45,"")</f>
        <v>2.0680185163107E-2</v>
      </c>
      <c r="AI45" s="12">
        <f ca="1">IF($AK45&lt;(Summary!$D$4+1),'Base Correl and Vol Calcs'!Q45,"")</f>
        <v>0</v>
      </c>
      <c r="AJ45" s="12">
        <f ca="1">IF($AK45&lt;(Summary!$D$4+1),'Base Correl and Vol Calcs'!R45,"")</f>
        <v>0</v>
      </c>
      <c r="AK45" s="10">
        <f t="shared" si="22"/>
        <v>41</v>
      </c>
      <c r="BE45" s="4">
        <f t="shared" ca="1" si="23"/>
        <v>1.0299952370000001</v>
      </c>
      <c r="BF45" s="4">
        <f t="shared" ca="1" si="7"/>
        <v>1.0201706570069999</v>
      </c>
      <c r="BG45" s="4">
        <f t="shared" ca="1" si="8"/>
        <v>1.0198149110679999</v>
      </c>
      <c r="BH45" s="4">
        <f t="shared" ca="1" si="9"/>
        <v>1.0317445995380277</v>
      </c>
      <c r="BI45" s="4">
        <f t="shared" ca="1" si="10"/>
        <v>1.0370932277775189</v>
      </c>
      <c r="BJ45" s="4">
        <f t="shared" ca="1" si="11"/>
        <v>1.0385218780322607</v>
      </c>
      <c r="BK45" s="4">
        <f t="shared" ca="1" si="12"/>
        <v>0.99884600000000001</v>
      </c>
      <c r="BL45" s="4">
        <f t="shared" ca="1" si="29"/>
        <v>1.0121353868325</v>
      </c>
      <c r="BM45" s="4">
        <f t="shared" ca="1" si="30"/>
        <v>1.0134816371715001</v>
      </c>
      <c r="BN45" s="4">
        <f t="shared" ca="1" si="31"/>
        <v>1.0099728701837249</v>
      </c>
      <c r="BO45" s="4">
        <f t="shared" ca="1" si="32"/>
        <v>0.95566864716419042</v>
      </c>
      <c r="BP45" s="4">
        <f t="shared" ca="1" si="33"/>
        <v>1.0112789158823399</v>
      </c>
      <c r="BQ45" s="4">
        <f t="shared" ca="1" si="18"/>
        <v>1.0016595901774139</v>
      </c>
      <c r="BR45" s="4">
        <f t="shared" ca="1" si="19"/>
        <v>1.0206801851631071</v>
      </c>
      <c r="BS45" s="4">
        <f t="shared" ca="1" si="20"/>
        <v>1</v>
      </c>
      <c r="BT45" s="4">
        <f t="shared" ca="1" si="21"/>
        <v>1</v>
      </c>
      <c r="BV45" s="4"/>
      <c r="BW45" s="4"/>
      <c r="BX45" s="4"/>
      <c r="BY45" s="4"/>
      <c r="BZ45" s="4"/>
      <c r="CA45" s="4"/>
      <c r="CB45" s="4"/>
      <c r="CC45" s="4"/>
      <c r="CM45" s="11"/>
      <c r="CN45" s="7"/>
    </row>
    <row r="46" spans="1:92" x14ac:dyDescent="0.2">
      <c r="A46" s="38"/>
      <c r="B46" s="34">
        <f>'US Core RE'!D55</f>
        <v>41820</v>
      </c>
      <c r="C46" s="3">
        <f ca="1">'Data Selector'!B45</f>
        <v>2.68559373817151E-2</v>
      </c>
      <c r="D46" s="3">
        <f ca="1">'Data Selector'!C45</f>
        <v>2.2087179022000001E-2</v>
      </c>
      <c r="E46" s="3">
        <f ca="1">'Data Selector'!D45</f>
        <v>2.7530443596000001E-2</v>
      </c>
      <c r="F46" s="3">
        <f ca="1">'Data Selector'!E45</f>
        <v>3.0608877265252372E-2</v>
      </c>
      <c r="G46" s="3">
        <f ca="1">'Data Selector'!F45</f>
        <v>4.4521124676080402E-2</v>
      </c>
      <c r="H46" s="3">
        <f ca="1">'Data Selector'!G45</f>
        <v>2.32395857497101E-2</v>
      </c>
      <c r="I46" s="3">
        <f ca="1">'Data Selector'!H45</f>
        <v>4.0115999999999999E-2</v>
      </c>
      <c r="J46" s="3">
        <f ca="1">'Data Selector'!I45</f>
        <v>8.2644903274999848E-3</v>
      </c>
      <c r="K46" s="3">
        <f ca="1">'Data Selector'!J45</f>
        <v>1.2723447925174991E-2</v>
      </c>
      <c r="L46" s="3">
        <f ca="1">'Data Selector'!K45</f>
        <v>1.8931100438825066E-2</v>
      </c>
      <c r="M46" s="3">
        <f ca="1">'Data Selector'!L45</f>
        <v>7.8758976129668978E-2</v>
      </c>
      <c r="N46" s="3">
        <f ca="1">'Data Selector'!M45</f>
        <v>5.2338321508653897E-2</v>
      </c>
      <c r="O46" s="3">
        <f ca="1">'Data Selector'!N45</f>
        <v>2.0446672812632238E-2</v>
      </c>
      <c r="P46" s="3">
        <f ca="1">'Data Selector'!O45</f>
        <v>4.4654793270016403E-2</v>
      </c>
      <c r="Q46" s="3">
        <f ca="1">'Data Selector'!P45</f>
        <v>0</v>
      </c>
      <c r="R46" s="3">
        <f ca="1">'Data Selector'!Q45</f>
        <v>0</v>
      </c>
      <c r="U46" s="12">
        <f ca="1">IF($AK46&lt;(Summary!$D$4+1),'Base Correl and Vol Calcs'!C46,"")</f>
        <v>2.68559373817151E-2</v>
      </c>
      <c r="V46" s="12">
        <f ca="1">IF($AK46&lt;(Summary!$D$4+1),'Base Correl and Vol Calcs'!D46,"")</f>
        <v>2.2087179022000001E-2</v>
      </c>
      <c r="W46" s="12">
        <f ca="1">IF($AK46&lt;(Summary!$D$4+1),'Base Correl and Vol Calcs'!E46,"")</f>
        <v>2.7530443596000001E-2</v>
      </c>
      <c r="X46" s="12">
        <f ca="1">IF($AK46&lt;(Summary!$D$4+1),'Base Correl and Vol Calcs'!F46,"")</f>
        <v>3.0608877265252372E-2</v>
      </c>
      <c r="Y46" s="12">
        <f ca="1">IF($AK46&lt;(Summary!$D$4+1),'Base Correl and Vol Calcs'!G46,"")</f>
        <v>4.4521124676080402E-2</v>
      </c>
      <c r="Z46" s="12">
        <f ca="1">IF($AK46&lt;(Summary!$D$4+1),'Base Correl and Vol Calcs'!H46,"")</f>
        <v>2.32395857497101E-2</v>
      </c>
      <c r="AA46" s="12">
        <f ca="1">IF($AK46&lt;(Summary!$D$4+1),'Base Correl and Vol Calcs'!I46,"")</f>
        <v>4.0115999999999999E-2</v>
      </c>
      <c r="AB46" s="12">
        <f ca="1">IF($AK46&lt;(Summary!$D$4+1),'Base Correl and Vol Calcs'!J46,"")</f>
        <v>8.2644903274999848E-3</v>
      </c>
      <c r="AC46" s="12">
        <f ca="1">IF($AK46&lt;(Summary!$D$4+1),'Base Correl and Vol Calcs'!K46,"")</f>
        <v>1.2723447925174991E-2</v>
      </c>
      <c r="AD46" s="12">
        <f ca="1">IF($AK46&lt;(Summary!$D$4+1),'Base Correl and Vol Calcs'!L46,"")</f>
        <v>1.8931100438825066E-2</v>
      </c>
      <c r="AE46" s="12">
        <f ca="1">IF($AK46&lt;(Summary!$D$4+1),'Base Correl and Vol Calcs'!M46,"")</f>
        <v>7.8758976129668978E-2</v>
      </c>
      <c r="AF46" s="12">
        <f ca="1">IF($AK46&lt;(Summary!$D$4+1),'Base Correl and Vol Calcs'!N46,"")</f>
        <v>5.2338321508653897E-2</v>
      </c>
      <c r="AG46" s="12">
        <f ca="1">IF($AK46&lt;(Summary!$D$4+1),'Base Correl and Vol Calcs'!O46,"")</f>
        <v>2.0446672812632238E-2</v>
      </c>
      <c r="AH46" s="12">
        <f ca="1">IF($AK46&lt;(Summary!$D$4+1),'Base Correl and Vol Calcs'!P46,"")</f>
        <v>4.4654793270016403E-2</v>
      </c>
      <c r="AI46" s="12">
        <f ca="1">IF($AK46&lt;(Summary!$D$4+1),'Base Correl and Vol Calcs'!Q46,"")</f>
        <v>0</v>
      </c>
      <c r="AJ46" s="12">
        <f ca="1">IF($AK46&lt;(Summary!$D$4+1),'Base Correl and Vol Calcs'!R46,"")</f>
        <v>0</v>
      </c>
      <c r="AK46" s="10">
        <f t="shared" si="22"/>
        <v>42</v>
      </c>
      <c r="BE46" s="4">
        <f t="shared" ca="1" si="23"/>
        <v>1.0268559373817152</v>
      </c>
      <c r="BF46" s="4">
        <f t="shared" ca="1" si="7"/>
        <v>1.0220871790220001</v>
      </c>
      <c r="BG46" s="4">
        <f t="shared" ca="1" si="8"/>
        <v>1.027530443596</v>
      </c>
      <c r="BH46" s="4">
        <f t="shared" ca="1" si="9"/>
        <v>1.0306088772652524</v>
      </c>
      <c r="BI46" s="4">
        <f t="shared" ca="1" si="10"/>
        <v>1.0445211246760804</v>
      </c>
      <c r="BJ46" s="4">
        <f t="shared" ca="1" si="11"/>
        <v>1.0232395857497101</v>
      </c>
      <c r="BK46" s="4">
        <f t="shared" ca="1" si="12"/>
        <v>1.040116</v>
      </c>
      <c r="BL46" s="4">
        <f t="shared" ca="1" si="29"/>
        <v>1.0082644903275</v>
      </c>
      <c r="BM46" s="4">
        <f t="shared" ca="1" si="30"/>
        <v>1.012723447925175</v>
      </c>
      <c r="BN46" s="4">
        <f t="shared" ca="1" si="31"/>
        <v>1.0189311004388251</v>
      </c>
      <c r="BO46" s="4">
        <f t="shared" ca="1" si="32"/>
        <v>1.078758976129669</v>
      </c>
      <c r="BP46" s="4">
        <f t="shared" ca="1" si="33"/>
        <v>1.0523383215086539</v>
      </c>
      <c r="BQ46" s="4">
        <f t="shared" ca="1" si="18"/>
        <v>1.0204466728126322</v>
      </c>
      <c r="BR46" s="4">
        <f t="shared" ca="1" si="19"/>
        <v>1.0446547932700163</v>
      </c>
      <c r="BS46" s="4">
        <f t="shared" ca="1" si="20"/>
        <v>1</v>
      </c>
      <c r="BT46" s="4">
        <f t="shared" ca="1" si="21"/>
        <v>1</v>
      </c>
      <c r="BV46" s="4"/>
      <c r="BW46" s="4"/>
      <c r="BX46" s="4"/>
      <c r="BY46" s="4"/>
      <c r="BZ46" s="4"/>
      <c r="CA46" s="4"/>
      <c r="CB46" s="4"/>
      <c r="CC46" s="4"/>
      <c r="CM46" s="11"/>
      <c r="CN46" s="7"/>
    </row>
    <row r="47" spans="1:92" x14ac:dyDescent="0.2">
      <c r="A47" s="38"/>
      <c r="B47" s="34">
        <f>'US Core RE'!D56</f>
        <v>41729</v>
      </c>
      <c r="C47" s="3">
        <f ca="1">'Data Selector'!B46</f>
        <v>2.2895136103475398E-2</v>
      </c>
      <c r="D47" s="3">
        <f ca="1">'Data Selector'!C46</f>
        <v>1.2862615365E-2</v>
      </c>
      <c r="E47" s="3">
        <f ca="1">'Data Selector'!D46</f>
        <v>2.7195884391999998E-2</v>
      </c>
      <c r="F47" s="3">
        <f ca="1">'Data Selector'!E46</f>
        <v>2.7403086480211149E-2</v>
      </c>
      <c r="G47" s="3">
        <f ca="1">'Data Selector'!F46</f>
        <v>2.8531526080032201E-2</v>
      </c>
      <c r="H47" s="3">
        <f ca="1">'Data Selector'!G46</f>
        <v>2.3540349049366801E-2</v>
      </c>
      <c r="I47" s="3">
        <f ca="1">'Data Selector'!H46</f>
        <v>2.7533999999999999E-2</v>
      </c>
      <c r="J47" s="3">
        <f ca="1">'Data Selector'!I46</f>
        <v>1.3489398320000179E-2</v>
      </c>
      <c r="K47" s="3">
        <f ca="1">'Data Selector'!J46</f>
        <v>2.1677360870600237E-2</v>
      </c>
      <c r="L47" s="3">
        <f ca="1">'Data Selector'!K46</f>
        <v>2.115789446142502E-2</v>
      </c>
      <c r="M47" s="3">
        <f ca="1">'Data Selector'!L46</f>
        <v>4.0144136556935495E-2</v>
      </c>
      <c r="N47" s="3">
        <f ca="1">'Data Selector'!M46</f>
        <v>1.8074541744958199E-2</v>
      </c>
      <c r="O47" s="3">
        <f ca="1">'Data Selector'!N46</f>
        <v>1.8431074668714187E-2</v>
      </c>
      <c r="P47" s="3">
        <f ca="1">'Data Selector'!O46</f>
        <v>2.6024784770478E-2</v>
      </c>
      <c r="Q47" s="3">
        <f ca="1">'Data Selector'!P46</f>
        <v>0</v>
      </c>
      <c r="R47" s="3">
        <f ca="1">'Data Selector'!Q46</f>
        <v>0</v>
      </c>
      <c r="U47" s="12">
        <f ca="1">IF($AK47&lt;(Summary!$D$4+1),'Base Correl and Vol Calcs'!C47,"")</f>
        <v>2.2895136103475398E-2</v>
      </c>
      <c r="V47" s="12">
        <f ca="1">IF($AK47&lt;(Summary!$D$4+1),'Base Correl and Vol Calcs'!D47,"")</f>
        <v>1.2862615365E-2</v>
      </c>
      <c r="W47" s="12">
        <f ca="1">IF($AK47&lt;(Summary!$D$4+1),'Base Correl and Vol Calcs'!E47,"")</f>
        <v>2.7195884391999998E-2</v>
      </c>
      <c r="X47" s="12">
        <f ca="1">IF($AK47&lt;(Summary!$D$4+1),'Base Correl and Vol Calcs'!F47,"")</f>
        <v>2.7403086480211149E-2</v>
      </c>
      <c r="Y47" s="12">
        <f ca="1">IF($AK47&lt;(Summary!$D$4+1),'Base Correl and Vol Calcs'!G47,"")</f>
        <v>2.8531526080032201E-2</v>
      </c>
      <c r="Z47" s="12">
        <f ca="1">IF($AK47&lt;(Summary!$D$4+1),'Base Correl and Vol Calcs'!H47,"")</f>
        <v>2.3540349049366801E-2</v>
      </c>
      <c r="AA47" s="12">
        <f ca="1">IF($AK47&lt;(Summary!$D$4+1),'Base Correl and Vol Calcs'!I47,"")</f>
        <v>2.7533999999999999E-2</v>
      </c>
      <c r="AB47" s="12">
        <f ca="1">IF($AK47&lt;(Summary!$D$4+1),'Base Correl and Vol Calcs'!J47,"")</f>
        <v>1.3489398320000179E-2</v>
      </c>
      <c r="AC47" s="12">
        <f ca="1">IF($AK47&lt;(Summary!$D$4+1),'Base Correl and Vol Calcs'!K47,"")</f>
        <v>2.1677360870600237E-2</v>
      </c>
      <c r="AD47" s="12">
        <f ca="1">IF($AK47&lt;(Summary!$D$4+1),'Base Correl and Vol Calcs'!L47,"")</f>
        <v>2.115789446142502E-2</v>
      </c>
      <c r="AE47" s="12">
        <f ca="1">IF($AK47&lt;(Summary!$D$4+1),'Base Correl and Vol Calcs'!M47,"")</f>
        <v>4.0144136556935495E-2</v>
      </c>
      <c r="AF47" s="12">
        <f ca="1">IF($AK47&lt;(Summary!$D$4+1),'Base Correl and Vol Calcs'!N47,"")</f>
        <v>1.8074541744958199E-2</v>
      </c>
      <c r="AG47" s="12">
        <f ca="1">IF($AK47&lt;(Summary!$D$4+1),'Base Correl and Vol Calcs'!O47,"")</f>
        <v>1.8431074668714187E-2</v>
      </c>
      <c r="AH47" s="12">
        <f ca="1">IF($AK47&lt;(Summary!$D$4+1),'Base Correl and Vol Calcs'!P47,"")</f>
        <v>2.6024784770478E-2</v>
      </c>
      <c r="AI47" s="12">
        <f ca="1">IF($AK47&lt;(Summary!$D$4+1),'Base Correl and Vol Calcs'!Q47,"")</f>
        <v>0</v>
      </c>
      <c r="AJ47" s="12">
        <f ca="1">IF($AK47&lt;(Summary!$D$4+1),'Base Correl and Vol Calcs'!R47,"")</f>
        <v>0</v>
      </c>
      <c r="AK47" s="10">
        <f t="shared" si="22"/>
        <v>43</v>
      </c>
      <c r="BE47" s="4">
        <f t="shared" ca="1" si="23"/>
        <v>1.0228951361034755</v>
      </c>
      <c r="BF47" s="4">
        <f t="shared" ca="1" si="7"/>
        <v>1.012862615365</v>
      </c>
      <c r="BG47" s="4">
        <f t="shared" ca="1" si="8"/>
        <v>1.0271958843919999</v>
      </c>
      <c r="BH47" s="4">
        <f t="shared" ca="1" si="9"/>
        <v>1.0274030864802111</v>
      </c>
      <c r="BI47" s="4">
        <f t="shared" ca="1" si="10"/>
        <v>1.0285315260800323</v>
      </c>
      <c r="BJ47" s="4">
        <f t="shared" ca="1" si="11"/>
        <v>1.0235403490493669</v>
      </c>
      <c r="BK47" s="4">
        <f t="shared" ca="1" si="12"/>
        <v>1.0275339999999999</v>
      </c>
      <c r="BL47" s="4">
        <f t="shared" ca="1" si="29"/>
        <v>1.0134893983200002</v>
      </c>
      <c r="BM47" s="4">
        <f t="shared" ca="1" si="30"/>
        <v>1.0216773608706002</v>
      </c>
      <c r="BN47" s="4">
        <f t="shared" ca="1" si="31"/>
        <v>1.021157894461425</v>
      </c>
      <c r="BO47" s="4">
        <f t="shared" ca="1" si="32"/>
        <v>1.0401441365569355</v>
      </c>
      <c r="BP47" s="4">
        <f t="shared" ca="1" si="33"/>
        <v>1.0180745417449582</v>
      </c>
      <c r="BQ47" s="4">
        <f t="shared" ca="1" si="18"/>
        <v>1.0184310746687142</v>
      </c>
      <c r="BR47" s="4">
        <f t="shared" ca="1" si="19"/>
        <v>1.026024784770478</v>
      </c>
      <c r="BS47" s="4">
        <f t="shared" ca="1" si="20"/>
        <v>1</v>
      </c>
      <c r="BT47" s="4">
        <f t="shared" ca="1" si="21"/>
        <v>1</v>
      </c>
      <c r="BV47" s="4"/>
      <c r="BW47" s="4"/>
      <c r="BX47" s="4"/>
      <c r="BY47" s="4"/>
      <c r="BZ47" s="4"/>
      <c r="CA47" s="4"/>
      <c r="CB47" s="4"/>
      <c r="CC47" s="4"/>
      <c r="CM47" s="11"/>
      <c r="CN47" s="7"/>
    </row>
    <row r="48" spans="1:92" x14ac:dyDescent="0.2">
      <c r="A48" s="38"/>
      <c r="B48" s="34">
        <f>'US Core RE'!D57</f>
        <v>41639</v>
      </c>
      <c r="C48" s="3">
        <f ca="1">'Data Selector'!B47</f>
        <v>2.9366772901907201E-2</v>
      </c>
      <c r="D48" s="3">
        <f ca="1">'Data Selector'!C47</f>
        <v>1.3644855542E-2</v>
      </c>
      <c r="E48" s="3">
        <f ca="1">'Data Selector'!D47</f>
        <v>2.3092463989999999E-2</v>
      </c>
      <c r="F48" s="3">
        <f ca="1">'Data Selector'!E47</f>
        <v>3.8432944861411612E-2</v>
      </c>
      <c r="G48" s="3">
        <f ca="1">'Data Selector'!F47</f>
        <v>2.9978178808445801E-2</v>
      </c>
      <c r="H48" s="3">
        <f ca="1">'Data Selector'!G47</f>
        <v>4.5706740927826402E-2</v>
      </c>
      <c r="I48" s="3">
        <f ca="1">'Data Selector'!H47</f>
        <v>4.3108E-2</v>
      </c>
      <c r="J48" s="3">
        <f ca="1">'Data Selector'!I47</f>
        <v>5.6597593730000062E-2</v>
      </c>
      <c r="K48" s="3">
        <f ca="1">'Data Selector'!J47</f>
        <v>5.3661108601850138E-2</v>
      </c>
      <c r="L48" s="3">
        <f ca="1">'Data Selector'!K47</f>
        <v>0.16558843781975008</v>
      </c>
      <c r="M48" s="3">
        <f ca="1">'Data Selector'!L47</f>
        <v>-4.8931680568231606E-3</v>
      </c>
      <c r="N48" s="3">
        <f ca="1">'Data Selector'!M47</f>
        <v>0.10512939435867701</v>
      </c>
      <c r="O48" s="3">
        <f ca="1">'Data Selector'!N47</f>
        <v>-1.3626155645276583E-3</v>
      </c>
      <c r="P48" s="3">
        <f ca="1">'Data Selector'!O47</f>
        <v>5.4518515902024403E-2</v>
      </c>
      <c r="Q48" s="3">
        <f ca="1">'Data Selector'!P47</f>
        <v>0</v>
      </c>
      <c r="R48" s="3">
        <f ca="1">'Data Selector'!Q47</f>
        <v>0</v>
      </c>
      <c r="U48" s="12">
        <f ca="1">IF($AK48&lt;(Summary!$D$4+1),'Base Correl and Vol Calcs'!C48,"")</f>
        <v>2.9366772901907201E-2</v>
      </c>
      <c r="V48" s="12">
        <f ca="1">IF($AK48&lt;(Summary!$D$4+1),'Base Correl and Vol Calcs'!D48,"")</f>
        <v>1.3644855542E-2</v>
      </c>
      <c r="W48" s="12">
        <f ca="1">IF($AK48&lt;(Summary!$D$4+1),'Base Correl and Vol Calcs'!E48,"")</f>
        <v>2.3092463989999999E-2</v>
      </c>
      <c r="X48" s="12">
        <f ca="1">IF($AK48&lt;(Summary!$D$4+1),'Base Correl and Vol Calcs'!F48,"")</f>
        <v>3.8432944861411612E-2</v>
      </c>
      <c r="Y48" s="12">
        <f ca="1">IF($AK48&lt;(Summary!$D$4+1),'Base Correl and Vol Calcs'!G48,"")</f>
        <v>2.9978178808445801E-2</v>
      </c>
      <c r="Z48" s="12">
        <f ca="1">IF($AK48&lt;(Summary!$D$4+1),'Base Correl and Vol Calcs'!H48,"")</f>
        <v>4.5706740927826402E-2</v>
      </c>
      <c r="AA48" s="12">
        <f ca="1">IF($AK48&lt;(Summary!$D$4+1),'Base Correl and Vol Calcs'!I48,"")</f>
        <v>4.3108E-2</v>
      </c>
      <c r="AB48" s="12">
        <f ca="1">IF($AK48&lt;(Summary!$D$4+1),'Base Correl and Vol Calcs'!J48,"")</f>
        <v>5.6597593730000062E-2</v>
      </c>
      <c r="AC48" s="12">
        <f ca="1">IF($AK48&lt;(Summary!$D$4+1),'Base Correl and Vol Calcs'!K48,"")</f>
        <v>5.3661108601850138E-2</v>
      </c>
      <c r="AD48" s="12">
        <f ca="1">IF($AK48&lt;(Summary!$D$4+1),'Base Correl and Vol Calcs'!L48,"")</f>
        <v>0.16558843781975008</v>
      </c>
      <c r="AE48" s="12">
        <f ca="1">IF($AK48&lt;(Summary!$D$4+1),'Base Correl and Vol Calcs'!M48,"")</f>
        <v>-4.8931680568231606E-3</v>
      </c>
      <c r="AF48" s="12">
        <f ca="1">IF($AK48&lt;(Summary!$D$4+1),'Base Correl and Vol Calcs'!N48,"")</f>
        <v>0.10512939435867701</v>
      </c>
      <c r="AG48" s="12">
        <f ca="1">IF($AK48&lt;(Summary!$D$4+1),'Base Correl and Vol Calcs'!O48,"")</f>
        <v>-1.3626155645276583E-3</v>
      </c>
      <c r="AH48" s="12">
        <f ca="1">IF($AK48&lt;(Summary!$D$4+1),'Base Correl and Vol Calcs'!P48,"")</f>
        <v>5.4518515902024403E-2</v>
      </c>
      <c r="AI48" s="12">
        <f ca="1">IF($AK48&lt;(Summary!$D$4+1),'Base Correl and Vol Calcs'!Q48,"")</f>
        <v>0</v>
      </c>
      <c r="AJ48" s="12">
        <f ca="1">IF($AK48&lt;(Summary!$D$4+1),'Base Correl and Vol Calcs'!R48,"")</f>
        <v>0</v>
      </c>
      <c r="AK48" s="10">
        <f t="shared" si="22"/>
        <v>44</v>
      </c>
      <c r="BE48" s="4">
        <f t="shared" ca="1" si="23"/>
        <v>1.0293667729019071</v>
      </c>
      <c r="BF48" s="4">
        <f t="shared" ca="1" si="7"/>
        <v>1.0136448555419999</v>
      </c>
      <c r="BG48" s="4">
        <f t="shared" ca="1" si="8"/>
        <v>1.0230924639900001</v>
      </c>
      <c r="BH48" s="4">
        <f t="shared" ca="1" si="9"/>
        <v>1.0384329448614116</v>
      </c>
      <c r="BI48" s="4">
        <f t="shared" ca="1" si="10"/>
        <v>1.0299781788084459</v>
      </c>
      <c r="BJ48" s="4">
        <f t="shared" ca="1" si="11"/>
        <v>1.0457067409278265</v>
      </c>
      <c r="BK48" s="4">
        <f t="shared" ca="1" si="12"/>
        <v>1.0431079999999999</v>
      </c>
      <c r="BL48" s="4">
        <f t="shared" ca="1" si="29"/>
        <v>1.0565975937300001</v>
      </c>
      <c r="BM48" s="4">
        <f t="shared" ca="1" si="30"/>
        <v>1.0536611086018501</v>
      </c>
      <c r="BN48" s="4">
        <f t="shared" ca="1" si="31"/>
        <v>1.1655884378197501</v>
      </c>
      <c r="BO48" s="4">
        <f t="shared" ca="1" si="32"/>
        <v>0.99510683194317684</v>
      </c>
      <c r="BP48" s="4">
        <f t="shared" ca="1" si="33"/>
        <v>1.1051293943586771</v>
      </c>
      <c r="BQ48" s="4">
        <f t="shared" ca="1" si="18"/>
        <v>0.99863738443547234</v>
      </c>
      <c r="BR48" s="4">
        <f t="shared" ca="1" si="19"/>
        <v>1.0545185159020245</v>
      </c>
      <c r="BS48" s="4">
        <f t="shared" ca="1" si="20"/>
        <v>1</v>
      </c>
      <c r="BT48" s="4">
        <f t="shared" ca="1" si="21"/>
        <v>1</v>
      </c>
      <c r="BV48" s="4"/>
      <c r="BW48" s="4"/>
      <c r="BX48" s="4"/>
      <c r="BY48" s="4"/>
      <c r="BZ48" s="4"/>
      <c r="CA48" s="4"/>
      <c r="CB48" s="4"/>
      <c r="CC48" s="4"/>
      <c r="CM48" s="11"/>
      <c r="CN48" s="7"/>
    </row>
    <row r="49" spans="1:92" x14ac:dyDescent="0.2">
      <c r="A49" s="38"/>
      <c r="B49" s="34">
        <f>'US Core RE'!D58</f>
        <v>41547</v>
      </c>
      <c r="C49" s="3">
        <f ca="1">'Data Selector'!B48</f>
        <v>3.3497627017465198E-2</v>
      </c>
      <c r="D49" s="3">
        <f ca="1">'Data Selector'!C48</f>
        <v>1.0138310936000001E-2</v>
      </c>
      <c r="E49" s="3">
        <f ca="1">'Data Selector'!D48</f>
        <v>2.0278650086000001E-2</v>
      </c>
      <c r="F49" s="3">
        <f ca="1">'Data Selector'!E48</f>
        <v>3.6178219919604009E-2</v>
      </c>
      <c r="G49" s="3">
        <f ca="1">'Data Selector'!F48</f>
        <v>2.3236323997594999E-2</v>
      </c>
      <c r="H49" s="3">
        <f ca="1">'Data Selector'!G48</f>
        <v>3.3591424116112198E-2</v>
      </c>
      <c r="I49" s="3">
        <f ca="1">'Data Selector'!H48</f>
        <v>2.9592E-2</v>
      </c>
      <c r="J49" s="3">
        <f ca="1">'Data Selector'!I48</f>
        <v>7.9711963999999913E-3</v>
      </c>
      <c r="K49" s="3">
        <f ca="1">'Data Selector'!J48</f>
        <v>1.5775903261175062E-2</v>
      </c>
      <c r="L49" s="3">
        <f ca="1">'Data Selector'!K48</f>
        <v>4.9132843377500013E-2</v>
      </c>
      <c r="M49" s="3">
        <f ca="1">'Data Selector'!L48</f>
        <v>2.4399318611996623E-2</v>
      </c>
      <c r="N49" s="3">
        <f ca="1">'Data Selector'!M48</f>
        <v>5.2449679813950899E-2</v>
      </c>
      <c r="O49" s="3">
        <f ca="1">'Data Selector'!N48</f>
        <v>5.677470130736495E-3</v>
      </c>
      <c r="P49" s="3">
        <f ca="1">'Data Selector'!O48</f>
        <v>2.82319283377583E-2</v>
      </c>
      <c r="Q49" s="3">
        <f ca="1">'Data Selector'!P48</f>
        <v>0</v>
      </c>
      <c r="R49" s="3">
        <f ca="1">'Data Selector'!Q48</f>
        <v>0</v>
      </c>
      <c r="U49" s="12">
        <f ca="1">IF($AK49&lt;(Summary!$D$4+1),'Base Correl and Vol Calcs'!C49,"")</f>
        <v>3.3497627017465198E-2</v>
      </c>
      <c r="V49" s="12">
        <f ca="1">IF($AK49&lt;(Summary!$D$4+1),'Base Correl and Vol Calcs'!D49,"")</f>
        <v>1.0138310936000001E-2</v>
      </c>
      <c r="W49" s="12">
        <f ca="1">IF($AK49&lt;(Summary!$D$4+1),'Base Correl and Vol Calcs'!E49,"")</f>
        <v>2.0278650086000001E-2</v>
      </c>
      <c r="X49" s="12">
        <f ca="1">IF($AK49&lt;(Summary!$D$4+1),'Base Correl and Vol Calcs'!F49,"")</f>
        <v>3.6178219919604009E-2</v>
      </c>
      <c r="Y49" s="12">
        <f ca="1">IF($AK49&lt;(Summary!$D$4+1),'Base Correl and Vol Calcs'!G49,"")</f>
        <v>2.3236323997594999E-2</v>
      </c>
      <c r="Z49" s="12">
        <f ca="1">IF($AK49&lt;(Summary!$D$4+1),'Base Correl and Vol Calcs'!H49,"")</f>
        <v>3.3591424116112198E-2</v>
      </c>
      <c r="AA49" s="12">
        <f ca="1">IF($AK49&lt;(Summary!$D$4+1),'Base Correl and Vol Calcs'!I49,"")</f>
        <v>2.9592E-2</v>
      </c>
      <c r="AB49" s="12">
        <f ca="1">IF($AK49&lt;(Summary!$D$4+1),'Base Correl and Vol Calcs'!J49,"")</f>
        <v>7.9711963999999913E-3</v>
      </c>
      <c r="AC49" s="12">
        <f ca="1">IF($AK49&lt;(Summary!$D$4+1),'Base Correl and Vol Calcs'!K49,"")</f>
        <v>1.5775903261175062E-2</v>
      </c>
      <c r="AD49" s="12">
        <f ca="1">IF($AK49&lt;(Summary!$D$4+1),'Base Correl and Vol Calcs'!L49,"")</f>
        <v>4.9132843377500013E-2</v>
      </c>
      <c r="AE49" s="12">
        <f ca="1">IF($AK49&lt;(Summary!$D$4+1),'Base Correl and Vol Calcs'!M49,"")</f>
        <v>2.4399318611996623E-2</v>
      </c>
      <c r="AF49" s="12">
        <f ca="1">IF($AK49&lt;(Summary!$D$4+1),'Base Correl and Vol Calcs'!N49,"")</f>
        <v>5.2449679813950899E-2</v>
      </c>
      <c r="AG49" s="12">
        <f ca="1">IF($AK49&lt;(Summary!$D$4+1),'Base Correl and Vol Calcs'!O49,"")</f>
        <v>5.677470130736495E-3</v>
      </c>
      <c r="AH49" s="12">
        <f ca="1">IF($AK49&lt;(Summary!$D$4+1),'Base Correl and Vol Calcs'!P49,"")</f>
        <v>2.82319283377583E-2</v>
      </c>
      <c r="AI49" s="12">
        <f ca="1">IF($AK49&lt;(Summary!$D$4+1),'Base Correl and Vol Calcs'!Q49,"")</f>
        <v>0</v>
      </c>
      <c r="AJ49" s="12">
        <f ca="1">IF($AK49&lt;(Summary!$D$4+1),'Base Correl and Vol Calcs'!R49,"")</f>
        <v>0</v>
      </c>
      <c r="AK49" s="10">
        <f t="shared" si="22"/>
        <v>45</v>
      </c>
      <c r="BE49" s="4">
        <f t="shared" ca="1" si="23"/>
        <v>1.0334976270174652</v>
      </c>
      <c r="BF49" s="4">
        <f t="shared" ca="1" si="7"/>
        <v>1.010138310936</v>
      </c>
      <c r="BG49" s="4">
        <f t="shared" ca="1" si="8"/>
        <v>1.0202786500859999</v>
      </c>
      <c r="BH49" s="4">
        <f t="shared" ca="1" si="9"/>
        <v>1.0361782199196039</v>
      </c>
      <c r="BI49" s="4">
        <f t="shared" ca="1" si="10"/>
        <v>1.023236323997595</v>
      </c>
      <c r="BJ49" s="4">
        <f t="shared" ca="1" si="11"/>
        <v>1.0335914241161122</v>
      </c>
      <c r="BK49" s="4">
        <f t="shared" ca="1" si="12"/>
        <v>1.0295920000000001</v>
      </c>
      <c r="BL49" s="4">
        <f t="shared" ca="1" si="29"/>
        <v>1.0079711964</v>
      </c>
      <c r="BM49" s="4">
        <f t="shared" ca="1" si="30"/>
        <v>1.0157759032611751</v>
      </c>
      <c r="BN49" s="4">
        <f t="shared" ca="1" si="31"/>
        <v>1.0491328433775</v>
      </c>
      <c r="BO49" s="4">
        <f t="shared" ca="1" si="32"/>
        <v>1.0243993186119966</v>
      </c>
      <c r="BP49" s="4">
        <f t="shared" ca="1" si="33"/>
        <v>1.0524496798139509</v>
      </c>
      <c r="BQ49" s="4">
        <f t="shared" ca="1" si="18"/>
        <v>1.0056774701307365</v>
      </c>
      <c r="BR49" s="4">
        <f t="shared" ca="1" si="19"/>
        <v>1.0282319283377583</v>
      </c>
      <c r="BS49" s="4">
        <f t="shared" ca="1" si="20"/>
        <v>1</v>
      </c>
      <c r="BT49" s="4">
        <f t="shared" ca="1" si="21"/>
        <v>1</v>
      </c>
      <c r="BV49" s="4"/>
      <c r="BW49" s="4"/>
      <c r="BX49" s="4"/>
      <c r="BY49" s="4"/>
      <c r="BZ49" s="4"/>
      <c r="CA49" s="4"/>
      <c r="CB49" s="4"/>
      <c r="CC49" s="4"/>
      <c r="CM49" s="11"/>
      <c r="CN49" s="7"/>
    </row>
    <row r="50" spans="1:92" x14ac:dyDescent="0.2">
      <c r="A50" s="38"/>
      <c r="B50" s="34">
        <f>'US Core RE'!D59</f>
        <v>41455</v>
      </c>
      <c r="C50" s="3">
        <f ca="1">'Data Selector'!B49</f>
        <v>3.5974593684815599E-2</v>
      </c>
      <c r="D50" s="3">
        <f ca="1">'Data Selector'!C49</f>
        <v>7.6296984830000001E-3</v>
      </c>
      <c r="E50" s="3">
        <f ca="1">'Data Selector'!D49</f>
        <v>2.9751489935E-2</v>
      </c>
      <c r="F50" s="3">
        <f ca="1">'Data Selector'!E49</f>
        <v>4.1054124157356688E-2</v>
      </c>
      <c r="G50" s="3">
        <f ca="1">'Data Selector'!F49</f>
        <v>3.3290631225872398E-2</v>
      </c>
      <c r="H50" s="3">
        <f ca="1">'Data Selector'!G49</f>
        <v>4.1297697127666899E-2</v>
      </c>
      <c r="I50" s="3">
        <f ca="1">'Data Selector'!H49</f>
        <v>1.4093E-2</v>
      </c>
      <c r="J50" s="3">
        <f ca="1">'Data Selector'!I49</f>
        <v>6.8038151675000602E-3</v>
      </c>
      <c r="K50" s="3">
        <f ca="1">'Data Selector'!J49</f>
        <v>1.3295995189624987E-2</v>
      </c>
      <c r="L50" s="3">
        <f ca="1">'Data Selector'!K49</f>
        <v>2.4767562753724937E-2</v>
      </c>
      <c r="M50" s="3">
        <f ca="1">'Data Selector'!L49</f>
        <v>-3.62998733564458E-2</v>
      </c>
      <c r="N50" s="3">
        <f ca="1">'Data Selector'!M49</f>
        <v>2.91014777921881E-2</v>
      </c>
      <c r="O50" s="3">
        <f ca="1">'Data Selector'!N49</f>
        <v>-2.3249351056885414E-2</v>
      </c>
      <c r="P50" s="3">
        <f ca="1">'Data Selector'!O49</f>
        <v>2.59691783319729E-2</v>
      </c>
      <c r="Q50" s="3">
        <f ca="1">'Data Selector'!P49</f>
        <v>0</v>
      </c>
      <c r="R50" s="3">
        <f ca="1">'Data Selector'!Q49</f>
        <v>0</v>
      </c>
      <c r="U50" s="12">
        <f ca="1">IF($AK50&lt;(Summary!$D$4+1),'Base Correl and Vol Calcs'!C50,"")</f>
        <v>3.5974593684815599E-2</v>
      </c>
      <c r="V50" s="12">
        <f ca="1">IF($AK50&lt;(Summary!$D$4+1),'Base Correl and Vol Calcs'!D50,"")</f>
        <v>7.6296984830000001E-3</v>
      </c>
      <c r="W50" s="12">
        <f ca="1">IF($AK50&lt;(Summary!$D$4+1),'Base Correl and Vol Calcs'!E50,"")</f>
        <v>2.9751489935E-2</v>
      </c>
      <c r="X50" s="12">
        <f ca="1">IF($AK50&lt;(Summary!$D$4+1),'Base Correl and Vol Calcs'!F50,"")</f>
        <v>4.1054124157356688E-2</v>
      </c>
      <c r="Y50" s="12">
        <f ca="1">IF($AK50&lt;(Summary!$D$4+1),'Base Correl and Vol Calcs'!G50,"")</f>
        <v>3.3290631225872398E-2</v>
      </c>
      <c r="Z50" s="12">
        <f ca="1">IF($AK50&lt;(Summary!$D$4+1),'Base Correl and Vol Calcs'!H50,"")</f>
        <v>4.1297697127666899E-2</v>
      </c>
      <c r="AA50" s="12">
        <f ca="1">IF($AK50&lt;(Summary!$D$4+1),'Base Correl and Vol Calcs'!I50,"")</f>
        <v>1.4093E-2</v>
      </c>
      <c r="AB50" s="12">
        <f ca="1">IF($AK50&lt;(Summary!$D$4+1),'Base Correl and Vol Calcs'!J50,"")</f>
        <v>6.8038151675000602E-3</v>
      </c>
      <c r="AC50" s="12">
        <f ca="1">IF($AK50&lt;(Summary!$D$4+1),'Base Correl and Vol Calcs'!K50,"")</f>
        <v>1.3295995189624987E-2</v>
      </c>
      <c r="AD50" s="12">
        <f ca="1">IF($AK50&lt;(Summary!$D$4+1),'Base Correl and Vol Calcs'!L50,"")</f>
        <v>2.4767562753724937E-2</v>
      </c>
      <c r="AE50" s="12">
        <f ca="1">IF($AK50&lt;(Summary!$D$4+1),'Base Correl and Vol Calcs'!M50,"")</f>
        <v>-3.62998733564458E-2</v>
      </c>
      <c r="AF50" s="12">
        <f ca="1">IF($AK50&lt;(Summary!$D$4+1),'Base Correl and Vol Calcs'!N50,"")</f>
        <v>2.91014777921881E-2</v>
      </c>
      <c r="AG50" s="12">
        <f ca="1">IF($AK50&lt;(Summary!$D$4+1),'Base Correl and Vol Calcs'!O50,"")</f>
        <v>-2.3249351056885414E-2</v>
      </c>
      <c r="AH50" s="12">
        <f ca="1">IF($AK50&lt;(Summary!$D$4+1),'Base Correl and Vol Calcs'!P50,"")</f>
        <v>2.59691783319729E-2</v>
      </c>
      <c r="AI50" s="12">
        <f ca="1">IF($AK50&lt;(Summary!$D$4+1),'Base Correl and Vol Calcs'!Q50,"")</f>
        <v>0</v>
      </c>
      <c r="AJ50" s="12">
        <f ca="1">IF($AK50&lt;(Summary!$D$4+1),'Base Correl and Vol Calcs'!R50,"")</f>
        <v>0</v>
      </c>
      <c r="AK50" s="10">
        <f t="shared" si="22"/>
        <v>46</v>
      </c>
      <c r="BE50" s="4">
        <f t="shared" ca="1" si="23"/>
        <v>1.0359745936848157</v>
      </c>
      <c r="BF50" s="4">
        <f t="shared" ca="1" si="7"/>
        <v>1.007629698483</v>
      </c>
      <c r="BG50" s="4">
        <f t="shared" ca="1" si="8"/>
        <v>1.029751489935</v>
      </c>
      <c r="BH50" s="4">
        <f t="shared" ca="1" si="9"/>
        <v>1.0410541241573568</v>
      </c>
      <c r="BI50" s="4">
        <f t="shared" ca="1" si="10"/>
        <v>1.0332906312258725</v>
      </c>
      <c r="BJ50" s="4">
        <f t="shared" ca="1" si="11"/>
        <v>1.0412976971276668</v>
      </c>
      <c r="BK50" s="4">
        <f t="shared" ca="1" si="12"/>
        <v>1.0140929999999999</v>
      </c>
      <c r="BL50" s="4">
        <f t="shared" ca="1" si="29"/>
        <v>1.0068038151675001</v>
      </c>
      <c r="BM50" s="4">
        <f t="shared" ca="1" si="30"/>
        <v>1.013295995189625</v>
      </c>
      <c r="BN50" s="4">
        <f t="shared" ca="1" si="31"/>
        <v>1.0247675627537249</v>
      </c>
      <c r="BO50" s="4">
        <f t="shared" ca="1" si="32"/>
        <v>0.9637001266435542</v>
      </c>
      <c r="BP50" s="4">
        <f t="shared" ca="1" si="33"/>
        <v>1.0291014777921881</v>
      </c>
      <c r="BQ50" s="4">
        <f t="shared" ca="1" si="18"/>
        <v>0.97675064894311459</v>
      </c>
      <c r="BR50" s="4">
        <f t="shared" ca="1" si="19"/>
        <v>1.0259691783319729</v>
      </c>
      <c r="BS50" s="4">
        <f t="shared" ca="1" si="20"/>
        <v>1</v>
      </c>
      <c r="BT50" s="4">
        <f t="shared" ca="1" si="21"/>
        <v>1</v>
      </c>
      <c r="BV50" s="4"/>
      <c r="BW50" s="4"/>
      <c r="BX50" s="4"/>
      <c r="BY50" s="4"/>
      <c r="BZ50" s="4"/>
      <c r="CA50" s="4"/>
      <c r="CB50" s="4"/>
      <c r="CC50" s="4"/>
      <c r="CM50" s="11"/>
      <c r="CN50" s="7"/>
    </row>
    <row r="51" spans="1:92" x14ac:dyDescent="0.2">
      <c r="A51" s="38"/>
      <c r="B51" s="34">
        <f>'US Core RE'!D60</f>
        <v>41364</v>
      </c>
      <c r="C51" s="3">
        <f ca="1">'Data Selector'!B50</f>
        <v>2.4429089773500601E-2</v>
      </c>
      <c r="D51" s="3">
        <f ca="1">'Data Selector'!C50</f>
        <v>6.5251580720000002E-3</v>
      </c>
      <c r="E51" s="3">
        <f ca="1">'Data Selector'!D50</f>
        <v>2.1306413659999999E-2</v>
      </c>
      <c r="F51" s="3">
        <f ca="1">'Data Selector'!E50</f>
        <v>3.7084754465152303E-2</v>
      </c>
      <c r="G51" s="3">
        <f ca="1">'Data Selector'!F50</f>
        <v>1.96504551645478E-2</v>
      </c>
      <c r="H51" s="3">
        <f ca="1">'Data Selector'!G50</f>
        <v>2.7472244627456299E-2</v>
      </c>
      <c r="I51" s="3">
        <f ca="1">'Data Selector'!H50</f>
        <v>3.4169999999999999E-3</v>
      </c>
      <c r="J51" s="3">
        <f ca="1">'Data Selector'!I50</f>
        <v>1.2763988389999925E-2</v>
      </c>
      <c r="K51" s="3">
        <f ca="1">'Data Selector'!J50</f>
        <v>6.5532710413849893E-2</v>
      </c>
      <c r="L51" s="3">
        <f ca="1">'Data Selector'!K50</f>
        <v>2.5244841596149925E-2</v>
      </c>
      <c r="M51" s="3">
        <f ca="1">'Data Selector'!L50</f>
        <v>6.2609708034623512E-2</v>
      </c>
      <c r="N51" s="3">
        <f ca="1">'Data Selector'!M50</f>
        <v>0.106054267934396</v>
      </c>
      <c r="O51" s="3">
        <f ca="1">'Data Selector'!N50</f>
        <v>-1.217682141778087E-3</v>
      </c>
      <c r="P51" s="3">
        <f ca="1">'Data Selector'!O50</f>
        <v>3.4244838483566402E-2</v>
      </c>
      <c r="Q51" s="3">
        <f ca="1">'Data Selector'!P50</f>
        <v>0</v>
      </c>
      <c r="R51" s="3">
        <f ca="1">'Data Selector'!Q50</f>
        <v>0</v>
      </c>
      <c r="U51" s="12">
        <f ca="1">IF($AK51&lt;(Summary!$D$4+1),'Base Correl and Vol Calcs'!C51,"")</f>
        <v>2.4429089773500601E-2</v>
      </c>
      <c r="V51" s="12">
        <f ca="1">IF($AK51&lt;(Summary!$D$4+1),'Base Correl and Vol Calcs'!D51,"")</f>
        <v>6.5251580720000002E-3</v>
      </c>
      <c r="W51" s="12">
        <f ca="1">IF($AK51&lt;(Summary!$D$4+1),'Base Correl and Vol Calcs'!E51,"")</f>
        <v>2.1306413659999999E-2</v>
      </c>
      <c r="X51" s="12">
        <f ca="1">IF($AK51&lt;(Summary!$D$4+1),'Base Correl and Vol Calcs'!F51,"")</f>
        <v>3.7084754465152303E-2</v>
      </c>
      <c r="Y51" s="12">
        <f ca="1">IF($AK51&lt;(Summary!$D$4+1),'Base Correl and Vol Calcs'!G51,"")</f>
        <v>1.96504551645478E-2</v>
      </c>
      <c r="Z51" s="12">
        <f ca="1">IF($AK51&lt;(Summary!$D$4+1),'Base Correl and Vol Calcs'!H51,"")</f>
        <v>2.7472244627456299E-2</v>
      </c>
      <c r="AA51" s="12">
        <f ca="1">IF($AK51&lt;(Summary!$D$4+1),'Base Correl and Vol Calcs'!I51,"")</f>
        <v>3.4169999999999999E-3</v>
      </c>
      <c r="AB51" s="12">
        <f ca="1">IF($AK51&lt;(Summary!$D$4+1),'Base Correl and Vol Calcs'!J51,"")</f>
        <v>1.2763988389999925E-2</v>
      </c>
      <c r="AC51" s="12">
        <f ca="1">IF($AK51&lt;(Summary!$D$4+1),'Base Correl and Vol Calcs'!K51,"")</f>
        <v>6.5532710413849893E-2</v>
      </c>
      <c r="AD51" s="12">
        <f ca="1">IF($AK51&lt;(Summary!$D$4+1),'Base Correl and Vol Calcs'!L51,"")</f>
        <v>2.5244841596149925E-2</v>
      </c>
      <c r="AE51" s="12">
        <f ca="1">IF($AK51&lt;(Summary!$D$4+1),'Base Correl and Vol Calcs'!M51,"")</f>
        <v>6.2609708034623512E-2</v>
      </c>
      <c r="AF51" s="12">
        <f ca="1">IF($AK51&lt;(Summary!$D$4+1),'Base Correl and Vol Calcs'!N51,"")</f>
        <v>0.106054267934396</v>
      </c>
      <c r="AG51" s="12">
        <f ca="1">IF($AK51&lt;(Summary!$D$4+1),'Base Correl and Vol Calcs'!O51,"")</f>
        <v>-1.217682141778087E-3</v>
      </c>
      <c r="AH51" s="12">
        <f ca="1">IF($AK51&lt;(Summary!$D$4+1),'Base Correl and Vol Calcs'!P51,"")</f>
        <v>3.4244838483566402E-2</v>
      </c>
      <c r="AI51" s="12">
        <f ca="1">IF($AK51&lt;(Summary!$D$4+1),'Base Correl and Vol Calcs'!Q51,"")</f>
        <v>0</v>
      </c>
      <c r="AJ51" s="12">
        <f ca="1">IF($AK51&lt;(Summary!$D$4+1),'Base Correl and Vol Calcs'!R51,"")</f>
        <v>0</v>
      </c>
      <c r="AK51" s="10">
        <f t="shared" si="22"/>
        <v>47</v>
      </c>
      <c r="BE51" s="4">
        <f t="shared" ca="1" si="23"/>
        <v>1.0244290897735007</v>
      </c>
      <c r="BF51" s="4">
        <f t="shared" ca="1" si="7"/>
        <v>1.006525158072</v>
      </c>
      <c r="BG51" s="4">
        <f t="shared" ca="1" si="8"/>
        <v>1.0213064136600001</v>
      </c>
      <c r="BH51" s="4">
        <f t="shared" ca="1" si="9"/>
        <v>1.0370847544651522</v>
      </c>
      <c r="BI51" s="4">
        <f t="shared" ca="1" si="10"/>
        <v>1.0196504551645478</v>
      </c>
      <c r="BJ51" s="4">
        <f t="shared" ca="1" si="11"/>
        <v>1.0274722446274562</v>
      </c>
      <c r="BK51" s="4">
        <f t="shared" ca="1" si="12"/>
        <v>1.003417</v>
      </c>
      <c r="BL51" s="4">
        <f t="shared" ca="1" si="29"/>
        <v>1.0127639883899999</v>
      </c>
      <c r="BM51" s="4">
        <f t="shared" ca="1" si="30"/>
        <v>1.0655327104138499</v>
      </c>
      <c r="BN51" s="4">
        <f t="shared" ca="1" si="31"/>
        <v>1.0252448415961499</v>
      </c>
      <c r="BO51" s="4">
        <f t="shared" ca="1" si="32"/>
        <v>1.0626097080346235</v>
      </c>
      <c r="BP51" s="4">
        <f t="shared" ca="1" si="33"/>
        <v>1.1060542679343961</v>
      </c>
      <c r="BQ51" s="4">
        <f t="shared" ca="1" si="18"/>
        <v>0.99878231785822191</v>
      </c>
      <c r="BR51" s="4">
        <f t="shared" ca="1" si="19"/>
        <v>1.0342448384835663</v>
      </c>
      <c r="BS51" s="4">
        <f t="shared" ca="1" si="20"/>
        <v>1</v>
      </c>
      <c r="BT51" s="4">
        <f t="shared" ca="1" si="21"/>
        <v>1</v>
      </c>
      <c r="BV51" s="4"/>
      <c r="BW51" s="4"/>
      <c r="BX51" s="4"/>
      <c r="BY51" s="4"/>
      <c r="BZ51" s="4"/>
      <c r="CA51" s="4"/>
      <c r="CB51" s="4"/>
      <c r="CC51" s="4"/>
      <c r="CM51" s="11"/>
      <c r="CN51" s="7"/>
    </row>
    <row r="52" spans="1:92" x14ac:dyDescent="0.2">
      <c r="A52" s="38"/>
      <c r="B52" s="34">
        <f>'US Core RE'!D61</f>
        <v>41274</v>
      </c>
      <c r="C52" s="3">
        <f ca="1">'Data Selector'!B51</f>
        <v>2.0814852638703401E-2</v>
      </c>
      <c r="D52" s="3">
        <f ca="1">'Data Selector'!C51</f>
        <v>-5.2747835920000001E-3</v>
      </c>
      <c r="E52" s="3">
        <f ca="1">'Data Selector'!D51</f>
        <v>2.2658248435999999E-2</v>
      </c>
      <c r="F52" s="3">
        <f ca="1">'Data Selector'!E51</f>
        <v>2.6746708781666767E-2</v>
      </c>
      <c r="G52" s="3">
        <f ca="1">'Data Selector'!F51</f>
        <v>4.8290033398424803E-2</v>
      </c>
      <c r="H52" s="3">
        <f ca="1">'Data Selector'!G51</f>
        <v>4.9073170475937698E-2</v>
      </c>
      <c r="I52" s="3">
        <f ca="1">'Data Selector'!H51</f>
        <v>2.3179000000000002E-2</v>
      </c>
      <c r="J52" s="3">
        <f ca="1">'Data Selector'!I51</f>
        <v>5.6536998497749957E-2</v>
      </c>
      <c r="K52" s="3">
        <f ca="1">'Data Selector'!J51</f>
        <v>7.36921882347501E-2</v>
      </c>
      <c r="L52" s="3">
        <f ca="1">'Data Selector'!K51</f>
        <v>0.12955132489849985</v>
      </c>
      <c r="M52" s="3">
        <f ca="1">'Data Selector'!L51</f>
        <v>5.7670643484952766E-2</v>
      </c>
      <c r="N52" s="3">
        <f ca="1">'Data Selector'!M51</f>
        <v>-3.7721123217839803E-3</v>
      </c>
      <c r="O52" s="3">
        <f ca="1">'Data Selector'!N51</f>
        <v>2.1190514260094329E-3</v>
      </c>
      <c r="P52" s="3">
        <f ca="1">'Data Selector'!O51</f>
        <v>3.9048824737644497E-2</v>
      </c>
      <c r="Q52" s="3">
        <f ca="1">'Data Selector'!P51</f>
        <v>0</v>
      </c>
      <c r="R52" s="3">
        <f ca="1">'Data Selector'!Q51</f>
        <v>0</v>
      </c>
      <c r="U52" s="12">
        <f ca="1">IF($AK52&lt;(Summary!$D$4+1),'Base Correl and Vol Calcs'!C52,"")</f>
        <v>2.0814852638703401E-2</v>
      </c>
      <c r="V52" s="12">
        <f ca="1">IF($AK52&lt;(Summary!$D$4+1),'Base Correl and Vol Calcs'!D52,"")</f>
        <v>-5.2747835920000001E-3</v>
      </c>
      <c r="W52" s="12">
        <f ca="1">IF($AK52&lt;(Summary!$D$4+1),'Base Correl and Vol Calcs'!E52,"")</f>
        <v>2.2658248435999999E-2</v>
      </c>
      <c r="X52" s="12">
        <f ca="1">IF($AK52&lt;(Summary!$D$4+1),'Base Correl and Vol Calcs'!F52,"")</f>
        <v>2.6746708781666767E-2</v>
      </c>
      <c r="Y52" s="12">
        <f ca="1">IF($AK52&lt;(Summary!$D$4+1),'Base Correl and Vol Calcs'!G52,"")</f>
        <v>4.8290033398424803E-2</v>
      </c>
      <c r="Z52" s="12">
        <f ca="1">IF($AK52&lt;(Summary!$D$4+1),'Base Correl and Vol Calcs'!H52,"")</f>
        <v>4.9073170475937698E-2</v>
      </c>
      <c r="AA52" s="12">
        <f ca="1">IF($AK52&lt;(Summary!$D$4+1),'Base Correl and Vol Calcs'!I52,"")</f>
        <v>2.3179000000000002E-2</v>
      </c>
      <c r="AB52" s="12">
        <f ca="1">IF($AK52&lt;(Summary!$D$4+1),'Base Correl and Vol Calcs'!J52,"")</f>
        <v>5.6536998497749957E-2</v>
      </c>
      <c r="AC52" s="12">
        <f ca="1">IF($AK52&lt;(Summary!$D$4+1),'Base Correl and Vol Calcs'!K52,"")</f>
        <v>7.36921882347501E-2</v>
      </c>
      <c r="AD52" s="12">
        <f ca="1">IF($AK52&lt;(Summary!$D$4+1),'Base Correl and Vol Calcs'!L52,"")</f>
        <v>0.12955132489849985</v>
      </c>
      <c r="AE52" s="12">
        <f ca="1">IF($AK52&lt;(Summary!$D$4+1),'Base Correl and Vol Calcs'!M52,"")</f>
        <v>5.7670643484952766E-2</v>
      </c>
      <c r="AF52" s="12">
        <f ca="1">IF($AK52&lt;(Summary!$D$4+1),'Base Correl and Vol Calcs'!N52,"")</f>
        <v>-3.7721123217839803E-3</v>
      </c>
      <c r="AG52" s="12">
        <f ca="1">IF($AK52&lt;(Summary!$D$4+1),'Base Correl and Vol Calcs'!O52,"")</f>
        <v>2.1190514260094329E-3</v>
      </c>
      <c r="AH52" s="12">
        <f ca="1">IF($AK52&lt;(Summary!$D$4+1),'Base Correl and Vol Calcs'!P52,"")</f>
        <v>3.9048824737644497E-2</v>
      </c>
      <c r="AI52" s="12">
        <f ca="1">IF($AK52&lt;(Summary!$D$4+1),'Base Correl and Vol Calcs'!Q52,"")</f>
        <v>0</v>
      </c>
      <c r="AJ52" s="12">
        <f ca="1">IF($AK52&lt;(Summary!$D$4+1),'Base Correl and Vol Calcs'!R52,"")</f>
        <v>0</v>
      </c>
      <c r="AK52" s="10">
        <f t="shared" si="22"/>
        <v>48</v>
      </c>
      <c r="BE52" s="4">
        <f t="shared" ca="1" si="23"/>
        <v>1.0208148526387033</v>
      </c>
      <c r="BF52" s="4">
        <f t="shared" ca="1" si="7"/>
        <v>0.99472521640800005</v>
      </c>
      <c r="BG52" s="4">
        <f t="shared" ca="1" si="8"/>
        <v>1.0226582484360001</v>
      </c>
      <c r="BH52" s="4">
        <f t="shared" ca="1" si="9"/>
        <v>1.0267467087816669</v>
      </c>
      <c r="BI52" s="4">
        <f t="shared" ca="1" si="10"/>
        <v>1.0482900333984249</v>
      </c>
      <c r="BJ52" s="4">
        <f t="shared" ca="1" si="11"/>
        <v>1.0490731704759377</v>
      </c>
      <c r="BK52" s="4">
        <f t="shared" ca="1" si="12"/>
        <v>1.0231790000000001</v>
      </c>
      <c r="BL52" s="4">
        <f t="shared" ca="1" si="29"/>
        <v>1.05653699849775</v>
      </c>
      <c r="BM52" s="4">
        <f t="shared" ca="1" si="30"/>
        <v>1.0736921882347501</v>
      </c>
      <c r="BN52" s="4">
        <f t="shared" ca="1" si="31"/>
        <v>1.1295513248984999</v>
      </c>
      <c r="BO52" s="4">
        <f t="shared" ca="1" si="32"/>
        <v>1.0576706434849528</v>
      </c>
      <c r="BP52" s="4">
        <f t="shared" ca="1" si="33"/>
        <v>0.99622788767821602</v>
      </c>
      <c r="BQ52" s="4">
        <f t="shared" ca="1" si="18"/>
        <v>1.0021190514260094</v>
      </c>
      <c r="BR52" s="4">
        <f t="shared" ca="1" si="19"/>
        <v>1.0390488247376446</v>
      </c>
      <c r="BS52" s="4">
        <f t="shared" ca="1" si="20"/>
        <v>1</v>
      </c>
      <c r="BT52" s="4">
        <f t="shared" ca="1" si="21"/>
        <v>1</v>
      </c>
      <c r="BV52" s="4"/>
      <c r="BW52" s="4"/>
      <c r="BX52" s="4"/>
      <c r="BY52" s="4"/>
      <c r="BZ52" s="4"/>
      <c r="CA52" s="4"/>
      <c r="CB52" s="4"/>
      <c r="CC52" s="4"/>
      <c r="CM52" s="11"/>
      <c r="CN52" s="7"/>
    </row>
    <row r="53" spans="1:92" x14ac:dyDescent="0.2">
      <c r="A53" s="38"/>
      <c r="B53" s="34">
        <f>'US Core RE'!D62</f>
        <v>41182</v>
      </c>
      <c r="C53" s="3">
        <f ca="1">'Data Selector'!B52</f>
        <v>2.5333569025155201E-2</v>
      </c>
      <c r="D53" s="3">
        <f ca="1">'Data Selector'!C52</f>
        <v>3.8165545389999998E-3</v>
      </c>
      <c r="E53" s="3">
        <f ca="1">'Data Selector'!D52</f>
        <v>1.9763385267E-2</v>
      </c>
      <c r="F53" s="3">
        <f ca="1">'Data Selector'!E52</f>
        <v>2.926360272278206E-2</v>
      </c>
      <c r="G53" s="3">
        <f ca="1">'Data Selector'!F52</f>
        <v>1.57904926071273E-2</v>
      </c>
      <c r="H53" s="3">
        <f ca="1">'Data Selector'!G52</f>
        <v>3.3304686224167102E-2</v>
      </c>
      <c r="I53" s="3">
        <f ca="1">'Data Selector'!H52</f>
        <v>2.7333E-2</v>
      </c>
      <c r="J53" s="3">
        <f ca="1">'Data Selector'!I52</f>
        <v>4.9714950485000298E-3</v>
      </c>
      <c r="K53" s="3">
        <f ca="1">'Data Selector'!J52</f>
        <v>1.7666583384500001E-2</v>
      </c>
      <c r="L53" s="3">
        <f ca="1">'Data Selector'!K52</f>
        <v>1.4266954557500044E-2</v>
      </c>
      <c r="M53" s="3">
        <f ca="1">'Data Selector'!L52</f>
        <v>5.5058288066683669E-2</v>
      </c>
      <c r="N53" s="3">
        <f ca="1">'Data Selector'!M52</f>
        <v>6.3515345760384492E-2</v>
      </c>
      <c r="O53" s="3">
        <f ca="1">'Data Selector'!N52</f>
        <v>1.5849871494116208E-2</v>
      </c>
      <c r="P53" s="3">
        <f ca="1">'Data Selector'!O52</f>
        <v>4.2084493765445999E-2</v>
      </c>
      <c r="Q53" s="3">
        <f ca="1">'Data Selector'!P52</f>
        <v>0</v>
      </c>
      <c r="R53" s="3">
        <f ca="1">'Data Selector'!Q52</f>
        <v>0</v>
      </c>
      <c r="U53" s="12">
        <f ca="1">IF($AK53&lt;(Summary!$D$4+1),'Base Correl and Vol Calcs'!C53,"")</f>
        <v>2.5333569025155201E-2</v>
      </c>
      <c r="V53" s="12">
        <f ca="1">IF($AK53&lt;(Summary!$D$4+1),'Base Correl and Vol Calcs'!D53,"")</f>
        <v>3.8165545389999998E-3</v>
      </c>
      <c r="W53" s="12">
        <f ca="1">IF($AK53&lt;(Summary!$D$4+1),'Base Correl and Vol Calcs'!E53,"")</f>
        <v>1.9763385267E-2</v>
      </c>
      <c r="X53" s="12">
        <f ca="1">IF($AK53&lt;(Summary!$D$4+1),'Base Correl and Vol Calcs'!F53,"")</f>
        <v>2.926360272278206E-2</v>
      </c>
      <c r="Y53" s="12">
        <f ca="1">IF($AK53&lt;(Summary!$D$4+1),'Base Correl and Vol Calcs'!G53,"")</f>
        <v>1.57904926071273E-2</v>
      </c>
      <c r="Z53" s="12">
        <f ca="1">IF($AK53&lt;(Summary!$D$4+1),'Base Correl and Vol Calcs'!H53,"")</f>
        <v>3.3304686224167102E-2</v>
      </c>
      <c r="AA53" s="12">
        <f ca="1">IF($AK53&lt;(Summary!$D$4+1),'Base Correl and Vol Calcs'!I53,"")</f>
        <v>2.7333E-2</v>
      </c>
      <c r="AB53" s="12">
        <f ca="1">IF($AK53&lt;(Summary!$D$4+1),'Base Correl and Vol Calcs'!J53,"")</f>
        <v>4.9714950485000298E-3</v>
      </c>
      <c r="AC53" s="12">
        <f ca="1">IF($AK53&lt;(Summary!$D$4+1),'Base Correl and Vol Calcs'!K53,"")</f>
        <v>1.7666583384500001E-2</v>
      </c>
      <c r="AD53" s="12">
        <f ca="1">IF($AK53&lt;(Summary!$D$4+1),'Base Correl and Vol Calcs'!L53,"")</f>
        <v>1.4266954557500044E-2</v>
      </c>
      <c r="AE53" s="12">
        <f ca="1">IF($AK53&lt;(Summary!$D$4+1),'Base Correl and Vol Calcs'!M53,"")</f>
        <v>5.5058288066683669E-2</v>
      </c>
      <c r="AF53" s="12">
        <f ca="1">IF($AK53&lt;(Summary!$D$4+1),'Base Correl and Vol Calcs'!N53,"")</f>
        <v>6.3515345760384492E-2</v>
      </c>
      <c r="AG53" s="12">
        <f ca="1">IF($AK53&lt;(Summary!$D$4+1),'Base Correl and Vol Calcs'!O53,"")</f>
        <v>1.5849871494116208E-2</v>
      </c>
      <c r="AH53" s="12">
        <f ca="1">IF($AK53&lt;(Summary!$D$4+1),'Base Correl and Vol Calcs'!P53,"")</f>
        <v>4.2084493765445999E-2</v>
      </c>
      <c r="AI53" s="12">
        <f ca="1">IF($AK53&lt;(Summary!$D$4+1),'Base Correl and Vol Calcs'!Q53,"")</f>
        <v>0</v>
      </c>
      <c r="AJ53" s="12">
        <f ca="1">IF($AK53&lt;(Summary!$D$4+1),'Base Correl and Vol Calcs'!R53,"")</f>
        <v>0</v>
      </c>
      <c r="AK53" s="10">
        <f t="shared" si="22"/>
        <v>49</v>
      </c>
      <c r="BE53" s="4">
        <f t="shared" ca="1" si="23"/>
        <v>1.0253335690251553</v>
      </c>
      <c r="BF53" s="4">
        <f t="shared" ca="1" si="7"/>
        <v>1.0038165545390001</v>
      </c>
      <c r="BG53" s="4">
        <f t="shared" ca="1" si="8"/>
        <v>1.0197633852670001</v>
      </c>
      <c r="BH53" s="4">
        <f t="shared" ca="1" si="9"/>
        <v>1.0292636027227822</v>
      </c>
      <c r="BI53" s="4">
        <f t="shared" ca="1" si="10"/>
        <v>1.0157904926071273</v>
      </c>
      <c r="BJ53" s="4">
        <f t="shared" ca="1" si="11"/>
        <v>1.033304686224167</v>
      </c>
      <c r="BK53" s="4">
        <f t="shared" ca="1" si="12"/>
        <v>1.0273330000000001</v>
      </c>
      <c r="BL53" s="4">
        <f t="shared" ca="1" si="29"/>
        <v>1.0049714950485</v>
      </c>
      <c r="BM53" s="4">
        <f t="shared" ca="1" si="30"/>
        <v>1.0176665833845</v>
      </c>
      <c r="BN53" s="4">
        <f t="shared" ca="1" si="31"/>
        <v>1.0142669545575</v>
      </c>
      <c r="BO53" s="4">
        <f t="shared" ca="1" si="32"/>
        <v>1.0550582880666837</v>
      </c>
      <c r="BP53" s="4">
        <f t="shared" ca="1" si="33"/>
        <v>1.0635153457603845</v>
      </c>
      <c r="BQ53" s="4">
        <f t="shared" ca="1" si="18"/>
        <v>1.0158498714941162</v>
      </c>
      <c r="BR53" s="4">
        <f t="shared" ca="1" si="19"/>
        <v>1.0420844937654461</v>
      </c>
      <c r="BS53" s="4">
        <f t="shared" ca="1" si="20"/>
        <v>1</v>
      </c>
      <c r="BT53" s="4">
        <f t="shared" ca="1" si="21"/>
        <v>1</v>
      </c>
      <c r="BV53" s="4"/>
      <c r="BW53" s="4"/>
      <c r="BX53" s="4"/>
      <c r="BY53" s="4"/>
      <c r="BZ53" s="4"/>
      <c r="CA53" s="4"/>
      <c r="CB53" s="4"/>
      <c r="CC53" s="4"/>
      <c r="CM53" s="11"/>
      <c r="CN53" s="7"/>
    </row>
    <row r="54" spans="1:92" x14ac:dyDescent="0.2">
      <c r="A54" s="38"/>
      <c r="B54" s="34">
        <f>'US Core RE'!D63</f>
        <v>41090</v>
      </c>
      <c r="C54" s="3">
        <f ca="1">'Data Selector'!B53</f>
        <v>2.2876162991780202E-2</v>
      </c>
      <c r="D54" s="3">
        <f ca="1">'Data Selector'!C53</f>
        <v>1.6543778040000001E-3</v>
      </c>
      <c r="E54" s="3">
        <f ca="1">'Data Selector'!D53</f>
        <v>1.9271261099999999E-2</v>
      </c>
      <c r="F54" s="3">
        <f ca="1">'Data Selector'!E53</f>
        <v>2.9677783532795869E-2</v>
      </c>
      <c r="G54" s="3">
        <f ca="1">'Data Selector'!F53</f>
        <v>2.609284131718E-2</v>
      </c>
      <c r="H54" s="3">
        <f ca="1">'Data Selector'!G53</f>
        <v>2.0935581884721801E-2</v>
      </c>
      <c r="I54" s="3">
        <f ca="1">'Data Selector'!H53</f>
        <v>-2.261E-3</v>
      </c>
      <c r="J54" s="3">
        <f ca="1">'Data Selector'!I53</f>
        <v>3.5820521614999823E-3</v>
      </c>
      <c r="K54" s="3">
        <f ca="1">'Data Selector'!J53</f>
        <v>1.617030685099996E-2</v>
      </c>
      <c r="L54" s="3">
        <f ca="1">'Data Selector'!K53</f>
        <v>3.0707035247750092E-2</v>
      </c>
      <c r="M54" s="3">
        <f ca="1">'Data Selector'!L53</f>
        <v>2.1177567780475526E-2</v>
      </c>
      <c r="N54" s="3">
        <f ca="1">'Data Selector'!M53</f>
        <v>-2.7517513698294704E-2</v>
      </c>
      <c r="O54" s="3">
        <f ca="1">'Data Selector'!N53</f>
        <v>2.0636254821295719E-2</v>
      </c>
      <c r="P54" s="3">
        <f ca="1">'Data Selector'!O53</f>
        <v>3.1712243540088697E-2</v>
      </c>
      <c r="Q54" s="3">
        <f ca="1">'Data Selector'!P53</f>
        <v>0</v>
      </c>
      <c r="R54" s="3">
        <f ca="1">'Data Selector'!Q53</f>
        <v>0</v>
      </c>
      <c r="U54" s="12">
        <f ca="1">IF($AK54&lt;(Summary!$D$4+1),'Base Correl and Vol Calcs'!C54,"")</f>
        <v>2.2876162991780202E-2</v>
      </c>
      <c r="V54" s="12">
        <f ca="1">IF($AK54&lt;(Summary!$D$4+1),'Base Correl and Vol Calcs'!D54,"")</f>
        <v>1.6543778040000001E-3</v>
      </c>
      <c r="W54" s="12">
        <f ca="1">IF($AK54&lt;(Summary!$D$4+1),'Base Correl and Vol Calcs'!E54,"")</f>
        <v>1.9271261099999999E-2</v>
      </c>
      <c r="X54" s="12">
        <f ca="1">IF($AK54&lt;(Summary!$D$4+1),'Base Correl and Vol Calcs'!F54,"")</f>
        <v>2.9677783532795869E-2</v>
      </c>
      <c r="Y54" s="12">
        <f ca="1">IF($AK54&lt;(Summary!$D$4+1),'Base Correl and Vol Calcs'!G54,"")</f>
        <v>2.609284131718E-2</v>
      </c>
      <c r="Z54" s="12">
        <f ca="1">IF($AK54&lt;(Summary!$D$4+1),'Base Correl and Vol Calcs'!H54,"")</f>
        <v>2.0935581884721801E-2</v>
      </c>
      <c r="AA54" s="12">
        <f ca="1">IF($AK54&lt;(Summary!$D$4+1),'Base Correl and Vol Calcs'!I54,"")</f>
        <v>-2.261E-3</v>
      </c>
      <c r="AB54" s="12">
        <f ca="1">IF($AK54&lt;(Summary!$D$4+1),'Base Correl and Vol Calcs'!J54,"")</f>
        <v>3.5820521614999823E-3</v>
      </c>
      <c r="AC54" s="12">
        <f ca="1">IF($AK54&lt;(Summary!$D$4+1),'Base Correl and Vol Calcs'!K54,"")</f>
        <v>1.617030685099996E-2</v>
      </c>
      <c r="AD54" s="12">
        <f ca="1">IF($AK54&lt;(Summary!$D$4+1),'Base Correl and Vol Calcs'!L54,"")</f>
        <v>3.0707035247750092E-2</v>
      </c>
      <c r="AE54" s="12">
        <f ca="1">IF($AK54&lt;(Summary!$D$4+1),'Base Correl and Vol Calcs'!M54,"")</f>
        <v>2.1177567780475526E-2</v>
      </c>
      <c r="AF54" s="12">
        <f ca="1">IF($AK54&lt;(Summary!$D$4+1),'Base Correl and Vol Calcs'!N54,"")</f>
        <v>-2.7517513698294704E-2</v>
      </c>
      <c r="AG54" s="12">
        <f ca="1">IF($AK54&lt;(Summary!$D$4+1),'Base Correl and Vol Calcs'!O54,"")</f>
        <v>2.0636254821295719E-2</v>
      </c>
      <c r="AH54" s="12">
        <f ca="1">IF($AK54&lt;(Summary!$D$4+1),'Base Correl and Vol Calcs'!P54,"")</f>
        <v>3.1712243540088697E-2</v>
      </c>
      <c r="AI54" s="12">
        <f ca="1">IF($AK54&lt;(Summary!$D$4+1),'Base Correl and Vol Calcs'!Q54,"")</f>
        <v>0</v>
      </c>
      <c r="AJ54" s="12">
        <f ca="1">IF($AK54&lt;(Summary!$D$4+1),'Base Correl and Vol Calcs'!R54,"")</f>
        <v>0</v>
      </c>
      <c r="AK54" s="10">
        <f t="shared" si="22"/>
        <v>50</v>
      </c>
      <c r="BE54" s="4">
        <f t="shared" ca="1" si="23"/>
        <v>1.0228761629917802</v>
      </c>
      <c r="BF54" s="4">
        <f t="shared" ca="1" si="7"/>
        <v>1.0016543778039999</v>
      </c>
      <c r="BG54" s="4">
        <f t="shared" ca="1" si="8"/>
        <v>1.0192712611000001</v>
      </c>
      <c r="BH54" s="4">
        <f t="shared" ca="1" si="9"/>
        <v>1.0296777835327959</v>
      </c>
      <c r="BI54" s="4">
        <f t="shared" ca="1" si="10"/>
        <v>1.0260928413171799</v>
      </c>
      <c r="BJ54" s="4">
        <f t="shared" ca="1" si="11"/>
        <v>1.0209355818847219</v>
      </c>
      <c r="BK54" s="4">
        <f t="shared" ca="1" si="12"/>
        <v>0.99773900000000004</v>
      </c>
      <c r="BL54" s="4">
        <f t="shared" ca="1" si="29"/>
        <v>1.0035820521615</v>
      </c>
      <c r="BM54" s="4">
        <f t="shared" ca="1" si="30"/>
        <v>1.016170306851</v>
      </c>
      <c r="BN54" s="4">
        <f t="shared" ca="1" si="31"/>
        <v>1.0307070352477501</v>
      </c>
      <c r="BO54" s="4">
        <f t="shared" ca="1" si="32"/>
        <v>1.0211775677804755</v>
      </c>
      <c r="BP54" s="4">
        <f t="shared" ca="1" si="33"/>
        <v>0.97248248630170531</v>
      </c>
      <c r="BQ54" s="4">
        <f t="shared" ca="1" si="18"/>
        <v>1.0206362548212957</v>
      </c>
      <c r="BR54" s="4">
        <f t="shared" ca="1" si="19"/>
        <v>1.0317122435400887</v>
      </c>
      <c r="BS54" s="4">
        <f t="shared" ca="1" si="20"/>
        <v>1</v>
      </c>
      <c r="BT54" s="4">
        <f t="shared" ca="1" si="21"/>
        <v>1</v>
      </c>
      <c r="BV54" s="4"/>
      <c r="BW54" s="4"/>
      <c r="BX54" s="4"/>
      <c r="BY54" s="4"/>
      <c r="BZ54" s="4"/>
      <c r="CA54" s="4"/>
      <c r="CB54" s="4"/>
      <c r="CC54" s="4"/>
      <c r="CM54" s="11"/>
      <c r="CN54" s="7"/>
    </row>
    <row r="55" spans="1:92" x14ac:dyDescent="0.2">
      <c r="A55" s="38"/>
      <c r="B55" s="34">
        <f>'US Core RE'!D64</f>
        <v>40999</v>
      </c>
      <c r="C55" s="3">
        <f ca="1">'Data Selector'!B54</f>
        <v>2.5496584895873801E-2</v>
      </c>
      <c r="D55" s="3">
        <f ca="1">'Data Selector'!C54</f>
        <v>6.8388034209999997E-3</v>
      </c>
      <c r="E55" s="3">
        <f ca="1">'Data Selector'!D54</f>
        <v>2.5442981484E-2</v>
      </c>
      <c r="F55" s="3">
        <f ca="1">'Data Selector'!E54</f>
        <v>4.3104410476200949E-2</v>
      </c>
      <c r="G55" s="3">
        <f ca="1">'Data Selector'!F54</f>
        <v>1.8177375924661E-2</v>
      </c>
      <c r="H55" s="3">
        <f ca="1">'Data Selector'!G54</f>
        <v>2.0293728695986401E-2</v>
      </c>
      <c r="I55" s="3">
        <f ca="1">'Data Selector'!H54</f>
        <v>3.9229E-2</v>
      </c>
      <c r="J55" s="3">
        <f ca="1">'Data Selector'!I54</f>
        <v>1.1091313580000595E-3</v>
      </c>
      <c r="K55" s="3">
        <f ca="1">'Data Selector'!J54</f>
        <v>4.6860957327500063E-2</v>
      </c>
      <c r="L55" s="3">
        <f ca="1">'Data Selector'!K54</f>
        <v>1.2762564358999917E-2</v>
      </c>
      <c r="M55" s="3">
        <f ca="1">'Data Selector'!L54</f>
        <v>0.12897202465619673</v>
      </c>
      <c r="N55" s="3">
        <f ca="1">'Data Selector'!M54</f>
        <v>0.12586618110126099</v>
      </c>
      <c r="O55" s="3">
        <f ca="1">'Data Selector'!N54</f>
        <v>3.0201755430843136E-3</v>
      </c>
      <c r="P55" s="3">
        <f ca="1">'Data Selector'!O54</f>
        <v>3.8141831816538602E-2</v>
      </c>
      <c r="Q55" s="3">
        <f ca="1">'Data Selector'!P54</f>
        <v>0</v>
      </c>
      <c r="R55" s="3">
        <f ca="1">'Data Selector'!Q54</f>
        <v>0</v>
      </c>
      <c r="U55" s="12">
        <f ca="1">IF($AK55&lt;(Summary!$D$4+1),'Base Correl and Vol Calcs'!C55,"")</f>
        <v>2.5496584895873801E-2</v>
      </c>
      <c r="V55" s="12">
        <f ca="1">IF($AK55&lt;(Summary!$D$4+1),'Base Correl and Vol Calcs'!D55,"")</f>
        <v>6.8388034209999997E-3</v>
      </c>
      <c r="W55" s="12">
        <f ca="1">IF($AK55&lt;(Summary!$D$4+1),'Base Correl and Vol Calcs'!E55,"")</f>
        <v>2.5442981484E-2</v>
      </c>
      <c r="X55" s="12">
        <f ca="1">IF($AK55&lt;(Summary!$D$4+1),'Base Correl and Vol Calcs'!F55,"")</f>
        <v>4.3104410476200949E-2</v>
      </c>
      <c r="Y55" s="12">
        <f ca="1">IF($AK55&lt;(Summary!$D$4+1),'Base Correl and Vol Calcs'!G55,"")</f>
        <v>1.8177375924661E-2</v>
      </c>
      <c r="Z55" s="12">
        <f ca="1">IF($AK55&lt;(Summary!$D$4+1),'Base Correl and Vol Calcs'!H55,"")</f>
        <v>2.0293728695986401E-2</v>
      </c>
      <c r="AA55" s="12">
        <f ca="1">IF($AK55&lt;(Summary!$D$4+1),'Base Correl and Vol Calcs'!I55,"")</f>
        <v>3.9229E-2</v>
      </c>
      <c r="AB55" s="12">
        <f ca="1">IF($AK55&lt;(Summary!$D$4+1),'Base Correl and Vol Calcs'!J55,"")</f>
        <v>1.1091313580000595E-3</v>
      </c>
      <c r="AC55" s="12">
        <f ca="1">IF($AK55&lt;(Summary!$D$4+1),'Base Correl and Vol Calcs'!K55,"")</f>
        <v>4.6860957327500063E-2</v>
      </c>
      <c r="AD55" s="12">
        <f ca="1">IF($AK55&lt;(Summary!$D$4+1),'Base Correl and Vol Calcs'!L55,"")</f>
        <v>1.2762564358999917E-2</v>
      </c>
      <c r="AE55" s="12">
        <f ca="1">IF($AK55&lt;(Summary!$D$4+1),'Base Correl and Vol Calcs'!M55,"")</f>
        <v>0.12897202465619673</v>
      </c>
      <c r="AF55" s="12">
        <f ca="1">IF($AK55&lt;(Summary!$D$4+1),'Base Correl and Vol Calcs'!N55,"")</f>
        <v>0.12586618110126099</v>
      </c>
      <c r="AG55" s="12">
        <f ca="1">IF($AK55&lt;(Summary!$D$4+1),'Base Correl and Vol Calcs'!O55,"")</f>
        <v>3.0201755430843136E-3</v>
      </c>
      <c r="AH55" s="12">
        <f ca="1">IF($AK55&lt;(Summary!$D$4+1),'Base Correl and Vol Calcs'!P55,"")</f>
        <v>3.8141831816538602E-2</v>
      </c>
      <c r="AI55" s="12">
        <f ca="1">IF($AK55&lt;(Summary!$D$4+1),'Base Correl and Vol Calcs'!Q55,"")</f>
        <v>0</v>
      </c>
      <c r="AJ55" s="12">
        <f ca="1">IF($AK55&lt;(Summary!$D$4+1),'Base Correl and Vol Calcs'!R55,"")</f>
        <v>0</v>
      </c>
      <c r="AK55" s="10">
        <f t="shared" si="22"/>
        <v>51</v>
      </c>
      <c r="BE55" s="4">
        <f t="shared" ca="1" si="23"/>
        <v>1.0254965848958737</v>
      </c>
      <c r="BF55" s="4">
        <f t="shared" ca="1" si="7"/>
        <v>1.0068388034210001</v>
      </c>
      <c r="BG55" s="4">
        <f t="shared" ca="1" si="8"/>
        <v>1.025442981484</v>
      </c>
      <c r="BH55" s="4">
        <f t="shared" ca="1" si="9"/>
        <v>1.0431044104762011</v>
      </c>
      <c r="BI55" s="4">
        <f t="shared" ca="1" si="10"/>
        <v>1.0181773759246611</v>
      </c>
      <c r="BJ55" s="4">
        <f t="shared" ca="1" si="11"/>
        <v>1.0202937286959863</v>
      </c>
      <c r="BK55" s="4">
        <f t="shared" ca="1" si="12"/>
        <v>1.039229</v>
      </c>
      <c r="BL55" s="4">
        <f t="shared" ca="1" si="29"/>
        <v>1.0011091313580001</v>
      </c>
      <c r="BM55" s="4">
        <f t="shared" ca="1" si="30"/>
        <v>1.0468609573275001</v>
      </c>
      <c r="BN55" s="4">
        <f t="shared" ca="1" si="31"/>
        <v>1.0127625643589999</v>
      </c>
      <c r="BO55" s="4">
        <f t="shared" ca="1" si="32"/>
        <v>1.1289720246561967</v>
      </c>
      <c r="BP55" s="4">
        <f t="shared" ca="1" si="33"/>
        <v>1.1258661811012609</v>
      </c>
      <c r="BQ55" s="4">
        <f t="shared" ca="1" si="18"/>
        <v>1.0030201755430843</v>
      </c>
      <c r="BR55" s="4">
        <f t="shared" ca="1" si="19"/>
        <v>1.0381418318165385</v>
      </c>
      <c r="BS55" s="4">
        <f t="shared" ca="1" si="20"/>
        <v>1</v>
      </c>
      <c r="BT55" s="4">
        <f t="shared" ca="1" si="21"/>
        <v>1</v>
      </c>
      <c r="BV55" s="4"/>
      <c r="BW55" s="4"/>
      <c r="BX55" s="4"/>
      <c r="BY55" s="4"/>
      <c r="BZ55" s="4"/>
      <c r="CA55" s="4"/>
      <c r="CB55" s="4"/>
      <c r="CC55" s="4"/>
      <c r="CM55" s="11"/>
      <c r="CN55" s="7"/>
    </row>
    <row r="56" spans="1:92" x14ac:dyDescent="0.2">
      <c r="A56" s="38"/>
      <c r="B56" s="34">
        <f>'US Core RE'!D65</f>
        <v>40908</v>
      </c>
      <c r="C56" s="3">
        <f ca="1">'Data Selector'!B55</f>
        <v>2.7121393520821799E-2</v>
      </c>
      <c r="D56" s="3">
        <f ca="1">'Data Selector'!C55</f>
        <v>6.9897574260000001E-3</v>
      </c>
      <c r="E56" s="3">
        <f ca="1">'Data Selector'!D55</f>
        <v>2.6756049123999998E-2</v>
      </c>
      <c r="F56" s="3">
        <f ca="1">'Data Selector'!E55</f>
        <v>3.6485606265556463E-2</v>
      </c>
      <c r="G56" s="3">
        <f ca="1">'Data Selector'!F55</f>
        <v>4.29827089850277E-2</v>
      </c>
      <c r="H56" s="3">
        <f ca="1">'Data Selector'!G55</f>
        <v>2.5859320280872601E-2</v>
      </c>
      <c r="I56" s="3">
        <f ca="1">'Data Selector'!H55</f>
        <v>1.6997000000000002E-2</v>
      </c>
      <c r="J56" s="3">
        <f ca="1">'Data Selector'!I55</f>
        <v>2.5993920687501504E-3</v>
      </c>
      <c r="K56" s="3">
        <f ca="1">'Data Selector'!J55</f>
        <v>6.5870494277750158E-2</v>
      </c>
      <c r="L56" s="3">
        <f ca="1">'Data Selector'!K55</f>
        <v>0.11874861505925005</v>
      </c>
      <c r="M56" s="3">
        <f ca="1">'Data Selector'!L55</f>
        <v>7.3630029133481045E-2</v>
      </c>
      <c r="N56" s="3">
        <f ca="1">'Data Selector'!M55</f>
        <v>0.118163555273401</v>
      </c>
      <c r="O56" s="3">
        <f ca="1">'Data Selector'!N55</f>
        <v>1.1199329815931414E-2</v>
      </c>
      <c r="P56" s="3">
        <f ca="1">'Data Selector'!O55</f>
        <v>4.1411705357166602E-2</v>
      </c>
      <c r="Q56" s="3">
        <f ca="1">'Data Selector'!P55</f>
        <v>0</v>
      </c>
      <c r="R56" s="3">
        <f ca="1">'Data Selector'!Q55</f>
        <v>0</v>
      </c>
      <c r="U56" s="12">
        <f ca="1">IF($AK56&lt;(Summary!$D$4+1),'Base Correl and Vol Calcs'!C56,"")</f>
        <v>2.7121393520821799E-2</v>
      </c>
      <c r="V56" s="12">
        <f ca="1">IF($AK56&lt;(Summary!$D$4+1),'Base Correl and Vol Calcs'!D56,"")</f>
        <v>6.9897574260000001E-3</v>
      </c>
      <c r="W56" s="12">
        <f ca="1">IF($AK56&lt;(Summary!$D$4+1),'Base Correl and Vol Calcs'!E56,"")</f>
        <v>2.6756049123999998E-2</v>
      </c>
      <c r="X56" s="12">
        <f ca="1">IF($AK56&lt;(Summary!$D$4+1),'Base Correl and Vol Calcs'!F56,"")</f>
        <v>3.6485606265556463E-2</v>
      </c>
      <c r="Y56" s="12">
        <f ca="1">IF($AK56&lt;(Summary!$D$4+1),'Base Correl and Vol Calcs'!G56,"")</f>
        <v>4.29827089850277E-2</v>
      </c>
      <c r="Z56" s="12">
        <f ca="1">IF($AK56&lt;(Summary!$D$4+1),'Base Correl and Vol Calcs'!H56,"")</f>
        <v>2.5859320280872601E-2</v>
      </c>
      <c r="AA56" s="12">
        <f ca="1">IF($AK56&lt;(Summary!$D$4+1),'Base Correl and Vol Calcs'!I56,"")</f>
        <v>1.6997000000000002E-2</v>
      </c>
      <c r="AB56" s="12">
        <f ca="1">IF($AK56&lt;(Summary!$D$4+1),'Base Correl and Vol Calcs'!J56,"")</f>
        <v>2.5993920687501504E-3</v>
      </c>
      <c r="AC56" s="12">
        <f ca="1">IF($AK56&lt;(Summary!$D$4+1),'Base Correl and Vol Calcs'!K56,"")</f>
        <v>6.5870494277750158E-2</v>
      </c>
      <c r="AD56" s="12">
        <f ca="1">IF($AK56&lt;(Summary!$D$4+1),'Base Correl and Vol Calcs'!L56,"")</f>
        <v>0.11874861505925005</v>
      </c>
      <c r="AE56" s="12">
        <f ca="1">IF($AK56&lt;(Summary!$D$4+1),'Base Correl and Vol Calcs'!M56,"")</f>
        <v>7.3630029133481045E-2</v>
      </c>
      <c r="AF56" s="12">
        <f ca="1">IF($AK56&lt;(Summary!$D$4+1),'Base Correl and Vol Calcs'!N56,"")</f>
        <v>0.118163555273401</v>
      </c>
      <c r="AG56" s="12">
        <f ca="1">IF($AK56&lt;(Summary!$D$4+1),'Base Correl and Vol Calcs'!O56,"")</f>
        <v>1.1199329815931414E-2</v>
      </c>
      <c r="AH56" s="12">
        <f ca="1">IF($AK56&lt;(Summary!$D$4+1),'Base Correl and Vol Calcs'!P56,"")</f>
        <v>4.1411705357166602E-2</v>
      </c>
      <c r="AI56" s="12">
        <f ca="1">IF($AK56&lt;(Summary!$D$4+1),'Base Correl and Vol Calcs'!Q56,"")</f>
        <v>0</v>
      </c>
      <c r="AJ56" s="12">
        <f ca="1">IF($AK56&lt;(Summary!$D$4+1),'Base Correl and Vol Calcs'!R56,"")</f>
        <v>0</v>
      </c>
      <c r="AK56" s="10">
        <f t="shared" si="22"/>
        <v>52</v>
      </c>
      <c r="BE56" s="4">
        <f t="shared" ca="1" si="23"/>
        <v>1.0271213935208219</v>
      </c>
      <c r="BF56" s="4">
        <f t="shared" ca="1" si="7"/>
        <v>1.0069897574260001</v>
      </c>
      <c r="BG56" s="4">
        <f t="shared" ca="1" si="8"/>
        <v>1.026756049124</v>
      </c>
      <c r="BH56" s="4">
        <f t="shared" ca="1" si="9"/>
        <v>1.0364856062655565</v>
      </c>
      <c r="BI56" s="4">
        <f t="shared" ca="1" si="10"/>
        <v>1.0429827089850277</v>
      </c>
      <c r="BJ56" s="4">
        <f t="shared" ca="1" si="11"/>
        <v>1.0258593202808726</v>
      </c>
      <c r="BK56" s="4">
        <f t="shared" ca="1" si="12"/>
        <v>1.0169969999999999</v>
      </c>
      <c r="BL56" s="4">
        <f t="shared" ca="1" si="29"/>
        <v>1.0025993920687502</v>
      </c>
      <c r="BM56" s="4">
        <f t="shared" ca="1" si="30"/>
        <v>1.0658704942777502</v>
      </c>
      <c r="BN56" s="4">
        <f t="shared" ca="1" si="31"/>
        <v>1.1187486150592501</v>
      </c>
      <c r="BO56" s="4">
        <f t="shared" ca="1" si="32"/>
        <v>1.073630029133481</v>
      </c>
      <c r="BP56" s="4">
        <f t="shared" ca="1" si="33"/>
        <v>1.1181635552734011</v>
      </c>
      <c r="BQ56" s="4">
        <f t="shared" ca="1" si="18"/>
        <v>1.0111993298159314</v>
      </c>
      <c r="BR56" s="4">
        <f t="shared" ca="1" si="19"/>
        <v>1.0414117053571665</v>
      </c>
      <c r="BS56" s="4">
        <f t="shared" ca="1" si="20"/>
        <v>1</v>
      </c>
      <c r="BT56" s="4">
        <f t="shared" ca="1" si="21"/>
        <v>1</v>
      </c>
      <c r="BV56" s="4"/>
      <c r="BW56" s="4"/>
      <c r="BX56" s="4"/>
      <c r="BY56" s="4"/>
      <c r="BZ56" s="4"/>
      <c r="CA56" s="4"/>
      <c r="CB56" s="4"/>
      <c r="CC56" s="4"/>
      <c r="CM56" s="11"/>
      <c r="CN56" s="7"/>
    </row>
    <row r="57" spans="1:92" x14ac:dyDescent="0.2">
      <c r="A57" s="38"/>
      <c r="B57" s="34">
        <f>'US Core RE'!D66</f>
        <v>40816</v>
      </c>
      <c r="C57" s="3">
        <f ca="1">'Data Selector'!B56</f>
        <v>3.3077189260281803E-2</v>
      </c>
      <c r="D57" s="3">
        <f ca="1">'Data Selector'!C56</f>
        <v>6.589255875E-3</v>
      </c>
      <c r="E57" s="3">
        <f ca="1">'Data Selector'!D56</f>
        <v>2.1056232223000002E-2</v>
      </c>
      <c r="F57" s="3">
        <f ca="1">'Data Selector'!E56</f>
        <v>5.0278561944561276E-2</v>
      </c>
      <c r="G57" s="3">
        <f ca="1">'Data Selector'!F56</f>
        <v>2.7725933320057902E-2</v>
      </c>
      <c r="H57" s="3">
        <f ca="1">'Data Selector'!G56</f>
        <v>-2.1335418557767798E-3</v>
      </c>
      <c r="I57" s="3">
        <f ca="1">'Data Selector'!H56</f>
        <v>-4.2757000000000003E-2</v>
      </c>
      <c r="J57" s="3">
        <f ca="1">'Data Selector'!I56</f>
        <v>-6.0394792247498996E-3</v>
      </c>
      <c r="K57" s="3">
        <f ca="1">'Data Selector'!J56</f>
        <v>1.9626827791250134E-2</v>
      </c>
      <c r="L57" s="3">
        <f ca="1">'Data Selector'!K56</f>
        <v>1.3012854265999962E-2</v>
      </c>
      <c r="M57" s="3">
        <f ca="1">'Data Selector'!L56</f>
        <v>-0.17301166128902212</v>
      </c>
      <c r="N57" s="3">
        <f ca="1">'Data Selector'!M56</f>
        <v>-0.138680076576297</v>
      </c>
      <c r="O57" s="3">
        <f ca="1">'Data Selector'!N56</f>
        <v>3.8207198619165661E-2</v>
      </c>
      <c r="P57" s="3">
        <f ca="1">'Data Selector'!O56</f>
        <v>-1.94314688895034E-3</v>
      </c>
      <c r="Q57" s="3">
        <f ca="1">'Data Selector'!P56</f>
        <v>0</v>
      </c>
      <c r="R57" s="3">
        <f ca="1">'Data Selector'!Q56</f>
        <v>0</v>
      </c>
      <c r="U57" s="12">
        <f ca="1">IF($AK57&lt;(Summary!$D$4+1),'Base Correl and Vol Calcs'!C57,"")</f>
        <v>3.3077189260281803E-2</v>
      </c>
      <c r="V57" s="12">
        <f ca="1">IF($AK57&lt;(Summary!$D$4+1),'Base Correl and Vol Calcs'!D57,"")</f>
        <v>6.589255875E-3</v>
      </c>
      <c r="W57" s="12">
        <f ca="1">IF($AK57&lt;(Summary!$D$4+1),'Base Correl and Vol Calcs'!E57,"")</f>
        <v>2.1056232223000002E-2</v>
      </c>
      <c r="X57" s="12">
        <f ca="1">IF($AK57&lt;(Summary!$D$4+1),'Base Correl and Vol Calcs'!F57,"")</f>
        <v>5.0278561944561276E-2</v>
      </c>
      <c r="Y57" s="12">
        <f ca="1">IF($AK57&lt;(Summary!$D$4+1),'Base Correl and Vol Calcs'!G57,"")</f>
        <v>2.7725933320057902E-2</v>
      </c>
      <c r="Z57" s="12">
        <f ca="1">IF($AK57&lt;(Summary!$D$4+1),'Base Correl and Vol Calcs'!H57,"")</f>
        <v>-2.1335418557767798E-3</v>
      </c>
      <c r="AA57" s="12">
        <f ca="1">IF($AK57&lt;(Summary!$D$4+1),'Base Correl and Vol Calcs'!I57,"")</f>
        <v>-4.2757000000000003E-2</v>
      </c>
      <c r="AB57" s="12">
        <f ca="1">IF($AK57&lt;(Summary!$D$4+1),'Base Correl and Vol Calcs'!J57,"")</f>
        <v>-6.0394792247498996E-3</v>
      </c>
      <c r="AC57" s="12">
        <f ca="1">IF($AK57&lt;(Summary!$D$4+1),'Base Correl and Vol Calcs'!K57,"")</f>
        <v>1.9626827791250134E-2</v>
      </c>
      <c r="AD57" s="12">
        <f ca="1">IF($AK57&lt;(Summary!$D$4+1),'Base Correl and Vol Calcs'!L57,"")</f>
        <v>1.3012854265999962E-2</v>
      </c>
      <c r="AE57" s="12">
        <f ca="1">IF($AK57&lt;(Summary!$D$4+1),'Base Correl and Vol Calcs'!M57,"")</f>
        <v>-0.17301166128902212</v>
      </c>
      <c r="AF57" s="12">
        <f ca="1">IF($AK57&lt;(Summary!$D$4+1),'Base Correl and Vol Calcs'!N57,"")</f>
        <v>-0.138680076576297</v>
      </c>
      <c r="AG57" s="12">
        <f ca="1">IF($AK57&lt;(Summary!$D$4+1),'Base Correl and Vol Calcs'!O57,"")</f>
        <v>3.8207198619165661E-2</v>
      </c>
      <c r="AH57" s="12">
        <f ca="1">IF($AK57&lt;(Summary!$D$4+1),'Base Correl and Vol Calcs'!P57,"")</f>
        <v>-1.94314688895034E-3</v>
      </c>
      <c r="AI57" s="12">
        <f ca="1">IF($AK57&lt;(Summary!$D$4+1),'Base Correl and Vol Calcs'!Q57,"")</f>
        <v>0</v>
      </c>
      <c r="AJ57" s="12">
        <f ca="1">IF($AK57&lt;(Summary!$D$4+1),'Base Correl and Vol Calcs'!R57,"")</f>
        <v>0</v>
      </c>
      <c r="AK57" s="10">
        <f t="shared" si="22"/>
        <v>53</v>
      </c>
      <c r="BE57" s="4">
        <f t="shared" ca="1" si="23"/>
        <v>1.0330771892602817</v>
      </c>
      <c r="BF57" s="4">
        <f t="shared" ca="1" si="7"/>
        <v>1.006589255875</v>
      </c>
      <c r="BG57" s="4">
        <f t="shared" ca="1" si="8"/>
        <v>1.0210562322229999</v>
      </c>
      <c r="BH57" s="4">
        <f t="shared" ca="1" si="9"/>
        <v>1.0502785619445614</v>
      </c>
      <c r="BI57" s="4">
        <f t="shared" ca="1" si="10"/>
        <v>1.0277259333200579</v>
      </c>
      <c r="BJ57" s="4">
        <f t="shared" ca="1" si="11"/>
        <v>0.99786645814422326</v>
      </c>
      <c r="BK57" s="4">
        <f t="shared" ca="1" si="12"/>
        <v>0.95724299999999996</v>
      </c>
      <c r="BL57" s="4">
        <f t="shared" ca="1" si="29"/>
        <v>0.9939605207752501</v>
      </c>
      <c r="BM57" s="4">
        <f t="shared" ca="1" si="30"/>
        <v>1.0196268277912501</v>
      </c>
      <c r="BN57" s="4">
        <f t="shared" ca="1" si="31"/>
        <v>1.013012854266</v>
      </c>
      <c r="BO57" s="4">
        <f t="shared" ca="1" si="32"/>
        <v>0.82698833871097788</v>
      </c>
      <c r="BP57" s="4">
        <f t="shared" ca="1" si="33"/>
        <v>0.861319923423703</v>
      </c>
      <c r="BQ57" s="4">
        <f t="shared" ca="1" si="18"/>
        <v>1.0382071986191657</v>
      </c>
      <c r="BR57" s="4">
        <f t="shared" ca="1" si="19"/>
        <v>0.99805685311104964</v>
      </c>
      <c r="BS57" s="4">
        <f t="shared" ca="1" si="20"/>
        <v>1</v>
      </c>
      <c r="BT57" s="4">
        <f t="shared" ca="1" si="21"/>
        <v>1</v>
      </c>
      <c r="BV57" s="4"/>
      <c r="BW57" s="4"/>
      <c r="BX57" s="4"/>
      <c r="BY57" s="4"/>
      <c r="BZ57" s="4"/>
      <c r="CA57" s="4"/>
      <c r="CB57" s="4"/>
      <c r="CC57" s="4"/>
      <c r="CM57" s="11"/>
      <c r="CN57" s="7"/>
    </row>
    <row r="58" spans="1:92" x14ac:dyDescent="0.2">
      <c r="A58" s="38"/>
      <c r="B58" s="34">
        <f>'US Core RE'!D67</f>
        <v>40724</v>
      </c>
      <c r="C58" s="3">
        <f ca="1">'Data Selector'!B57</f>
        <v>4.38515124128009E-2</v>
      </c>
      <c r="D58" s="3">
        <f ca="1">'Data Selector'!C57</f>
        <v>9.5436834819999997E-3</v>
      </c>
      <c r="E58" s="3">
        <f ca="1">'Data Selector'!D57</f>
        <v>2.4894553914000001E-2</v>
      </c>
      <c r="F58" s="3">
        <f ca="1">'Data Selector'!E57</f>
        <v>5.5116279480144061E-2</v>
      </c>
      <c r="G58" s="3">
        <f ca="1">'Data Selector'!F57</f>
        <v>7.0355725664727795E-2</v>
      </c>
      <c r="H58" s="3">
        <f ca="1">'Data Selector'!G57</f>
        <v>4.0199030935658901E-2</v>
      </c>
      <c r="I58" s="3">
        <f ca="1">'Data Selector'!H57</f>
        <v>3.0922999999999999E-2</v>
      </c>
      <c r="J58" s="3">
        <f ca="1">'Data Selector'!I57</f>
        <v>4.0906734215000462E-3</v>
      </c>
      <c r="K58" s="3">
        <f ca="1">'Data Selector'!J57</f>
        <v>1.5096197354749874E-2</v>
      </c>
      <c r="L58" s="3">
        <f ca="1">'Data Selector'!K57</f>
        <v>7.4598777004999395E-3</v>
      </c>
      <c r="M58" s="3">
        <f ca="1">'Data Selector'!L57</f>
        <v>2.9420900501102798E-2</v>
      </c>
      <c r="N58" s="3">
        <f ca="1">'Data Selector'!M57</f>
        <v>9.9198183548243591E-4</v>
      </c>
      <c r="O58" s="3">
        <f ca="1">'Data Selector'!N57</f>
        <v>2.2908806940705739E-2</v>
      </c>
      <c r="P58" s="3">
        <f ca="1">'Data Selector'!O57</f>
        <v>3.6753169976130602E-2</v>
      </c>
      <c r="Q58" s="3">
        <f ca="1">'Data Selector'!P57</f>
        <v>0</v>
      </c>
      <c r="R58" s="3">
        <f ca="1">'Data Selector'!Q57</f>
        <v>0</v>
      </c>
      <c r="U58" s="12">
        <f ca="1">IF($AK58&lt;(Summary!$D$4+1),'Base Correl and Vol Calcs'!C58,"")</f>
        <v>4.38515124128009E-2</v>
      </c>
      <c r="V58" s="12">
        <f ca="1">IF($AK58&lt;(Summary!$D$4+1),'Base Correl and Vol Calcs'!D58,"")</f>
        <v>9.5436834819999997E-3</v>
      </c>
      <c r="W58" s="12">
        <f ca="1">IF($AK58&lt;(Summary!$D$4+1),'Base Correl and Vol Calcs'!E58,"")</f>
        <v>2.4894553914000001E-2</v>
      </c>
      <c r="X58" s="12">
        <f ca="1">IF($AK58&lt;(Summary!$D$4+1),'Base Correl and Vol Calcs'!F58,"")</f>
        <v>5.5116279480144061E-2</v>
      </c>
      <c r="Y58" s="12">
        <f ca="1">IF($AK58&lt;(Summary!$D$4+1),'Base Correl and Vol Calcs'!G58,"")</f>
        <v>7.0355725664727795E-2</v>
      </c>
      <c r="Z58" s="12">
        <f ca="1">IF($AK58&lt;(Summary!$D$4+1),'Base Correl and Vol Calcs'!H58,"")</f>
        <v>4.0199030935658901E-2</v>
      </c>
      <c r="AA58" s="12">
        <f ca="1">IF($AK58&lt;(Summary!$D$4+1),'Base Correl and Vol Calcs'!I58,"")</f>
        <v>3.0922999999999999E-2</v>
      </c>
      <c r="AB58" s="12">
        <f ca="1">IF($AK58&lt;(Summary!$D$4+1),'Base Correl and Vol Calcs'!J58,"")</f>
        <v>4.0906734215000462E-3</v>
      </c>
      <c r="AC58" s="12">
        <f ca="1">IF($AK58&lt;(Summary!$D$4+1),'Base Correl and Vol Calcs'!K58,"")</f>
        <v>1.5096197354749874E-2</v>
      </c>
      <c r="AD58" s="12">
        <f ca="1">IF($AK58&lt;(Summary!$D$4+1),'Base Correl and Vol Calcs'!L58,"")</f>
        <v>7.4598777004999395E-3</v>
      </c>
      <c r="AE58" s="12">
        <f ca="1">IF($AK58&lt;(Summary!$D$4+1),'Base Correl and Vol Calcs'!M58,"")</f>
        <v>2.9420900501102798E-2</v>
      </c>
      <c r="AF58" s="12">
        <f ca="1">IF($AK58&lt;(Summary!$D$4+1),'Base Correl and Vol Calcs'!N58,"")</f>
        <v>9.9198183548243591E-4</v>
      </c>
      <c r="AG58" s="12">
        <f ca="1">IF($AK58&lt;(Summary!$D$4+1),'Base Correl and Vol Calcs'!O58,"")</f>
        <v>2.2908806940705739E-2</v>
      </c>
      <c r="AH58" s="12">
        <f ca="1">IF($AK58&lt;(Summary!$D$4+1),'Base Correl and Vol Calcs'!P58,"")</f>
        <v>3.6753169976130602E-2</v>
      </c>
      <c r="AI58" s="12">
        <f ca="1">IF($AK58&lt;(Summary!$D$4+1),'Base Correl and Vol Calcs'!Q58,"")</f>
        <v>0</v>
      </c>
      <c r="AJ58" s="12">
        <f ca="1">IF($AK58&lt;(Summary!$D$4+1),'Base Correl and Vol Calcs'!R58,"")</f>
        <v>0</v>
      </c>
      <c r="AK58" s="10">
        <f t="shared" si="22"/>
        <v>54</v>
      </c>
      <c r="BE58" s="4">
        <f t="shared" ca="1" si="23"/>
        <v>1.0438515124128009</v>
      </c>
      <c r="BF58" s="4">
        <f t="shared" ca="1" si="7"/>
        <v>1.009543683482</v>
      </c>
      <c r="BG58" s="4">
        <f t="shared" ca="1" si="8"/>
        <v>1.024894553914</v>
      </c>
      <c r="BH58" s="4">
        <f t="shared" ca="1" si="9"/>
        <v>1.0551162794801441</v>
      </c>
      <c r="BI58" s="4">
        <f t="shared" ca="1" si="10"/>
        <v>1.0703557256647278</v>
      </c>
      <c r="BJ58" s="4">
        <f t="shared" ca="1" si="11"/>
        <v>1.0401990309356588</v>
      </c>
      <c r="BK58" s="4">
        <f t="shared" ca="1" si="12"/>
        <v>1.030923</v>
      </c>
      <c r="BL58" s="4">
        <f t="shared" ca="1" si="29"/>
        <v>1.0040906734215</v>
      </c>
      <c r="BM58" s="4">
        <f t="shared" ca="1" si="30"/>
        <v>1.0150961973547499</v>
      </c>
      <c r="BN58" s="4">
        <f t="shared" ca="1" si="31"/>
        <v>1.0074598777004999</v>
      </c>
      <c r="BO58" s="4">
        <f t="shared" ca="1" si="32"/>
        <v>1.0294209005011028</v>
      </c>
      <c r="BP58" s="4">
        <f t="shared" ca="1" si="33"/>
        <v>1.0009919818354824</v>
      </c>
      <c r="BQ58" s="4">
        <f t="shared" ca="1" si="18"/>
        <v>1.0229088069407057</v>
      </c>
      <c r="BR58" s="4">
        <f t="shared" ca="1" si="19"/>
        <v>1.0367531699761305</v>
      </c>
      <c r="BS58" s="4">
        <f t="shared" ca="1" si="20"/>
        <v>1</v>
      </c>
      <c r="BT58" s="4">
        <f t="shared" ca="1" si="21"/>
        <v>1</v>
      </c>
      <c r="BV58" s="4"/>
      <c r="BW58" s="4"/>
      <c r="BX58" s="4"/>
      <c r="BY58" s="4"/>
      <c r="BZ58" s="4"/>
      <c r="CA58" s="4"/>
      <c r="CB58" s="4"/>
      <c r="CC58" s="4"/>
      <c r="CM58" s="11"/>
      <c r="CN58" s="7"/>
    </row>
    <row r="59" spans="1:92" x14ac:dyDescent="0.2">
      <c r="A59" s="38"/>
      <c r="B59" s="34">
        <f>'US Core RE'!D68</f>
        <v>40633</v>
      </c>
      <c r="C59" s="3">
        <f ca="1">'Data Selector'!B58</f>
        <v>3.7864665263604602E-2</v>
      </c>
      <c r="D59" s="3">
        <f ca="1">'Data Selector'!C58</f>
        <v>1.4255007239999999E-2</v>
      </c>
      <c r="E59" s="3">
        <f ca="1">'Data Selector'!D58</f>
        <v>1.7493937511999999E-2</v>
      </c>
      <c r="F59" s="3">
        <f ca="1">'Data Selector'!E58</f>
        <v>4.8811380013490488E-2</v>
      </c>
      <c r="G59" s="3">
        <f ca="1">'Data Selector'!F58</f>
        <v>3.8578159513012598E-2</v>
      </c>
      <c r="H59" s="3">
        <f ca="1">'Data Selector'!G58</f>
        <v>3.3020939470838298E-2</v>
      </c>
      <c r="I59" s="3">
        <f ca="1">'Data Selector'!H58</f>
        <v>4.1916000000000002E-2</v>
      </c>
      <c r="J59" s="3">
        <f ca="1">'Data Selector'!I58</f>
        <v>4.9828837054999298E-3</v>
      </c>
      <c r="K59" s="3">
        <f ca="1">'Data Selector'!J58</f>
        <v>3.2967841367000039E-2</v>
      </c>
      <c r="L59" s="3">
        <f ca="1">'Data Selector'!K58</f>
        <v>1.7485485087500585E-3</v>
      </c>
      <c r="M59" s="3">
        <f ca="1">'Data Selector'!L58</f>
        <v>3.0433286526888592E-2</v>
      </c>
      <c r="N59" s="3">
        <f ca="1">'Data Selector'!M58</f>
        <v>5.9193875262824006E-2</v>
      </c>
      <c r="O59" s="3">
        <f ca="1">'Data Selector'!N58</f>
        <v>4.2219351237502423E-3</v>
      </c>
      <c r="P59" s="3">
        <f ca="1">'Data Selector'!O58</f>
        <v>5.1304676522694603E-2</v>
      </c>
      <c r="Q59" s="3">
        <f ca="1">'Data Selector'!P58</f>
        <v>0</v>
      </c>
      <c r="R59" s="3">
        <f ca="1">'Data Selector'!Q58</f>
        <v>0</v>
      </c>
      <c r="U59" s="12">
        <f ca="1">IF($AK59&lt;(Summary!$D$4+1),'Base Correl and Vol Calcs'!C59,"")</f>
        <v>3.7864665263604602E-2</v>
      </c>
      <c r="V59" s="12">
        <f ca="1">IF($AK59&lt;(Summary!$D$4+1),'Base Correl and Vol Calcs'!D59,"")</f>
        <v>1.4255007239999999E-2</v>
      </c>
      <c r="W59" s="12">
        <f ca="1">IF($AK59&lt;(Summary!$D$4+1),'Base Correl and Vol Calcs'!E59,"")</f>
        <v>1.7493937511999999E-2</v>
      </c>
      <c r="X59" s="12">
        <f ca="1">IF($AK59&lt;(Summary!$D$4+1),'Base Correl and Vol Calcs'!F59,"")</f>
        <v>4.8811380013490488E-2</v>
      </c>
      <c r="Y59" s="12">
        <f ca="1">IF($AK59&lt;(Summary!$D$4+1),'Base Correl and Vol Calcs'!G59,"")</f>
        <v>3.8578159513012598E-2</v>
      </c>
      <c r="Z59" s="12">
        <f ca="1">IF($AK59&lt;(Summary!$D$4+1),'Base Correl and Vol Calcs'!H59,"")</f>
        <v>3.3020939470838298E-2</v>
      </c>
      <c r="AA59" s="12">
        <f ca="1">IF($AK59&lt;(Summary!$D$4+1),'Base Correl and Vol Calcs'!I59,"")</f>
        <v>4.1916000000000002E-2</v>
      </c>
      <c r="AB59" s="12">
        <f ca="1">IF($AK59&lt;(Summary!$D$4+1),'Base Correl and Vol Calcs'!J59,"")</f>
        <v>4.9828837054999298E-3</v>
      </c>
      <c r="AC59" s="12">
        <f ca="1">IF($AK59&lt;(Summary!$D$4+1),'Base Correl and Vol Calcs'!K59,"")</f>
        <v>3.2967841367000039E-2</v>
      </c>
      <c r="AD59" s="12">
        <f ca="1">IF($AK59&lt;(Summary!$D$4+1),'Base Correl and Vol Calcs'!L59,"")</f>
        <v>1.7485485087500585E-3</v>
      </c>
      <c r="AE59" s="12">
        <f ca="1">IF($AK59&lt;(Summary!$D$4+1),'Base Correl and Vol Calcs'!M59,"")</f>
        <v>3.0433286526888592E-2</v>
      </c>
      <c r="AF59" s="12">
        <f ca="1">IF($AK59&lt;(Summary!$D$4+1),'Base Correl and Vol Calcs'!N59,"")</f>
        <v>5.9193875262824006E-2</v>
      </c>
      <c r="AG59" s="12">
        <f ca="1">IF($AK59&lt;(Summary!$D$4+1),'Base Correl and Vol Calcs'!O59,"")</f>
        <v>4.2219351237502423E-3</v>
      </c>
      <c r="AH59" s="12">
        <f ca="1">IF($AK59&lt;(Summary!$D$4+1),'Base Correl and Vol Calcs'!P59,"")</f>
        <v>5.1304676522694603E-2</v>
      </c>
      <c r="AI59" s="12">
        <f ca="1">IF($AK59&lt;(Summary!$D$4+1),'Base Correl and Vol Calcs'!Q59,"")</f>
        <v>0</v>
      </c>
      <c r="AJ59" s="12">
        <f ca="1">IF($AK59&lt;(Summary!$D$4+1),'Base Correl and Vol Calcs'!R59,"")</f>
        <v>0</v>
      </c>
      <c r="AK59" s="10">
        <f t="shared" si="22"/>
        <v>55</v>
      </c>
      <c r="BE59" s="4">
        <f t="shared" ca="1" si="23"/>
        <v>1.0378646652636045</v>
      </c>
      <c r="BF59" s="4">
        <f t="shared" ca="1" si="7"/>
        <v>1.0142550072400001</v>
      </c>
      <c r="BG59" s="4">
        <f t="shared" ca="1" si="8"/>
        <v>1.017493937512</v>
      </c>
      <c r="BH59" s="4">
        <f t="shared" ca="1" si="9"/>
        <v>1.0488113800134904</v>
      </c>
      <c r="BI59" s="4">
        <f t="shared" ca="1" si="10"/>
        <v>1.0385781595130126</v>
      </c>
      <c r="BJ59" s="4">
        <f t="shared" ca="1" si="11"/>
        <v>1.0330209394708383</v>
      </c>
      <c r="BK59" s="4">
        <f t="shared" ca="1" si="12"/>
        <v>1.0419160000000001</v>
      </c>
      <c r="BL59" s="4">
        <f t="shared" ca="1" si="29"/>
        <v>1.0049828837054999</v>
      </c>
      <c r="BM59" s="4">
        <f t="shared" ca="1" si="30"/>
        <v>1.032967841367</v>
      </c>
      <c r="BN59" s="4">
        <f t="shared" ca="1" si="31"/>
        <v>1.0017485485087501</v>
      </c>
      <c r="BO59" s="4">
        <f t="shared" ca="1" si="32"/>
        <v>1.0304332865268886</v>
      </c>
      <c r="BP59" s="4">
        <f t="shared" ca="1" si="33"/>
        <v>1.059193875262824</v>
      </c>
      <c r="BQ59" s="4">
        <f t="shared" ca="1" si="18"/>
        <v>1.0042219351237502</v>
      </c>
      <c r="BR59" s="4">
        <f t="shared" ca="1" si="19"/>
        <v>1.0513046765226945</v>
      </c>
      <c r="BS59" s="4">
        <f t="shared" ca="1" si="20"/>
        <v>1</v>
      </c>
      <c r="BT59" s="4">
        <f t="shared" ca="1" si="21"/>
        <v>1</v>
      </c>
      <c r="BV59" s="4"/>
      <c r="BW59" s="4"/>
      <c r="BX59" s="4"/>
      <c r="BY59" s="4"/>
      <c r="BZ59" s="4"/>
      <c r="CA59" s="4"/>
      <c r="CB59" s="4"/>
      <c r="CC59" s="4"/>
      <c r="CM59" s="11"/>
      <c r="CN59" s="7"/>
    </row>
    <row r="60" spans="1:92" x14ac:dyDescent="0.2">
      <c r="A60" s="38"/>
      <c r="B60" s="34">
        <f>'US Core RE'!D69</f>
        <v>40543</v>
      </c>
      <c r="C60" s="3">
        <f ca="1">'Data Selector'!B59</f>
        <v>4.6984343023163302E-2</v>
      </c>
      <c r="D60" s="3">
        <f ca="1">'Data Selector'!C59</f>
        <v>1.3508311481000001E-2</v>
      </c>
      <c r="E60" s="3">
        <f ca="1">'Data Selector'!D59</f>
        <v>2.1933743883000002E-2</v>
      </c>
      <c r="F60" s="3">
        <f ca="1">'Data Selector'!E59</f>
        <v>6.4718275345525836E-2</v>
      </c>
      <c r="G60" s="3">
        <f ca="1">'Data Selector'!F59</f>
        <v>6.9006437446323898E-2</v>
      </c>
      <c r="H60" s="3">
        <f ca="1">'Data Selector'!G59</f>
        <v>7.8881496665453604E-2</v>
      </c>
      <c r="I60" s="3">
        <f ca="1">'Data Selector'!H59</f>
        <v>2.8146999999999998E-2</v>
      </c>
      <c r="J60" s="3">
        <f ca="1">'Data Selector'!I59</f>
        <v>-1.0402610159499948E-2</v>
      </c>
      <c r="K60" s="3">
        <f ca="1">'Data Selector'!J59</f>
        <v>4.0749601508750066E-2</v>
      </c>
      <c r="L60" s="3">
        <f ca="1">'Data Selector'!K59</f>
        <v>7.6274978675749949E-2</v>
      </c>
      <c r="M60" s="3">
        <f ca="1">'Data Selector'!L59</f>
        <v>6.1512720471117666E-2</v>
      </c>
      <c r="N60" s="3">
        <f ca="1">'Data Selector'!M59</f>
        <v>0.10756545299518301</v>
      </c>
      <c r="O60" s="3">
        <f ca="1">'Data Selector'!N59</f>
        <v>-1.296961608672631E-2</v>
      </c>
      <c r="P60" s="3">
        <f ca="1">'Data Selector'!O59</f>
        <v>7.0213836700604604E-2</v>
      </c>
      <c r="Q60" s="3">
        <f ca="1">'Data Selector'!P59</f>
        <v>0</v>
      </c>
      <c r="R60" s="3">
        <f ca="1">'Data Selector'!Q59</f>
        <v>0</v>
      </c>
      <c r="U60" s="12">
        <f ca="1">IF($AK60&lt;(Summary!$D$4+1),'Base Correl and Vol Calcs'!C60,"")</f>
        <v>4.6984343023163302E-2</v>
      </c>
      <c r="V60" s="12">
        <f ca="1">IF($AK60&lt;(Summary!$D$4+1),'Base Correl and Vol Calcs'!D60,"")</f>
        <v>1.3508311481000001E-2</v>
      </c>
      <c r="W60" s="12">
        <f ca="1">IF($AK60&lt;(Summary!$D$4+1),'Base Correl and Vol Calcs'!E60,"")</f>
        <v>2.1933743883000002E-2</v>
      </c>
      <c r="X60" s="12">
        <f ca="1">IF($AK60&lt;(Summary!$D$4+1),'Base Correl and Vol Calcs'!F60,"")</f>
        <v>6.4718275345525836E-2</v>
      </c>
      <c r="Y60" s="12">
        <f ca="1">IF($AK60&lt;(Summary!$D$4+1),'Base Correl and Vol Calcs'!G60,"")</f>
        <v>6.9006437446323898E-2</v>
      </c>
      <c r="Z60" s="12">
        <f ca="1">IF($AK60&lt;(Summary!$D$4+1),'Base Correl and Vol Calcs'!H60,"")</f>
        <v>7.8881496665453604E-2</v>
      </c>
      <c r="AA60" s="12">
        <f ca="1">IF($AK60&lt;(Summary!$D$4+1),'Base Correl and Vol Calcs'!I60,"")</f>
        <v>2.8146999999999998E-2</v>
      </c>
      <c r="AB60" s="12">
        <f ca="1">IF($AK60&lt;(Summary!$D$4+1),'Base Correl and Vol Calcs'!J60,"")</f>
        <v>-1.0402610159499948E-2</v>
      </c>
      <c r="AC60" s="12">
        <f ca="1">IF($AK60&lt;(Summary!$D$4+1),'Base Correl and Vol Calcs'!K60,"")</f>
        <v>4.0749601508750066E-2</v>
      </c>
      <c r="AD60" s="12">
        <f ca="1">IF($AK60&lt;(Summary!$D$4+1),'Base Correl and Vol Calcs'!L60,"")</f>
        <v>7.6274978675749949E-2</v>
      </c>
      <c r="AE60" s="12">
        <f ca="1">IF($AK60&lt;(Summary!$D$4+1),'Base Correl and Vol Calcs'!M60,"")</f>
        <v>6.1512720471117666E-2</v>
      </c>
      <c r="AF60" s="12">
        <f ca="1">IF($AK60&lt;(Summary!$D$4+1),'Base Correl and Vol Calcs'!N60,"")</f>
        <v>0.10756545299518301</v>
      </c>
      <c r="AG60" s="12">
        <f ca="1">IF($AK60&lt;(Summary!$D$4+1),'Base Correl and Vol Calcs'!O60,"")</f>
        <v>-1.296961608672631E-2</v>
      </c>
      <c r="AH60" s="12">
        <f ca="1">IF($AK60&lt;(Summary!$D$4+1),'Base Correl and Vol Calcs'!P60,"")</f>
        <v>7.0213836700604604E-2</v>
      </c>
      <c r="AI60" s="12">
        <f ca="1">IF($AK60&lt;(Summary!$D$4+1),'Base Correl and Vol Calcs'!Q60,"")</f>
        <v>0</v>
      </c>
      <c r="AJ60" s="12">
        <f ca="1">IF($AK60&lt;(Summary!$D$4+1),'Base Correl and Vol Calcs'!R60,"")</f>
        <v>0</v>
      </c>
      <c r="AK60" s="10">
        <f t="shared" si="22"/>
        <v>56</v>
      </c>
      <c r="BE60" s="4">
        <f t="shared" ca="1" si="23"/>
        <v>1.0469843430231633</v>
      </c>
      <c r="BF60" s="4">
        <f t="shared" ca="1" si="7"/>
        <v>1.013508311481</v>
      </c>
      <c r="BG60" s="4">
        <f t="shared" ca="1" si="8"/>
        <v>1.0219337438830001</v>
      </c>
      <c r="BH60" s="4">
        <f t="shared" ca="1" si="9"/>
        <v>1.0647182753455258</v>
      </c>
      <c r="BI60" s="4">
        <f t="shared" ca="1" si="10"/>
        <v>1.069006437446324</v>
      </c>
      <c r="BJ60" s="4">
        <f t="shared" ca="1" si="11"/>
        <v>1.0788814966654536</v>
      </c>
      <c r="BK60" s="4">
        <f t="shared" ca="1" si="12"/>
        <v>1.0281469999999999</v>
      </c>
      <c r="BL60" s="4">
        <f t="shared" ca="1" si="29"/>
        <v>0.98959738984050005</v>
      </c>
      <c r="BM60" s="4">
        <f t="shared" ca="1" si="30"/>
        <v>1.0407496015087501</v>
      </c>
      <c r="BN60" s="4">
        <f t="shared" ca="1" si="31"/>
        <v>1.0762749786757499</v>
      </c>
      <c r="BO60" s="4">
        <f t="shared" ca="1" si="32"/>
        <v>1.0615127204711177</v>
      </c>
      <c r="BP60" s="4">
        <f t="shared" ca="1" si="33"/>
        <v>1.1075654529951831</v>
      </c>
      <c r="BQ60" s="4">
        <f t="shared" ca="1" si="18"/>
        <v>0.98703038391327369</v>
      </c>
      <c r="BR60" s="4">
        <f t="shared" ca="1" si="19"/>
        <v>1.0702138367006047</v>
      </c>
      <c r="BS60" s="4">
        <f t="shared" ca="1" si="20"/>
        <v>1</v>
      </c>
      <c r="BT60" s="4">
        <f t="shared" ca="1" si="21"/>
        <v>1</v>
      </c>
      <c r="BV60" s="4"/>
      <c r="BW60" s="4"/>
      <c r="BX60" s="4"/>
      <c r="BY60" s="4"/>
      <c r="BZ60" s="4"/>
      <c r="CA60" s="4"/>
      <c r="CB60" s="4"/>
      <c r="CC60" s="4"/>
      <c r="CM60" s="11"/>
      <c r="CN60" s="7"/>
    </row>
    <row r="61" spans="1:92" x14ac:dyDescent="0.2">
      <c r="A61" s="38"/>
      <c r="B61" s="34">
        <f>'US Core RE'!D70</f>
        <v>40451</v>
      </c>
      <c r="C61" s="3">
        <f ca="1">'Data Selector'!B60</f>
        <v>5.21811681367325E-2</v>
      </c>
      <c r="D61" s="3">
        <f ca="1">'Data Selector'!C60</f>
        <v>1.2342803419000001E-2</v>
      </c>
      <c r="E61" s="3">
        <f ca="1">'Data Selector'!D60</f>
        <v>3.0007231759000001E-2</v>
      </c>
      <c r="F61" s="3">
        <f ca="1">'Data Selector'!E60</f>
        <v>6.7803663524791682E-2</v>
      </c>
      <c r="G61" s="3">
        <f ca="1">'Data Selector'!F60</f>
        <v>3.1856180131444298E-2</v>
      </c>
      <c r="H61" s="3">
        <f ca="1">'Data Selector'!G60</f>
        <v>4.3488701110760003E-2</v>
      </c>
      <c r="I61" s="3">
        <f ca="1">'Data Selector'!H60</f>
        <v>5.2477000000000003E-2</v>
      </c>
      <c r="J61" s="3">
        <f ca="1">'Data Selector'!I60</f>
        <v>-3.4144479504999437E-3</v>
      </c>
      <c r="K61" s="3">
        <f ca="1">'Data Selector'!J60</f>
        <v>8.6799669327499718E-3</v>
      </c>
      <c r="L61" s="3">
        <f ca="1">'Data Selector'!K60</f>
        <v>6.6079474639999525E-3</v>
      </c>
      <c r="M61" s="3">
        <f ca="1">'Data Selector'!L60</f>
        <v>0.18440762779388753</v>
      </c>
      <c r="N61" s="3">
        <f ca="1">'Data Selector'!M60</f>
        <v>0.11294215728528201</v>
      </c>
      <c r="O61" s="3">
        <f ca="1">'Data Selector'!N60</f>
        <v>2.4769595396906929E-2</v>
      </c>
      <c r="P61" s="3">
        <f ca="1">'Data Selector'!O60</f>
        <v>4.70717007069524E-2</v>
      </c>
      <c r="Q61" s="3">
        <f ca="1">'Data Selector'!P60</f>
        <v>0</v>
      </c>
      <c r="R61" s="3">
        <f ca="1">'Data Selector'!Q60</f>
        <v>0</v>
      </c>
      <c r="U61" s="12">
        <f ca="1">IF($AK61&lt;(Summary!$D$4+1),'Base Correl and Vol Calcs'!C61,"")</f>
        <v>5.21811681367325E-2</v>
      </c>
      <c r="V61" s="12">
        <f ca="1">IF($AK61&lt;(Summary!$D$4+1),'Base Correl and Vol Calcs'!D61,"")</f>
        <v>1.2342803419000001E-2</v>
      </c>
      <c r="W61" s="12">
        <f ca="1">IF($AK61&lt;(Summary!$D$4+1),'Base Correl and Vol Calcs'!E61,"")</f>
        <v>3.0007231759000001E-2</v>
      </c>
      <c r="X61" s="12">
        <f ca="1">IF($AK61&lt;(Summary!$D$4+1),'Base Correl and Vol Calcs'!F61,"")</f>
        <v>6.7803663524791682E-2</v>
      </c>
      <c r="Y61" s="12">
        <f ca="1">IF($AK61&lt;(Summary!$D$4+1),'Base Correl and Vol Calcs'!G61,"")</f>
        <v>3.1856180131444298E-2</v>
      </c>
      <c r="Z61" s="12">
        <f ca="1">IF($AK61&lt;(Summary!$D$4+1),'Base Correl and Vol Calcs'!H61,"")</f>
        <v>4.3488701110760003E-2</v>
      </c>
      <c r="AA61" s="12">
        <f ca="1">IF($AK61&lt;(Summary!$D$4+1),'Base Correl and Vol Calcs'!I61,"")</f>
        <v>5.2477000000000003E-2</v>
      </c>
      <c r="AB61" s="12">
        <f ca="1">IF($AK61&lt;(Summary!$D$4+1),'Base Correl and Vol Calcs'!J61,"")</f>
        <v>-3.4144479504999437E-3</v>
      </c>
      <c r="AC61" s="12">
        <f ca="1">IF($AK61&lt;(Summary!$D$4+1),'Base Correl and Vol Calcs'!K61,"")</f>
        <v>8.6799669327499718E-3</v>
      </c>
      <c r="AD61" s="12">
        <f ca="1">IF($AK61&lt;(Summary!$D$4+1),'Base Correl and Vol Calcs'!L61,"")</f>
        <v>6.6079474639999525E-3</v>
      </c>
      <c r="AE61" s="12">
        <f ca="1">IF($AK61&lt;(Summary!$D$4+1),'Base Correl and Vol Calcs'!M61,"")</f>
        <v>0.18440762779388753</v>
      </c>
      <c r="AF61" s="12">
        <f ca="1">IF($AK61&lt;(Summary!$D$4+1),'Base Correl and Vol Calcs'!N61,"")</f>
        <v>0.11294215728528201</v>
      </c>
      <c r="AG61" s="12">
        <f ca="1">IF($AK61&lt;(Summary!$D$4+1),'Base Correl and Vol Calcs'!O61,"")</f>
        <v>2.4769595396906929E-2</v>
      </c>
      <c r="AH61" s="12">
        <f ca="1">IF($AK61&lt;(Summary!$D$4+1),'Base Correl and Vol Calcs'!P61,"")</f>
        <v>4.70717007069524E-2</v>
      </c>
      <c r="AI61" s="12">
        <f ca="1">IF($AK61&lt;(Summary!$D$4+1),'Base Correl and Vol Calcs'!Q61,"")</f>
        <v>0</v>
      </c>
      <c r="AJ61" s="12">
        <f ca="1">IF($AK61&lt;(Summary!$D$4+1),'Base Correl and Vol Calcs'!R61,"")</f>
        <v>0</v>
      </c>
      <c r="AK61" s="10">
        <f t="shared" si="22"/>
        <v>57</v>
      </c>
      <c r="BE61" s="4">
        <f t="shared" ca="1" si="23"/>
        <v>1.0521811681367326</v>
      </c>
      <c r="BF61" s="4">
        <f t="shared" ca="1" si="7"/>
        <v>1.0123428034190001</v>
      </c>
      <c r="BG61" s="4">
        <f t="shared" ca="1" si="8"/>
        <v>1.0300072317590001</v>
      </c>
      <c r="BH61" s="4">
        <f t="shared" ca="1" si="9"/>
        <v>1.0678036635247916</v>
      </c>
      <c r="BI61" s="4">
        <f t="shared" ca="1" si="10"/>
        <v>1.0318561801314443</v>
      </c>
      <c r="BJ61" s="4">
        <f t="shared" ca="1" si="11"/>
        <v>1.0434887011107601</v>
      </c>
      <c r="BK61" s="4">
        <f t="shared" ca="1" si="12"/>
        <v>1.0524770000000001</v>
      </c>
      <c r="BL61" s="4">
        <f t="shared" ca="1" si="29"/>
        <v>0.99658555204950006</v>
      </c>
      <c r="BM61" s="4">
        <f t="shared" ca="1" si="30"/>
        <v>1.00867996693275</v>
      </c>
      <c r="BN61" s="4">
        <f t="shared" ca="1" si="31"/>
        <v>1.006607947464</v>
      </c>
      <c r="BO61" s="4">
        <f t="shared" ca="1" si="32"/>
        <v>1.1844076277938875</v>
      </c>
      <c r="BP61" s="4">
        <f t="shared" ca="1" si="33"/>
        <v>1.112942157285282</v>
      </c>
      <c r="BQ61" s="4">
        <f t="shared" ca="1" si="18"/>
        <v>1.0247695953969069</v>
      </c>
      <c r="BR61" s="4">
        <f t="shared" ca="1" si="19"/>
        <v>1.0470717007069523</v>
      </c>
      <c r="BS61" s="4">
        <f t="shared" ca="1" si="20"/>
        <v>1</v>
      </c>
      <c r="BT61" s="4">
        <f t="shared" ca="1" si="21"/>
        <v>1</v>
      </c>
      <c r="BV61" s="4"/>
      <c r="BW61" s="4"/>
      <c r="BX61" s="4"/>
      <c r="BY61" s="4"/>
      <c r="BZ61" s="4"/>
      <c r="CA61" s="4"/>
      <c r="CB61" s="4"/>
      <c r="CC61" s="4"/>
      <c r="CM61" s="11"/>
      <c r="CN61" s="7"/>
    </row>
    <row r="62" spans="1:92" x14ac:dyDescent="0.2">
      <c r="A62" s="38"/>
      <c r="B62" s="34">
        <f>'US Core RE'!D71</f>
        <v>40359</v>
      </c>
      <c r="C62" s="3">
        <f ca="1">'Data Selector'!B61</f>
        <v>4.0906724205926802E-2</v>
      </c>
      <c r="D62" s="3">
        <f ca="1">'Data Selector'!C61</f>
        <v>1.4529614537E-2</v>
      </c>
      <c r="E62" s="3">
        <f ca="1">'Data Selector'!D61</f>
        <v>3.8295588715000002E-2</v>
      </c>
      <c r="F62" s="3">
        <f ca="1">'Data Selector'!E61</f>
        <v>6.5946656155251998E-2</v>
      </c>
      <c r="G62" s="3">
        <f ca="1">'Data Selector'!F61</f>
        <v>2.5420811780506401E-2</v>
      </c>
      <c r="H62" s="3">
        <f ca="1">'Data Selector'!G61</f>
        <v>3.24709269919135E-2</v>
      </c>
      <c r="I62" s="3">
        <f ca="1">'Data Selector'!H61</f>
        <v>1.0003E-2</v>
      </c>
      <c r="J62" s="3">
        <f ca="1">'Data Selector'!I61</f>
        <v>7.4126899655000411E-3</v>
      </c>
      <c r="K62" s="3">
        <f ca="1">'Data Selector'!J61</f>
        <v>5.9273423412500303E-3</v>
      </c>
      <c r="L62" s="3">
        <f ca="1">'Data Selector'!K61</f>
        <v>2.0452563800001933E-3</v>
      </c>
      <c r="M62" s="3">
        <f ca="1">'Data Selector'!L61</f>
        <v>-7.8864089278597005E-2</v>
      </c>
      <c r="N62" s="3">
        <f ca="1">'Data Selector'!M61</f>
        <v>-0.11425237919705401</v>
      </c>
      <c r="O62" s="3">
        <f ca="1">'Data Selector'!N61</f>
        <v>3.4889130974356419E-2</v>
      </c>
      <c r="P62" s="3">
        <f ca="1">'Data Selector'!O61</f>
        <v>3.4179029037787398E-2</v>
      </c>
      <c r="Q62" s="3">
        <f ca="1">'Data Selector'!P61</f>
        <v>0</v>
      </c>
      <c r="R62" s="3">
        <f ca="1">'Data Selector'!Q61</f>
        <v>0</v>
      </c>
      <c r="U62" s="12">
        <f ca="1">IF($AK62&lt;(Summary!$D$4+1),'Base Correl and Vol Calcs'!C62,"")</f>
        <v>4.0906724205926802E-2</v>
      </c>
      <c r="V62" s="12">
        <f ca="1">IF($AK62&lt;(Summary!$D$4+1),'Base Correl and Vol Calcs'!D62,"")</f>
        <v>1.4529614537E-2</v>
      </c>
      <c r="W62" s="12">
        <f ca="1">IF($AK62&lt;(Summary!$D$4+1),'Base Correl and Vol Calcs'!E62,"")</f>
        <v>3.8295588715000002E-2</v>
      </c>
      <c r="X62" s="12">
        <f ca="1">IF($AK62&lt;(Summary!$D$4+1),'Base Correl and Vol Calcs'!F62,"")</f>
        <v>6.5946656155251998E-2</v>
      </c>
      <c r="Y62" s="12">
        <f ca="1">IF($AK62&lt;(Summary!$D$4+1),'Base Correl and Vol Calcs'!G62,"")</f>
        <v>2.5420811780506401E-2</v>
      </c>
      <c r="Z62" s="12">
        <f ca="1">IF($AK62&lt;(Summary!$D$4+1),'Base Correl and Vol Calcs'!H62,"")</f>
        <v>3.24709269919135E-2</v>
      </c>
      <c r="AA62" s="12">
        <f ca="1">IF($AK62&lt;(Summary!$D$4+1),'Base Correl and Vol Calcs'!I62,"")</f>
        <v>1.0003E-2</v>
      </c>
      <c r="AB62" s="12">
        <f ca="1">IF($AK62&lt;(Summary!$D$4+1),'Base Correl and Vol Calcs'!J62,"")</f>
        <v>7.4126899655000411E-3</v>
      </c>
      <c r="AC62" s="12">
        <f ca="1">IF($AK62&lt;(Summary!$D$4+1),'Base Correl and Vol Calcs'!K62,"")</f>
        <v>5.9273423412500303E-3</v>
      </c>
      <c r="AD62" s="12">
        <f ca="1">IF($AK62&lt;(Summary!$D$4+1),'Base Correl and Vol Calcs'!L62,"")</f>
        <v>2.0452563800001933E-3</v>
      </c>
      <c r="AE62" s="12">
        <f ca="1">IF($AK62&lt;(Summary!$D$4+1),'Base Correl and Vol Calcs'!M62,"")</f>
        <v>-7.8864089278597005E-2</v>
      </c>
      <c r="AF62" s="12">
        <f ca="1">IF($AK62&lt;(Summary!$D$4+1),'Base Correl and Vol Calcs'!N62,"")</f>
        <v>-0.11425237919705401</v>
      </c>
      <c r="AG62" s="12">
        <f ca="1">IF($AK62&lt;(Summary!$D$4+1),'Base Correl and Vol Calcs'!O62,"")</f>
        <v>3.4889130974356419E-2</v>
      </c>
      <c r="AH62" s="12">
        <f ca="1">IF($AK62&lt;(Summary!$D$4+1),'Base Correl and Vol Calcs'!P62,"")</f>
        <v>3.4179029037787398E-2</v>
      </c>
      <c r="AI62" s="12">
        <f ca="1">IF($AK62&lt;(Summary!$D$4+1),'Base Correl and Vol Calcs'!Q62,"")</f>
        <v>0</v>
      </c>
      <c r="AJ62" s="12">
        <f ca="1">IF($AK62&lt;(Summary!$D$4+1),'Base Correl and Vol Calcs'!R62,"")</f>
        <v>0</v>
      </c>
      <c r="AK62" s="10">
        <f t="shared" si="22"/>
        <v>58</v>
      </c>
      <c r="BE62" s="4">
        <f t="shared" ca="1" si="23"/>
        <v>1.0409067242059269</v>
      </c>
      <c r="BF62" s="4">
        <f t="shared" ca="1" si="7"/>
        <v>1.014529614537</v>
      </c>
      <c r="BG62" s="4">
        <f t="shared" ca="1" si="8"/>
        <v>1.0382955887150001</v>
      </c>
      <c r="BH62" s="4">
        <f t="shared" ca="1" si="9"/>
        <v>1.065946656155252</v>
      </c>
      <c r="BI62" s="4">
        <f t="shared" ca="1" si="10"/>
        <v>1.0254208117805064</v>
      </c>
      <c r="BJ62" s="4">
        <f t="shared" ca="1" si="11"/>
        <v>1.0324709269919135</v>
      </c>
      <c r="BK62" s="4">
        <f t="shared" ca="1" si="12"/>
        <v>1.010003</v>
      </c>
      <c r="BL62" s="4">
        <f t="shared" ca="1" si="29"/>
        <v>1.0074126899655</v>
      </c>
      <c r="BM62" s="4">
        <f t="shared" ca="1" si="30"/>
        <v>1.00592734234125</v>
      </c>
      <c r="BN62" s="4">
        <f t="shared" ca="1" si="31"/>
        <v>1.0020452563800002</v>
      </c>
      <c r="BO62" s="4">
        <f t="shared" ca="1" si="32"/>
        <v>0.921135910721403</v>
      </c>
      <c r="BP62" s="4">
        <f t="shared" ca="1" si="33"/>
        <v>0.885747620802946</v>
      </c>
      <c r="BQ62" s="4">
        <f t="shared" ca="1" si="18"/>
        <v>1.0348891309743564</v>
      </c>
      <c r="BR62" s="4">
        <f t="shared" ca="1" si="19"/>
        <v>1.0341790290377875</v>
      </c>
      <c r="BS62" s="4">
        <f t="shared" ca="1" si="20"/>
        <v>1</v>
      </c>
      <c r="BT62" s="4">
        <f t="shared" ca="1" si="21"/>
        <v>1</v>
      </c>
      <c r="BV62" s="4"/>
      <c r="BW62" s="4"/>
      <c r="BX62" s="4"/>
      <c r="BY62" s="4"/>
      <c r="BZ62" s="4"/>
      <c r="CA62" s="4"/>
      <c r="CB62" s="4"/>
      <c r="CC62" s="4"/>
      <c r="CM62" s="11"/>
      <c r="CN62" s="7"/>
    </row>
    <row r="63" spans="1:92" x14ac:dyDescent="0.2">
      <c r="A63" s="38"/>
      <c r="B63" s="34">
        <f>'US Core RE'!D72</f>
        <v>40268</v>
      </c>
      <c r="C63" s="3">
        <f ca="1">'Data Selector'!B62</f>
        <v>5.1207693898635397E-3</v>
      </c>
      <c r="D63" s="3">
        <f ca="1">'Data Selector'!C62</f>
        <v>1.4621457822E-2</v>
      </c>
      <c r="E63" s="3">
        <f ca="1">'Data Selector'!D62</f>
        <v>1.9592579042E-2</v>
      </c>
      <c r="F63" s="3">
        <f ca="1">'Data Selector'!E62</f>
        <v>-9.0198593487140818E-3</v>
      </c>
      <c r="G63" s="3">
        <f ca="1">'Data Selector'!F62</f>
        <v>-5.33687539173702E-3</v>
      </c>
      <c r="H63" s="3">
        <f ca="1">'Data Selector'!G62</f>
        <v>1.3267767306808601E-2</v>
      </c>
      <c r="I63" s="3">
        <f ca="1">'Data Selector'!H62</f>
        <v>1.7730000000000001E-3</v>
      </c>
      <c r="J63" s="3">
        <f ca="1">'Data Selector'!I62</f>
        <v>-4.9604186372499415E-3</v>
      </c>
      <c r="K63" s="3">
        <f ca="1">'Data Selector'!J62</f>
        <v>2.530788724700006E-2</v>
      </c>
      <c r="L63" s="3">
        <f ca="1">'Data Selector'!K62</f>
        <v>-1.1652384891999934E-2</v>
      </c>
      <c r="M63" s="3">
        <f ca="1">'Data Selector'!L62</f>
        <v>3.9655244058214745E-2</v>
      </c>
      <c r="N63" s="3">
        <f ca="1">'Data Selector'!M62</f>
        <v>5.3865275993215701E-2</v>
      </c>
      <c r="O63" s="3">
        <f ca="1">'Data Selector'!N62</f>
        <v>1.7816617229753362E-2</v>
      </c>
      <c r="P63" s="3">
        <f ca="1">'Data Selector'!O62</f>
        <v>3.9518263207853697E-2</v>
      </c>
      <c r="Q63" s="3">
        <f ca="1">'Data Selector'!P62</f>
        <v>0</v>
      </c>
      <c r="R63" s="3">
        <f ca="1">'Data Selector'!Q62</f>
        <v>0</v>
      </c>
      <c r="U63" s="12">
        <f ca="1">IF($AK63&lt;(Summary!$D$4+1),'Base Correl and Vol Calcs'!C63,"")</f>
        <v>5.1207693898635397E-3</v>
      </c>
      <c r="V63" s="12">
        <f ca="1">IF($AK63&lt;(Summary!$D$4+1),'Base Correl and Vol Calcs'!D63,"")</f>
        <v>1.4621457822E-2</v>
      </c>
      <c r="W63" s="12">
        <f ca="1">IF($AK63&lt;(Summary!$D$4+1),'Base Correl and Vol Calcs'!E63,"")</f>
        <v>1.9592579042E-2</v>
      </c>
      <c r="X63" s="12">
        <f ca="1">IF($AK63&lt;(Summary!$D$4+1),'Base Correl and Vol Calcs'!F63,"")</f>
        <v>-9.0198593487140818E-3</v>
      </c>
      <c r="Y63" s="12">
        <f ca="1">IF($AK63&lt;(Summary!$D$4+1),'Base Correl and Vol Calcs'!G63,"")</f>
        <v>-5.33687539173702E-3</v>
      </c>
      <c r="Z63" s="12">
        <f ca="1">IF($AK63&lt;(Summary!$D$4+1),'Base Correl and Vol Calcs'!H63,"")</f>
        <v>1.3267767306808601E-2</v>
      </c>
      <c r="AA63" s="12">
        <f ca="1">IF($AK63&lt;(Summary!$D$4+1),'Base Correl and Vol Calcs'!I63,"")</f>
        <v>1.7730000000000001E-3</v>
      </c>
      <c r="AB63" s="12">
        <f ca="1">IF($AK63&lt;(Summary!$D$4+1),'Base Correl and Vol Calcs'!J63,"")</f>
        <v>-4.9604186372499415E-3</v>
      </c>
      <c r="AC63" s="12">
        <f ca="1">IF($AK63&lt;(Summary!$D$4+1),'Base Correl and Vol Calcs'!K63,"")</f>
        <v>2.530788724700006E-2</v>
      </c>
      <c r="AD63" s="12">
        <f ca="1">IF($AK63&lt;(Summary!$D$4+1),'Base Correl and Vol Calcs'!L63,"")</f>
        <v>-1.1652384891999934E-2</v>
      </c>
      <c r="AE63" s="12">
        <f ca="1">IF($AK63&lt;(Summary!$D$4+1),'Base Correl and Vol Calcs'!M63,"")</f>
        <v>3.9655244058214745E-2</v>
      </c>
      <c r="AF63" s="12">
        <f ca="1">IF($AK63&lt;(Summary!$D$4+1),'Base Correl and Vol Calcs'!N63,"")</f>
        <v>5.3865275993215701E-2</v>
      </c>
      <c r="AG63" s="12">
        <f ca="1">IF($AK63&lt;(Summary!$D$4+1),'Base Correl and Vol Calcs'!O63,"")</f>
        <v>1.7816617229753362E-2</v>
      </c>
      <c r="AH63" s="12">
        <f ca="1">IF($AK63&lt;(Summary!$D$4+1),'Base Correl and Vol Calcs'!P63,"")</f>
        <v>3.9518263207853697E-2</v>
      </c>
      <c r="AI63" s="12">
        <f ca="1">IF($AK63&lt;(Summary!$D$4+1),'Base Correl and Vol Calcs'!Q63,"")</f>
        <v>0</v>
      </c>
      <c r="AJ63" s="12">
        <f ca="1">IF($AK63&lt;(Summary!$D$4+1),'Base Correl and Vol Calcs'!R63,"")</f>
        <v>0</v>
      </c>
      <c r="AK63" s="10">
        <f t="shared" si="22"/>
        <v>59</v>
      </c>
      <c r="BE63" s="4">
        <f t="shared" ca="1" si="23"/>
        <v>1.0051207693898636</v>
      </c>
      <c r="BF63" s="4">
        <f t="shared" ca="1" si="7"/>
        <v>1.0146214578220001</v>
      </c>
      <c r="BG63" s="4">
        <f t="shared" ca="1" si="8"/>
        <v>1.019592579042</v>
      </c>
      <c r="BH63" s="4">
        <f t="shared" ca="1" si="9"/>
        <v>0.99098014065128592</v>
      </c>
      <c r="BI63" s="4">
        <f t="shared" ca="1" si="10"/>
        <v>0.99466312460826301</v>
      </c>
      <c r="BJ63" s="4">
        <f t="shared" ca="1" si="11"/>
        <v>1.0132677673068087</v>
      </c>
      <c r="BK63" s="4">
        <f t="shared" ca="1" si="12"/>
        <v>1.001773</v>
      </c>
      <c r="BL63" s="4">
        <f t="shared" ca="1" si="29"/>
        <v>0.99503958136275006</v>
      </c>
      <c r="BM63" s="4">
        <f t="shared" ca="1" si="30"/>
        <v>1.0253078872470001</v>
      </c>
      <c r="BN63" s="4">
        <f t="shared" ca="1" si="31"/>
        <v>0.98834761510800007</v>
      </c>
      <c r="BO63" s="4">
        <f t="shared" ca="1" si="32"/>
        <v>1.0396552440582147</v>
      </c>
      <c r="BP63" s="4">
        <f t="shared" ca="1" si="33"/>
        <v>1.0538652759932157</v>
      </c>
      <c r="BQ63" s="4">
        <f t="shared" ca="1" si="18"/>
        <v>1.0178166172297534</v>
      </c>
      <c r="BR63" s="4">
        <f t="shared" ca="1" si="19"/>
        <v>1.0395182632078537</v>
      </c>
      <c r="BS63" s="4">
        <f t="shared" ca="1" si="20"/>
        <v>1</v>
      </c>
      <c r="BT63" s="4">
        <f t="shared" ca="1" si="21"/>
        <v>1</v>
      </c>
      <c r="BV63" s="4"/>
      <c r="BW63" s="4"/>
      <c r="BX63" s="4"/>
      <c r="BY63" s="4"/>
      <c r="BZ63" s="4"/>
      <c r="CA63" s="4"/>
      <c r="CB63" s="4"/>
      <c r="CC63" s="4"/>
      <c r="CM63" s="11"/>
      <c r="CN63" s="7"/>
    </row>
    <row r="64" spans="1:92" x14ac:dyDescent="0.2">
      <c r="A64" s="38"/>
      <c r="B64" s="34">
        <f>'US Core RE'!D73</f>
        <v>40178</v>
      </c>
      <c r="C64" s="3">
        <f ca="1">'Data Selector'!B63</f>
        <v>-3.6985548095197697E-2</v>
      </c>
      <c r="D64" s="3">
        <f ca="1">'Data Selector'!C63</f>
        <v>1.4068219959000001E-2</v>
      </c>
      <c r="E64" s="3">
        <f ca="1">'Data Selector'!D63</f>
        <v>4.6656571500000004E-3</v>
      </c>
      <c r="F64" s="3">
        <f ca="1">'Data Selector'!E63</f>
        <v>-6.2175376273456623E-2</v>
      </c>
      <c r="G64" s="3">
        <f ca="1">'Data Selector'!F63</f>
        <v>-0.14757639542322501</v>
      </c>
      <c r="H64" s="3">
        <f ca="1">'Data Selector'!G63</f>
        <v>-3.5014722060202702E-2</v>
      </c>
      <c r="I64" s="3">
        <f ca="1">'Data Selector'!H63</f>
        <v>1.9928000000000001E-2</v>
      </c>
      <c r="J64" s="3">
        <f ca="1">'Data Selector'!I63</f>
        <v>-4.7873863443999909E-2</v>
      </c>
      <c r="K64" s="3">
        <f ca="1">'Data Selector'!J63</f>
        <v>8.6536204639999781E-3</v>
      </c>
      <c r="L64" s="3">
        <f ca="1">'Data Selector'!K63</f>
        <v>4.4365700903000072E-2</v>
      </c>
      <c r="M64" s="3">
        <f ca="1">'Data Selector'!L63</f>
        <v>4.3896161230801978E-2</v>
      </c>
      <c r="N64" s="3">
        <f ca="1">'Data Selector'!M63</f>
        <v>6.0385842203475801E-2</v>
      </c>
      <c r="O64" s="3">
        <f ca="1">'Data Selector'!N63</f>
        <v>2.0323193857245681E-3</v>
      </c>
      <c r="P64" s="3">
        <f ca="1">'Data Selector'!O63</f>
        <v>-2.5746526444651301E-2</v>
      </c>
      <c r="Q64" s="3">
        <f ca="1">'Data Selector'!P63</f>
        <v>0</v>
      </c>
      <c r="R64" s="3">
        <f ca="1">'Data Selector'!Q63</f>
        <v>0</v>
      </c>
      <c r="U64" s="12">
        <f ca="1">IF($AK64&lt;(Summary!$D$4+1),'Base Correl and Vol Calcs'!C64,"")</f>
        <v>-3.6985548095197697E-2</v>
      </c>
      <c r="V64" s="12">
        <f ca="1">IF($AK64&lt;(Summary!$D$4+1),'Base Correl and Vol Calcs'!D64,"")</f>
        <v>1.4068219959000001E-2</v>
      </c>
      <c r="W64" s="12">
        <f ca="1">IF($AK64&lt;(Summary!$D$4+1),'Base Correl and Vol Calcs'!E64,"")</f>
        <v>4.6656571500000004E-3</v>
      </c>
      <c r="X64" s="12">
        <f ca="1">IF($AK64&lt;(Summary!$D$4+1),'Base Correl and Vol Calcs'!F64,"")</f>
        <v>-6.2175376273456623E-2</v>
      </c>
      <c r="Y64" s="12">
        <f ca="1">IF($AK64&lt;(Summary!$D$4+1),'Base Correl and Vol Calcs'!G64,"")</f>
        <v>-0.14757639542322501</v>
      </c>
      <c r="Z64" s="12">
        <f ca="1">IF($AK64&lt;(Summary!$D$4+1),'Base Correl and Vol Calcs'!H64,"")</f>
        <v>-3.5014722060202702E-2</v>
      </c>
      <c r="AA64" s="12">
        <f ca="1">IF($AK64&lt;(Summary!$D$4+1),'Base Correl and Vol Calcs'!I64,"")</f>
        <v>1.9928000000000001E-2</v>
      </c>
      <c r="AB64" s="12">
        <f ca="1">IF($AK64&lt;(Summary!$D$4+1),'Base Correl and Vol Calcs'!J64,"")</f>
        <v>-4.7873863443999909E-2</v>
      </c>
      <c r="AC64" s="12">
        <f ca="1">IF($AK64&lt;(Summary!$D$4+1),'Base Correl and Vol Calcs'!K64,"")</f>
        <v>8.6536204639999781E-3</v>
      </c>
      <c r="AD64" s="12">
        <f ca="1">IF($AK64&lt;(Summary!$D$4+1),'Base Correl and Vol Calcs'!L64,"")</f>
        <v>4.4365700903000072E-2</v>
      </c>
      <c r="AE64" s="12">
        <f ca="1">IF($AK64&lt;(Summary!$D$4+1),'Base Correl and Vol Calcs'!M64,"")</f>
        <v>4.3896161230801978E-2</v>
      </c>
      <c r="AF64" s="12">
        <f ca="1">IF($AK64&lt;(Summary!$D$4+1),'Base Correl and Vol Calcs'!N64,"")</f>
        <v>6.0385842203475801E-2</v>
      </c>
      <c r="AG64" s="12">
        <f ca="1">IF($AK64&lt;(Summary!$D$4+1),'Base Correl and Vol Calcs'!O64,"")</f>
        <v>2.0323193857245681E-3</v>
      </c>
      <c r="AH64" s="12">
        <f ca="1">IF($AK64&lt;(Summary!$D$4+1),'Base Correl and Vol Calcs'!P64,"")</f>
        <v>-2.5746526444651301E-2</v>
      </c>
      <c r="AI64" s="12">
        <f ca="1">IF($AK64&lt;(Summary!$D$4+1),'Base Correl and Vol Calcs'!Q64,"")</f>
        <v>0</v>
      </c>
      <c r="AJ64" s="12">
        <f ca="1">IF($AK64&lt;(Summary!$D$4+1),'Base Correl and Vol Calcs'!R64,"")</f>
        <v>0</v>
      </c>
      <c r="AK64" s="10">
        <f t="shared" si="22"/>
        <v>60</v>
      </c>
      <c r="BE64" s="4">
        <f t="shared" ca="1" si="23"/>
        <v>0.96301445190480228</v>
      </c>
      <c r="BF64" s="4">
        <f t="shared" ca="1" si="7"/>
        <v>1.0140682199590001</v>
      </c>
      <c r="BG64" s="4">
        <f t="shared" ca="1" si="8"/>
        <v>1.0046656571499999</v>
      </c>
      <c r="BH64" s="4">
        <f t="shared" ca="1" si="9"/>
        <v>0.9378246237265434</v>
      </c>
      <c r="BI64" s="4">
        <f t="shared" ca="1" si="10"/>
        <v>0.85242360457677502</v>
      </c>
      <c r="BJ64" s="4">
        <f t="shared" ca="1" si="11"/>
        <v>0.96498527793979727</v>
      </c>
      <c r="BK64" s="4">
        <f t="shared" ca="1" si="12"/>
        <v>1.0199279999999999</v>
      </c>
      <c r="BL64" s="4">
        <f t="shared" ca="1" si="29"/>
        <v>0.95212613655600009</v>
      </c>
      <c r="BM64" s="4">
        <f t="shared" ca="1" si="30"/>
        <v>1.008653620464</v>
      </c>
      <c r="BN64" s="4">
        <f t="shared" ca="1" si="31"/>
        <v>1.0443657009030001</v>
      </c>
      <c r="BO64" s="4">
        <f t="shared" ca="1" si="32"/>
        <v>1.043896161230802</v>
      </c>
      <c r="BP64" s="4">
        <f t="shared" ca="1" si="33"/>
        <v>1.0603858422034758</v>
      </c>
      <c r="BQ64" s="4">
        <f t="shared" ca="1" si="18"/>
        <v>1.0020323193857246</v>
      </c>
      <c r="BR64" s="4">
        <f t="shared" ca="1" si="19"/>
        <v>0.97425347355534875</v>
      </c>
      <c r="BS64" s="4">
        <f t="shared" ca="1" si="20"/>
        <v>1</v>
      </c>
      <c r="BT64" s="4">
        <f t="shared" ca="1" si="21"/>
        <v>1</v>
      </c>
      <c r="BV64" s="4"/>
      <c r="BW64" s="4"/>
      <c r="BX64" s="4"/>
      <c r="BY64" s="4"/>
      <c r="BZ64" s="4"/>
      <c r="CA64" s="4"/>
      <c r="CB64" s="4"/>
      <c r="CC64" s="4"/>
      <c r="CM64" s="11"/>
      <c r="CN64" s="7"/>
    </row>
    <row r="65" spans="1:92" x14ac:dyDescent="0.2">
      <c r="A65" s="38"/>
      <c r="B65" s="34">
        <f>'US Core RE'!D74</f>
        <v>40086</v>
      </c>
      <c r="C65" s="3">
        <f ca="1">'Data Selector'!B64</f>
        <v>-7.5232154479604907E-2</v>
      </c>
      <c r="D65" s="3">
        <f ca="1">'Data Selector'!C64</f>
        <v>-5.5070855499999996E-3</v>
      </c>
      <c r="E65" s="3">
        <f ca="1">'Data Selector'!D64</f>
        <v>-2.2009268219999999E-3</v>
      </c>
      <c r="F65" s="3">
        <f ca="1">'Data Selector'!E64</f>
        <v>-0.11166289246248816</v>
      </c>
      <c r="G65" s="3">
        <f ca="1">'Data Selector'!F64</f>
        <v>-4.0252967490697303E-2</v>
      </c>
      <c r="H65" s="3">
        <f ca="1">'Data Selector'!G64</f>
        <v>-2.5175465943872401E-2</v>
      </c>
      <c r="I65" s="3">
        <f ca="1">'Data Selector'!H64</f>
        <v>1.1794000000000001E-2</v>
      </c>
      <c r="J65" s="3">
        <f ca="1">'Data Selector'!I64</f>
        <v>2.1899976425010514E-4</v>
      </c>
      <c r="K65" s="3">
        <f ca="1">'Data Selector'!J64</f>
        <v>1.1936619097250079E-2</v>
      </c>
      <c r="L65" s="3">
        <f ca="1">'Data Selector'!K64</f>
        <v>2.3156271590001332E-3</v>
      </c>
      <c r="M65" s="3">
        <f ca="1">'Data Selector'!L64</f>
        <v>0.25081292993000015</v>
      </c>
      <c r="N65" s="3">
        <f ca="1">'Data Selector'!M64</f>
        <v>0.156058970431664</v>
      </c>
      <c r="O65" s="3">
        <f ca="1">'Data Selector'!N64</f>
        <v>3.7442116061438213E-2</v>
      </c>
      <c r="P65" s="3">
        <f ca="1">'Data Selector'!O64</f>
        <v>-5.9333914235491801E-2</v>
      </c>
      <c r="Q65" s="3">
        <f ca="1">'Data Selector'!P64</f>
        <v>0</v>
      </c>
      <c r="R65" s="3">
        <f ca="1">'Data Selector'!Q64</f>
        <v>0</v>
      </c>
      <c r="U65" s="12">
        <f ca="1">IF($AK65&lt;(Summary!$D$4+1),'Base Correl and Vol Calcs'!C65,"")</f>
        <v>-7.5232154479604907E-2</v>
      </c>
      <c r="V65" s="12">
        <f ca="1">IF($AK65&lt;(Summary!$D$4+1),'Base Correl and Vol Calcs'!D65,"")</f>
        <v>-5.5070855499999996E-3</v>
      </c>
      <c r="W65" s="12">
        <f ca="1">IF($AK65&lt;(Summary!$D$4+1),'Base Correl and Vol Calcs'!E65,"")</f>
        <v>-2.2009268219999999E-3</v>
      </c>
      <c r="X65" s="12">
        <f ca="1">IF($AK65&lt;(Summary!$D$4+1),'Base Correl and Vol Calcs'!F65,"")</f>
        <v>-0.11166289246248816</v>
      </c>
      <c r="Y65" s="12">
        <f ca="1">IF($AK65&lt;(Summary!$D$4+1),'Base Correl and Vol Calcs'!G65,"")</f>
        <v>-4.0252967490697303E-2</v>
      </c>
      <c r="Z65" s="12">
        <f ca="1">IF($AK65&lt;(Summary!$D$4+1),'Base Correl and Vol Calcs'!H65,"")</f>
        <v>-2.5175465943872401E-2</v>
      </c>
      <c r="AA65" s="12">
        <f ca="1">IF($AK65&lt;(Summary!$D$4+1),'Base Correl and Vol Calcs'!I65,"")</f>
        <v>1.1794000000000001E-2</v>
      </c>
      <c r="AB65" s="12">
        <f ca="1">IF($AK65&lt;(Summary!$D$4+1),'Base Correl and Vol Calcs'!J65,"")</f>
        <v>2.1899976425010514E-4</v>
      </c>
      <c r="AC65" s="12">
        <f ca="1">IF($AK65&lt;(Summary!$D$4+1),'Base Correl and Vol Calcs'!K65,"")</f>
        <v>1.1936619097250079E-2</v>
      </c>
      <c r="AD65" s="12">
        <f ca="1">IF($AK65&lt;(Summary!$D$4+1),'Base Correl and Vol Calcs'!L65,"")</f>
        <v>2.3156271590001332E-3</v>
      </c>
      <c r="AE65" s="12">
        <f ca="1">IF($AK65&lt;(Summary!$D$4+1),'Base Correl and Vol Calcs'!M65,"")</f>
        <v>0.25081292993000015</v>
      </c>
      <c r="AF65" s="12">
        <f ca="1">IF($AK65&lt;(Summary!$D$4+1),'Base Correl and Vol Calcs'!N65,"")</f>
        <v>0.156058970431664</v>
      </c>
      <c r="AG65" s="12">
        <f ca="1">IF($AK65&lt;(Summary!$D$4+1),'Base Correl and Vol Calcs'!O65,"")</f>
        <v>3.7442116061438213E-2</v>
      </c>
      <c r="AH65" s="12">
        <f ca="1">IF($AK65&lt;(Summary!$D$4+1),'Base Correl and Vol Calcs'!P65,"")</f>
        <v>-5.9333914235491801E-2</v>
      </c>
      <c r="AI65" s="12">
        <f ca="1">IF($AK65&lt;(Summary!$D$4+1),'Base Correl and Vol Calcs'!Q65,"")</f>
        <v>0</v>
      </c>
      <c r="AJ65" s="12">
        <f ca="1">IF($AK65&lt;(Summary!$D$4+1),'Base Correl and Vol Calcs'!R65,"")</f>
        <v>0</v>
      </c>
      <c r="AK65" s="10">
        <f t="shared" si="22"/>
        <v>61</v>
      </c>
      <c r="BE65" s="4">
        <f t="shared" ca="1" si="23"/>
        <v>0.92476784552039515</v>
      </c>
      <c r="BF65" s="4">
        <f t="shared" ca="1" si="7"/>
        <v>0.99449291444999999</v>
      </c>
      <c r="BG65" s="4">
        <f t="shared" ca="1" si="8"/>
        <v>0.99779907317799998</v>
      </c>
      <c r="BH65" s="4">
        <f t="shared" ca="1" si="9"/>
        <v>0.88833710753751183</v>
      </c>
      <c r="BI65" s="4">
        <f t="shared" ca="1" si="10"/>
        <v>0.95974703250930271</v>
      </c>
      <c r="BJ65" s="4">
        <f t="shared" ca="1" si="11"/>
        <v>0.97482453405612757</v>
      </c>
      <c r="BK65" s="4">
        <f t="shared" ca="1" si="12"/>
        <v>1.0117940000000001</v>
      </c>
      <c r="BL65" s="4">
        <f t="shared" ca="1" si="29"/>
        <v>1.0002189997642501</v>
      </c>
      <c r="BM65" s="4">
        <f t="shared" ca="1" si="30"/>
        <v>1.0119366190972501</v>
      </c>
      <c r="BN65" s="4">
        <f t="shared" ca="1" si="31"/>
        <v>1.0023156271590001</v>
      </c>
      <c r="BO65" s="4">
        <f t="shared" ca="1" si="32"/>
        <v>1.2508129299300002</v>
      </c>
      <c r="BP65" s="4">
        <f t="shared" ca="1" si="33"/>
        <v>1.1560589704316639</v>
      </c>
      <c r="BQ65" s="4">
        <f t="shared" ca="1" si="18"/>
        <v>1.0374421160614382</v>
      </c>
      <c r="BR65" s="4">
        <f t="shared" ca="1" si="19"/>
        <v>0.94066608576450816</v>
      </c>
      <c r="BS65" s="4">
        <f t="shared" ca="1" si="20"/>
        <v>1</v>
      </c>
      <c r="BT65" s="4">
        <f t="shared" ca="1" si="21"/>
        <v>1</v>
      </c>
      <c r="BV65" s="4"/>
      <c r="BW65" s="4"/>
      <c r="BX65" s="4"/>
      <c r="BY65" s="4"/>
      <c r="BZ65" s="4"/>
      <c r="CA65" s="4"/>
      <c r="CB65" s="4"/>
      <c r="CC65" s="4"/>
      <c r="CM65" s="11"/>
      <c r="CN65" s="7"/>
    </row>
    <row r="66" spans="1:92" x14ac:dyDescent="0.2">
      <c r="A66" s="38"/>
      <c r="B66" s="34">
        <f>'US Core RE'!D75</f>
        <v>39994</v>
      </c>
      <c r="C66" s="3">
        <f ca="1">'Data Selector'!B65</f>
        <v>-9.2379973255969805E-2</v>
      </c>
      <c r="D66" s="3">
        <f ca="1">'Data Selector'!C65</f>
        <v>-1.1692614229E-2</v>
      </c>
      <c r="E66" s="3">
        <f ca="1">'Data Selector'!D65</f>
        <v>-4.1806261827000001E-2</v>
      </c>
      <c r="F66" s="3">
        <f ca="1">'Data Selector'!E65</f>
        <v>-0.1467229807744036</v>
      </c>
      <c r="G66" s="3">
        <f ca="1">'Data Selector'!F65</f>
        <v>-0.10620634385263999</v>
      </c>
      <c r="H66" s="3">
        <f ca="1">'Data Selector'!G65</f>
        <v>-8.2848178845925796E-2</v>
      </c>
      <c r="I66" s="3">
        <f ca="1">'Data Selector'!H65</f>
        <v>2.8878999999999998E-2</v>
      </c>
      <c r="J66" s="3">
        <f ca="1">'Data Selector'!I65</f>
        <v>-1.444083399774998E-2</v>
      </c>
      <c r="K66" s="3">
        <f ca="1">'Data Selector'!J65</f>
        <v>1.1912475507499964E-2</v>
      </c>
      <c r="L66" s="3">
        <f ca="1">'Data Selector'!K65</f>
        <v>5.5703192360001541E-3</v>
      </c>
      <c r="M66" s="3">
        <f ca="1">'Data Selector'!L65</f>
        <v>0.35905222238632017</v>
      </c>
      <c r="N66" s="3">
        <f ca="1">'Data Selector'!M65</f>
        <v>0.15929062077994799</v>
      </c>
      <c r="O66" s="3">
        <f ca="1">'Data Selector'!N65</f>
        <v>1.7824318847477594E-2</v>
      </c>
      <c r="P66" s="3">
        <f ca="1">'Data Selector'!O65</f>
        <v>-0.16586361943296701</v>
      </c>
      <c r="Q66" s="3">
        <f ca="1">'Data Selector'!P65</f>
        <v>0</v>
      </c>
      <c r="R66" s="3">
        <f ca="1">'Data Selector'!Q65</f>
        <v>0</v>
      </c>
      <c r="U66" s="12">
        <f ca="1">IF($AK66&lt;(Summary!$D$4+1),'Base Correl and Vol Calcs'!C66,"")</f>
        <v>-9.2379973255969805E-2</v>
      </c>
      <c r="V66" s="12">
        <f ca="1">IF($AK66&lt;(Summary!$D$4+1),'Base Correl and Vol Calcs'!D66,"")</f>
        <v>-1.1692614229E-2</v>
      </c>
      <c r="W66" s="12">
        <f ca="1">IF($AK66&lt;(Summary!$D$4+1),'Base Correl and Vol Calcs'!E66,"")</f>
        <v>-4.1806261827000001E-2</v>
      </c>
      <c r="X66" s="12">
        <f ca="1">IF($AK66&lt;(Summary!$D$4+1),'Base Correl and Vol Calcs'!F66,"")</f>
        <v>-0.1467229807744036</v>
      </c>
      <c r="Y66" s="12">
        <f ca="1">IF($AK66&lt;(Summary!$D$4+1),'Base Correl and Vol Calcs'!G66,"")</f>
        <v>-0.10620634385263999</v>
      </c>
      <c r="Z66" s="12">
        <f ca="1">IF($AK66&lt;(Summary!$D$4+1),'Base Correl and Vol Calcs'!H66,"")</f>
        <v>-8.2848178845925796E-2</v>
      </c>
      <c r="AA66" s="12">
        <f ca="1">IF($AK66&lt;(Summary!$D$4+1),'Base Correl and Vol Calcs'!I66,"")</f>
        <v>2.8878999999999998E-2</v>
      </c>
      <c r="AB66" s="12">
        <f ca="1">IF($AK66&lt;(Summary!$D$4+1),'Base Correl and Vol Calcs'!J66,"")</f>
        <v>-1.444083399774998E-2</v>
      </c>
      <c r="AC66" s="12">
        <f ca="1">IF($AK66&lt;(Summary!$D$4+1),'Base Correl and Vol Calcs'!K66,"")</f>
        <v>1.1912475507499964E-2</v>
      </c>
      <c r="AD66" s="12">
        <f ca="1">IF($AK66&lt;(Summary!$D$4+1),'Base Correl and Vol Calcs'!L66,"")</f>
        <v>5.5703192360001541E-3</v>
      </c>
      <c r="AE66" s="12">
        <f ca="1">IF($AK66&lt;(Summary!$D$4+1),'Base Correl and Vol Calcs'!M66,"")</f>
        <v>0.35905222238632017</v>
      </c>
      <c r="AF66" s="12">
        <f ca="1">IF($AK66&lt;(Summary!$D$4+1),'Base Correl and Vol Calcs'!N66,"")</f>
        <v>0.15929062077994799</v>
      </c>
      <c r="AG66" s="12">
        <f ca="1">IF($AK66&lt;(Summary!$D$4+1),'Base Correl and Vol Calcs'!O66,"")</f>
        <v>1.7824318847477594E-2</v>
      </c>
      <c r="AH66" s="12">
        <f ca="1">IF($AK66&lt;(Summary!$D$4+1),'Base Correl and Vol Calcs'!P66,"")</f>
        <v>-0.16586361943296701</v>
      </c>
      <c r="AI66" s="12">
        <f ca="1">IF($AK66&lt;(Summary!$D$4+1),'Base Correl and Vol Calcs'!Q66,"")</f>
        <v>0</v>
      </c>
      <c r="AJ66" s="12">
        <f ca="1">IF($AK66&lt;(Summary!$D$4+1),'Base Correl and Vol Calcs'!R66,"")</f>
        <v>0</v>
      </c>
      <c r="AK66" s="10">
        <f t="shared" si="22"/>
        <v>62</v>
      </c>
      <c r="BE66" s="4">
        <f t="shared" ca="1" si="23"/>
        <v>0.90762002674403019</v>
      </c>
      <c r="BF66" s="4">
        <f t="shared" ca="1" si="7"/>
        <v>0.98830738577099997</v>
      </c>
      <c r="BG66" s="4">
        <f t="shared" ca="1" si="8"/>
        <v>0.95819373817300002</v>
      </c>
      <c r="BH66" s="4">
        <f t="shared" ca="1" si="9"/>
        <v>0.8532770192255964</v>
      </c>
      <c r="BI66" s="4">
        <f t="shared" ca="1" si="10"/>
        <v>0.89379365614736006</v>
      </c>
      <c r="BJ66" s="4">
        <f t="shared" ca="1" si="11"/>
        <v>0.91715182115407423</v>
      </c>
      <c r="BK66" s="4">
        <f t="shared" ca="1" si="12"/>
        <v>1.0288790000000001</v>
      </c>
      <c r="BL66" s="4">
        <f t="shared" ca="1" si="29"/>
        <v>0.98555916600225002</v>
      </c>
      <c r="BM66" s="4">
        <f t="shared" ca="1" si="30"/>
        <v>1.0119124755075</v>
      </c>
      <c r="BN66" s="4">
        <f t="shared" ca="1" si="31"/>
        <v>1.0055703192360002</v>
      </c>
      <c r="BO66" s="4">
        <f t="shared" ca="1" si="32"/>
        <v>1.3590522223863202</v>
      </c>
      <c r="BP66" s="4">
        <f t="shared" ca="1" si="33"/>
        <v>1.159290620779948</v>
      </c>
      <c r="BQ66" s="4">
        <f t="shared" ca="1" si="18"/>
        <v>1.0178243188474776</v>
      </c>
      <c r="BR66" s="4">
        <f t="shared" ca="1" si="19"/>
        <v>0.83413638056703299</v>
      </c>
      <c r="BS66" s="4">
        <f t="shared" ca="1" si="20"/>
        <v>1</v>
      </c>
      <c r="BT66" s="4">
        <f t="shared" ca="1" si="21"/>
        <v>1</v>
      </c>
      <c r="BV66" s="4"/>
      <c r="BW66" s="4"/>
      <c r="BX66" s="4"/>
      <c r="BY66" s="4"/>
      <c r="BZ66" s="4"/>
      <c r="CA66" s="4"/>
      <c r="CB66" s="4"/>
      <c r="CC66" s="4"/>
      <c r="CM66" s="11"/>
      <c r="CN66" s="7"/>
    </row>
    <row r="67" spans="1:92" x14ac:dyDescent="0.2">
      <c r="A67" s="38"/>
      <c r="B67" s="34">
        <f>'US Core RE'!D76</f>
        <v>39903</v>
      </c>
      <c r="C67" s="3">
        <f ca="1">'Data Selector'!B66</f>
        <v>-0.13892113215987101</v>
      </c>
      <c r="D67" s="3">
        <f ca="1">'Data Selector'!C66</f>
        <v>-2.8160712216999999E-2</v>
      </c>
      <c r="E67" s="3">
        <f ca="1">'Data Selector'!D66</f>
        <v>-3.5116351030999998E-2</v>
      </c>
      <c r="F67" s="3">
        <f ca="1">'Data Selector'!E66</f>
        <v>-0.23400497820815946</v>
      </c>
      <c r="G67" s="3">
        <f ca="1">'Data Selector'!F66</f>
        <v>-7.3533859536798002E-2</v>
      </c>
      <c r="H67" s="3">
        <f ca="1">'Data Selector'!G66</f>
        <v>-9.6263248714503799E-2</v>
      </c>
      <c r="I67" s="3">
        <f ca="1">'Data Selector'!H66</f>
        <v>-4.0147000000000002E-2</v>
      </c>
      <c r="J67" s="3">
        <f ca="1">'Data Selector'!I66</f>
        <v>4.7580201732499994E-3</v>
      </c>
      <c r="K67" s="3">
        <f ca="1">'Data Selector'!J66</f>
        <v>2.226784819250005E-2</v>
      </c>
      <c r="L67" s="3">
        <f ca="1">'Data Selector'!K66</f>
        <v>-2.5457486417499453E-3</v>
      </c>
      <c r="M67" s="3">
        <f ca="1">'Data Selector'!L66</f>
        <v>-0.22094244759479531</v>
      </c>
      <c r="N67" s="3">
        <f ca="1">'Data Selector'!M66</f>
        <v>-0.11011826326143399</v>
      </c>
      <c r="O67" s="3">
        <f ca="1">'Data Selector'!N66</f>
        <v>1.1585972836203329E-3</v>
      </c>
      <c r="P67" s="3">
        <f ca="1">'Data Selector'!O66</f>
        <v>-0.108251446432753</v>
      </c>
      <c r="Q67" s="3">
        <f ca="1">'Data Selector'!P66</f>
        <v>0</v>
      </c>
      <c r="R67" s="3">
        <f ca="1">'Data Selector'!Q66</f>
        <v>0</v>
      </c>
      <c r="U67" s="12">
        <f ca="1">IF($AK67&lt;(Summary!$D$4+1),'Base Correl and Vol Calcs'!C67,"")</f>
        <v>-0.13892113215987101</v>
      </c>
      <c r="V67" s="12">
        <f ca="1">IF($AK67&lt;(Summary!$D$4+1),'Base Correl and Vol Calcs'!D67,"")</f>
        <v>-2.8160712216999999E-2</v>
      </c>
      <c r="W67" s="12">
        <f ca="1">IF($AK67&lt;(Summary!$D$4+1),'Base Correl and Vol Calcs'!E67,"")</f>
        <v>-3.5116351030999998E-2</v>
      </c>
      <c r="X67" s="12">
        <f ca="1">IF($AK67&lt;(Summary!$D$4+1),'Base Correl and Vol Calcs'!F67,"")</f>
        <v>-0.23400497820815946</v>
      </c>
      <c r="Y67" s="12">
        <f ca="1">IF($AK67&lt;(Summary!$D$4+1),'Base Correl and Vol Calcs'!G67,"")</f>
        <v>-7.3533859536798002E-2</v>
      </c>
      <c r="Z67" s="12">
        <f ca="1">IF($AK67&lt;(Summary!$D$4+1),'Base Correl and Vol Calcs'!H67,"")</f>
        <v>-9.6263248714503799E-2</v>
      </c>
      <c r="AA67" s="12">
        <f ca="1">IF($AK67&lt;(Summary!$D$4+1),'Base Correl and Vol Calcs'!I67,"")</f>
        <v>-4.0147000000000002E-2</v>
      </c>
      <c r="AB67" s="12">
        <f ca="1">IF($AK67&lt;(Summary!$D$4+1),'Base Correl and Vol Calcs'!J67,"")</f>
        <v>4.7580201732499994E-3</v>
      </c>
      <c r="AC67" s="12">
        <f ca="1">IF($AK67&lt;(Summary!$D$4+1),'Base Correl and Vol Calcs'!K67,"")</f>
        <v>2.226784819250005E-2</v>
      </c>
      <c r="AD67" s="12">
        <f ca="1">IF($AK67&lt;(Summary!$D$4+1),'Base Correl and Vol Calcs'!L67,"")</f>
        <v>-2.5457486417499453E-3</v>
      </c>
      <c r="AE67" s="12">
        <f ca="1">IF($AK67&lt;(Summary!$D$4+1),'Base Correl and Vol Calcs'!M67,"")</f>
        <v>-0.22094244759479531</v>
      </c>
      <c r="AF67" s="12">
        <f ca="1">IF($AK67&lt;(Summary!$D$4+1),'Base Correl and Vol Calcs'!N67,"")</f>
        <v>-0.11011826326143399</v>
      </c>
      <c r="AG67" s="12">
        <f ca="1">IF($AK67&lt;(Summary!$D$4+1),'Base Correl and Vol Calcs'!O67,"")</f>
        <v>1.1585972836203329E-3</v>
      </c>
      <c r="AH67" s="12">
        <f ca="1">IF($AK67&lt;(Summary!$D$4+1),'Base Correl and Vol Calcs'!P67,"")</f>
        <v>-0.108251446432753</v>
      </c>
      <c r="AI67" s="12">
        <f ca="1">IF($AK67&lt;(Summary!$D$4+1),'Base Correl and Vol Calcs'!Q67,"")</f>
        <v>0</v>
      </c>
      <c r="AJ67" s="12">
        <f ca="1">IF($AK67&lt;(Summary!$D$4+1),'Base Correl and Vol Calcs'!R67,"")</f>
        <v>0</v>
      </c>
      <c r="AK67" s="10">
        <f t="shared" si="22"/>
        <v>63</v>
      </c>
      <c r="BE67" s="4">
        <f t="shared" ca="1" si="23"/>
        <v>0.86107886784012899</v>
      </c>
      <c r="BF67" s="4">
        <f t="shared" ca="1" si="7"/>
        <v>0.97183928778299999</v>
      </c>
      <c r="BG67" s="4">
        <f t="shared" ca="1" si="8"/>
        <v>0.96488364896900003</v>
      </c>
      <c r="BH67" s="4">
        <f t="shared" ca="1" si="9"/>
        <v>0.76599502179184054</v>
      </c>
      <c r="BI67" s="4">
        <f t="shared" ca="1" si="10"/>
        <v>0.92646614046320197</v>
      </c>
      <c r="BJ67" s="4">
        <f t="shared" ca="1" si="11"/>
        <v>0.90373675128549624</v>
      </c>
      <c r="BK67" s="4">
        <f t="shared" ca="1" si="12"/>
        <v>0.95985299999999996</v>
      </c>
      <c r="BL67" s="4">
        <f t="shared" ref="BL67:BL98" ca="1" si="34">IF(ISNUMBER(AB67)=TRUE,AB67+1,"")</f>
        <v>1.00475802017325</v>
      </c>
      <c r="BM67" s="4">
        <f t="shared" ref="BM67:BM98" ca="1" si="35">IF(ISNUMBER(AC67)=TRUE,AC67+1,"")</f>
        <v>1.0222678481925001</v>
      </c>
      <c r="BN67" s="4">
        <f t="shared" ref="BN67:BN98" ca="1" si="36">IF(ISNUMBER(AD67)=TRUE,AD67+1,"")</f>
        <v>0.99745425135825005</v>
      </c>
      <c r="BO67" s="4">
        <f ca="1">IF(ISNUMBER(AE67)=TRUE,AE67+1,"")</f>
        <v>0.77905755240520469</v>
      </c>
      <c r="BP67" s="4">
        <f ca="1">IF(ISNUMBER(AF67)=TRUE,AF67+1,"")</f>
        <v>0.88988173673856596</v>
      </c>
      <c r="BQ67" s="4">
        <f t="shared" ca="1" si="18"/>
        <v>1.0011585972836203</v>
      </c>
      <c r="BR67" s="4">
        <f t="shared" ca="1" si="19"/>
        <v>0.89174855356724703</v>
      </c>
      <c r="BS67" s="4">
        <f t="shared" ca="1" si="20"/>
        <v>1</v>
      </c>
      <c r="BT67" s="4">
        <f t="shared" ca="1" si="21"/>
        <v>1</v>
      </c>
      <c r="BV67" s="4"/>
      <c r="BW67" s="4"/>
      <c r="BX67" s="4"/>
      <c r="BY67" s="4"/>
      <c r="BZ67" s="4"/>
      <c r="CA67" s="4"/>
      <c r="CB67" s="4"/>
      <c r="CC67" s="4"/>
      <c r="CM67" s="11"/>
      <c r="CN67" s="7"/>
    </row>
    <row r="68" spans="1:92" x14ac:dyDescent="0.2">
      <c r="A68" s="38"/>
      <c r="B68" s="34">
        <f>'US Core RE'!D77</f>
        <v>39813</v>
      </c>
      <c r="C68" s="3">
        <f ca="1">'Data Selector'!B67</f>
        <v>-0.110374369629089</v>
      </c>
      <c r="D68" s="3">
        <f ca="1">'Data Selector'!C67</f>
        <v>-5.6943000770000002E-2</v>
      </c>
      <c r="E68" s="3">
        <f ca="1">'Data Selector'!D67</f>
        <v>-5.2893193238E-2</v>
      </c>
      <c r="F68" s="3">
        <f ca="1">'Data Selector'!E67</f>
        <v>-0.16243196413842406</v>
      </c>
      <c r="G68" s="3">
        <f ca="1">'Data Selector'!F67</f>
        <v>-0.195817704560515</v>
      </c>
      <c r="H68" s="3">
        <f ca="1">'Data Selector'!G67</f>
        <v>-0.20770076230651999</v>
      </c>
      <c r="I68" s="3">
        <f ca="1">'Data Selector'!H67</f>
        <v>-0.11253299999999999</v>
      </c>
      <c r="J68" s="3">
        <f ca="1">'Data Selector'!I67</f>
        <v>2.4843525460999993E-2</v>
      </c>
      <c r="K68" s="3">
        <f ca="1">'Data Selector'!J67</f>
        <v>3.5038546230500067E-2</v>
      </c>
      <c r="L68" s="3">
        <f ca="1">'Data Selector'!K67</f>
        <v>9.5157368091499883E-2</v>
      </c>
      <c r="M68" s="3">
        <f ca="1">'Data Selector'!L67</f>
        <v>-0.32378532071175825</v>
      </c>
      <c r="N68" s="3">
        <f ca="1">'Data Selector'!M67</f>
        <v>-0.21943344550424002</v>
      </c>
      <c r="O68" s="3">
        <f ca="1">'Data Selector'!N67</f>
        <v>4.5793802934529948E-2</v>
      </c>
      <c r="P68" s="3">
        <f ca="1">'Data Selector'!O67</f>
        <v>-0.18516290303128699</v>
      </c>
      <c r="Q68" s="3">
        <f ca="1">'Data Selector'!P67</f>
        <v>0</v>
      </c>
      <c r="R68" s="3">
        <f ca="1">'Data Selector'!Q67</f>
        <v>0</v>
      </c>
      <c r="U68" s="12">
        <f ca="1">IF($AK68&lt;(Summary!$D$4+1),'Base Correl and Vol Calcs'!C68,"")</f>
        <v>-0.110374369629089</v>
      </c>
      <c r="V68" s="12">
        <f ca="1">IF($AK68&lt;(Summary!$D$4+1),'Base Correl and Vol Calcs'!D68,"")</f>
        <v>-5.6943000770000002E-2</v>
      </c>
      <c r="W68" s="12">
        <f ca="1">IF($AK68&lt;(Summary!$D$4+1),'Base Correl and Vol Calcs'!E68,"")</f>
        <v>-5.2893193238E-2</v>
      </c>
      <c r="X68" s="12">
        <f ca="1">IF($AK68&lt;(Summary!$D$4+1),'Base Correl and Vol Calcs'!F68,"")</f>
        <v>-0.16243196413842406</v>
      </c>
      <c r="Y68" s="12">
        <f ca="1">IF($AK68&lt;(Summary!$D$4+1),'Base Correl and Vol Calcs'!G68,"")</f>
        <v>-0.195817704560515</v>
      </c>
      <c r="Z68" s="12">
        <f ca="1">IF($AK68&lt;(Summary!$D$4+1),'Base Correl and Vol Calcs'!H68,"")</f>
        <v>-0.20770076230651999</v>
      </c>
      <c r="AA68" s="12">
        <f ca="1">IF($AK68&lt;(Summary!$D$4+1),'Base Correl and Vol Calcs'!I68,"")</f>
        <v>-0.11253299999999999</v>
      </c>
      <c r="AB68" s="12">
        <f ca="1">IF($AK68&lt;(Summary!$D$4+1),'Base Correl and Vol Calcs'!J68,"")</f>
        <v>2.4843525460999993E-2</v>
      </c>
      <c r="AC68" s="12">
        <f ca="1">IF($AK68&lt;(Summary!$D$4+1),'Base Correl and Vol Calcs'!K68,"")</f>
        <v>3.5038546230500067E-2</v>
      </c>
      <c r="AD68" s="12">
        <f ca="1">IF($AK68&lt;(Summary!$D$4+1),'Base Correl and Vol Calcs'!L68,"")</f>
        <v>9.5157368091499883E-2</v>
      </c>
      <c r="AE68" s="12">
        <f ca="1">IF($AK68&lt;(Summary!$D$4+1),'Base Correl and Vol Calcs'!M68,"")</f>
        <v>-0.32378532071175825</v>
      </c>
      <c r="AF68" s="12">
        <f ca="1">IF($AK68&lt;(Summary!$D$4+1),'Base Correl and Vol Calcs'!N68,"")</f>
        <v>-0.21943344550424002</v>
      </c>
      <c r="AG68" s="12">
        <f ca="1">IF($AK68&lt;(Summary!$D$4+1),'Base Correl and Vol Calcs'!O68,"")</f>
        <v>4.5793802934529948E-2</v>
      </c>
      <c r="AH68" s="12">
        <f ca="1">IF($AK68&lt;(Summary!$D$4+1),'Base Correl and Vol Calcs'!P68,"")</f>
        <v>-0.18516290303128699</v>
      </c>
      <c r="AI68" s="12">
        <f ca="1">IF($AK68&lt;(Summary!$D$4+1),'Base Correl and Vol Calcs'!Q68,"")</f>
        <v>0</v>
      </c>
      <c r="AJ68" s="12">
        <f ca="1">IF($AK68&lt;(Summary!$D$4+1),'Base Correl and Vol Calcs'!R68,"")</f>
        <v>0</v>
      </c>
      <c r="AK68" s="10">
        <f t="shared" si="22"/>
        <v>64</v>
      </c>
      <c r="BE68" s="4">
        <f t="shared" ca="1" si="23"/>
        <v>0.88962563037091102</v>
      </c>
      <c r="BF68" s="4">
        <f t="shared" ref="BF68:BF131" ca="1" si="37">IF(ISNUMBER(V68)=TRUE,V68+1,"")</f>
        <v>0.94305699922999997</v>
      </c>
      <c r="BG68" s="4">
        <f t="shared" ref="BG68:BG131" ca="1" si="38">IF(ISNUMBER(W68)=TRUE,W68+1,"")</f>
        <v>0.94710680676199999</v>
      </c>
      <c r="BH68" s="4">
        <f t="shared" ref="BH68:BH131" ca="1" si="39">IF(ISNUMBER(X68)=TRUE,X68+1,"")</f>
        <v>0.83756803586157591</v>
      </c>
      <c r="BI68" s="4">
        <f t="shared" ref="BI68:BI131" ca="1" si="40">IF(ISNUMBER(Y68)=TRUE,Y68+1,"")</f>
        <v>0.80418229543948505</v>
      </c>
      <c r="BJ68" s="4">
        <f t="shared" ref="BJ68:BJ131" ca="1" si="41">IF(ISNUMBER(Z68)=TRUE,Z68+1,"")</f>
        <v>0.79229923769347999</v>
      </c>
      <c r="BK68" s="4">
        <f t="shared" ref="BK68:BK131" ca="1" si="42">IF(ISNUMBER(AA68)=TRUE,AA68+1,"")</f>
        <v>0.88746700000000001</v>
      </c>
      <c r="BL68" s="4">
        <f t="shared" ca="1" si="34"/>
        <v>1.024843525461</v>
      </c>
      <c r="BM68" s="4">
        <f t="shared" ca="1" si="35"/>
        <v>1.0350385462305001</v>
      </c>
      <c r="BN68" s="4">
        <f t="shared" ca="1" si="36"/>
        <v>1.0951573680914999</v>
      </c>
      <c r="BO68" s="4">
        <f t="shared" ref="BO68:BO99" ca="1" si="43">IF(ISNUMBER(AE68)=TRUE,AE68+1,"")</f>
        <v>0.67621467928824175</v>
      </c>
      <c r="BP68" s="4">
        <f t="shared" ref="BP68:BP99" ca="1" si="44">IF(ISNUMBER(AF68)=TRUE,AF68+1,"")</f>
        <v>0.78056655449575996</v>
      </c>
      <c r="BQ68" s="4">
        <f t="shared" ref="BQ68:BQ131" ca="1" si="45">IF(ISNUMBER(AG68)=TRUE,AG68+1,"")</f>
        <v>1.0457938029345299</v>
      </c>
      <c r="BR68" s="4">
        <f t="shared" ref="BR68:BR131" ca="1" si="46">IF(ISNUMBER(AH68)=TRUE,AH68+1,"")</f>
        <v>0.81483709696871298</v>
      </c>
      <c r="BS68" s="4">
        <f t="shared" ref="BS68:BS131" ca="1" si="47">IF(ISNUMBER(AI68)=TRUE,AI68+1,"")</f>
        <v>1</v>
      </c>
      <c r="BT68" s="4">
        <f t="shared" ref="BT68:BT131" ca="1" si="48">IF(ISNUMBER(AJ68)=TRUE,AJ68+1,"")</f>
        <v>1</v>
      </c>
      <c r="BV68" s="4"/>
      <c r="BW68" s="4"/>
      <c r="BX68" s="4"/>
      <c r="BY68" s="4"/>
      <c r="BZ68" s="4"/>
      <c r="CA68" s="4"/>
      <c r="CB68" s="4"/>
      <c r="CC68" s="4"/>
      <c r="CM68" s="11"/>
      <c r="CN68" s="7"/>
    </row>
    <row r="69" spans="1:92" x14ac:dyDescent="0.2">
      <c r="A69" s="38"/>
      <c r="B69" s="34">
        <f>'US Core RE'!D78</f>
        <v>39721</v>
      </c>
      <c r="C69" s="3">
        <f ca="1">'Data Selector'!B68</f>
        <v>-8.5227165276380093E-3</v>
      </c>
      <c r="D69" s="3">
        <f ca="1">'Data Selector'!C68</f>
        <v>-3.0996475488999999E-2</v>
      </c>
      <c r="E69" s="3">
        <f ca="1">'Data Selector'!D68</f>
        <v>-1.3906006195999999E-2</v>
      </c>
      <c r="F69" s="3">
        <f ca="1">'Data Selector'!E68</f>
        <v>-1.1881957100500154E-2</v>
      </c>
      <c r="G69" s="3">
        <f ca="1">'Data Selector'!F68</f>
        <v>-7.3124929139577202E-2</v>
      </c>
      <c r="H69" s="3">
        <f ca="1">'Data Selector'!G68</f>
        <v>-9.5133569076534794E-2</v>
      </c>
      <c r="I69" s="3">
        <f ca="1">'Data Selector'!H68</f>
        <v>-9.7353999999999996E-2</v>
      </c>
      <c r="J69" s="3">
        <f ca="1">'Data Selector'!I68</f>
        <v>7.3640407932500374E-3</v>
      </c>
      <c r="K69" s="3">
        <f ca="1">'Data Selector'!J68</f>
        <v>2.3738724785000054E-2</v>
      </c>
      <c r="L69" s="3">
        <f ca="1">'Data Selector'!K68</f>
        <v>1.6744954231999953E-2</v>
      </c>
      <c r="M69" s="3">
        <f ca="1">'Data Selector'!L68</f>
        <v>-0.1041057853830093</v>
      </c>
      <c r="N69" s="3">
        <f ca="1">'Data Selector'!M68</f>
        <v>-8.3699414899902388E-2</v>
      </c>
      <c r="O69" s="3">
        <f ca="1">'Data Selector'!N68</f>
        <v>-4.8840848846950502E-3</v>
      </c>
      <c r="P69" s="3">
        <f ca="1">'Data Selector'!O68</f>
        <v>-6.4989475031037996E-2</v>
      </c>
      <c r="Q69" s="3">
        <f ca="1">'Data Selector'!P68</f>
        <v>0</v>
      </c>
      <c r="R69" s="3">
        <f ca="1">'Data Selector'!Q68</f>
        <v>0</v>
      </c>
      <c r="U69" s="12">
        <f ca="1">IF($AK69&lt;(Summary!$D$4+1),'Base Correl and Vol Calcs'!C69,"")</f>
        <v>-8.5227165276380093E-3</v>
      </c>
      <c r="V69" s="12">
        <f ca="1">IF($AK69&lt;(Summary!$D$4+1),'Base Correl and Vol Calcs'!D69,"")</f>
        <v>-3.0996475488999999E-2</v>
      </c>
      <c r="W69" s="12">
        <f ca="1">IF($AK69&lt;(Summary!$D$4+1),'Base Correl and Vol Calcs'!E69,"")</f>
        <v>-1.3906006195999999E-2</v>
      </c>
      <c r="X69" s="12">
        <f ca="1">IF($AK69&lt;(Summary!$D$4+1),'Base Correl and Vol Calcs'!F69,"")</f>
        <v>-1.1881957100500154E-2</v>
      </c>
      <c r="Y69" s="12">
        <f ca="1">IF($AK69&lt;(Summary!$D$4+1),'Base Correl and Vol Calcs'!G69,"")</f>
        <v>-7.3124929139577202E-2</v>
      </c>
      <c r="Z69" s="12">
        <f ca="1">IF($AK69&lt;(Summary!$D$4+1),'Base Correl and Vol Calcs'!H69,"")</f>
        <v>-9.5133569076534794E-2</v>
      </c>
      <c r="AA69" s="12">
        <f ca="1">IF($AK69&lt;(Summary!$D$4+1),'Base Correl and Vol Calcs'!I69,"")</f>
        <v>-9.7353999999999996E-2</v>
      </c>
      <c r="AB69" s="12">
        <f ca="1">IF($AK69&lt;(Summary!$D$4+1),'Base Correl and Vol Calcs'!J69,"")</f>
        <v>7.3640407932500374E-3</v>
      </c>
      <c r="AC69" s="12">
        <f ca="1">IF($AK69&lt;(Summary!$D$4+1),'Base Correl and Vol Calcs'!K69,"")</f>
        <v>2.3738724785000054E-2</v>
      </c>
      <c r="AD69" s="12">
        <f ca="1">IF($AK69&lt;(Summary!$D$4+1),'Base Correl and Vol Calcs'!L69,"")</f>
        <v>1.6744954231999953E-2</v>
      </c>
      <c r="AE69" s="12">
        <f ca="1">IF($AK69&lt;(Summary!$D$4+1),'Base Correl and Vol Calcs'!M69,"")</f>
        <v>-0.1041057853830093</v>
      </c>
      <c r="AF69" s="12">
        <f ca="1">IF($AK69&lt;(Summary!$D$4+1),'Base Correl and Vol Calcs'!N69,"")</f>
        <v>-8.3699414899902388E-2</v>
      </c>
      <c r="AG69" s="12">
        <f ca="1">IF($AK69&lt;(Summary!$D$4+1),'Base Correl and Vol Calcs'!O69,"")</f>
        <v>-4.8840848846950502E-3</v>
      </c>
      <c r="AH69" s="12">
        <f ca="1">IF($AK69&lt;(Summary!$D$4+1),'Base Correl and Vol Calcs'!P69,"")</f>
        <v>-6.4989475031037996E-2</v>
      </c>
      <c r="AI69" s="12">
        <f ca="1">IF($AK69&lt;(Summary!$D$4+1),'Base Correl and Vol Calcs'!Q69,"")</f>
        <v>0</v>
      </c>
      <c r="AJ69" s="12">
        <f ca="1">IF($AK69&lt;(Summary!$D$4+1),'Base Correl and Vol Calcs'!R69,"")</f>
        <v>0</v>
      </c>
      <c r="AK69" s="10">
        <f t="shared" ref="AK69:AK132" si="49">AK68+1</f>
        <v>65</v>
      </c>
      <c r="BE69" s="4">
        <f t="shared" ref="BE69:BE132" ca="1" si="50">IF(ISNUMBER(U69)=TRUE,U69+1,"")</f>
        <v>0.99147728347236197</v>
      </c>
      <c r="BF69" s="4">
        <f t="shared" ca="1" si="37"/>
        <v>0.96900352451100003</v>
      </c>
      <c r="BG69" s="4">
        <f t="shared" ca="1" si="38"/>
        <v>0.98609399380399998</v>
      </c>
      <c r="BH69" s="4">
        <f t="shared" ca="1" si="39"/>
        <v>0.98811804289949989</v>
      </c>
      <c r="BI69" s="4">
        <f t="shared" ca="1" si="40"/>
        <v>0.92687507086042276</v>
      </c>
      <c r="BJ69" s="4">
        <f t="shared" ca="1" si="41"/>
        <v>0.90486643092346519</v>
      </c>
      <c r="BK69" s="4">
        <f t="shared" ca="1" si="42"/>
        <v>0.90264600000000006</v>
      </c>
      <c r="BL69" s="4">
        <f t="shared" ca="1" si="34"/>
        <v>1.00736404079325</v>
      </c>
      <c r="BM69" s="4">
        <f t="shared" ca="1" si="35"/>
        <v>1.0237387247850001</v>
      </c>
      <c r="BN69" s="4">
        <f t="shared" ca="1" si="36"/>
        <v>1.016744954232</v>
      </c>
      <c r="BO69" s="4">
        <f t="shared" ca="1" si="43"/>
        <v>0.8958942146169907</v>
      </c>
      <c r="BP69" s="4">
        <f t="shared" ca="1" si="44"/>
        <v>0.9163005851000976</v>
      </c>
      <c r="BQ69" s="4">
        <f t="shared" ca="1" si="45"/>
        <v>0.99511591511530495</v>
      </c>
      <c r="BR69" s="4">
        <f t="shared" ca="1" si="46"/>
        <v>0.93501052496896198</v>
      </c>
      <c r="BS69" s="4">
        <f t="shared" ca="1" si="47"/>
        <v>1</v>
      </c>
      <c r="BT69" s="4">
        <f t="shared" ca="1" si="48"/>
        <v>1</v>
      </c>
      <c r="BV69" s="4"/>
      <c r="BW69" s="4"/>
      <c r="BX69" s="4"/>
      <c r="BY69" s="4"/>
      <c r="BZ69" s="4"/>
      <c r="CA69" s="4"/>
      <c r="CB69" s="4"/>
      <c r="CC69" s="4"/>
      <c r="CM69" s="11"/>
      <c r="CN69" s="7"/>
    </row>
    <row r="70" spans="1:92" x14ac:dyDescent="0.2">
      <c r="A70" s="38"/>
      <c r="B70" s="34">
        <f>'US Core RE'!D79</f>
        <v>39629</v>
      </c>
      <c r="C70" s="3">
        <f ca="1">'Data Selector'!B69</f>
        <v>9.2601225654828905E-4</v>
      </c>
      <c r="D70" s="3">
        <f ca="1">'Data Selector'!C69</f>
        <v>-1.8315218263000001E-2</v>
      </c>
      <c r="E70" s="3">
        <f ca="1">'Data Selector'!D69</f>
        <v>1.514661499E-2</v>
      </c>
      <c r="F70" s="3">
        <f ca="1">'Data Selector'!E69</f>
        <v>6.3148909732586812E-3</v>
      </c>
      <c r="G70" s="3">
        <f ca="1">'Data Selector'!F69</f>
        <v>4.5275301466613698E-3</v>
      </c>
      <c r="H70" s="3">
        <f ca="1">'Data Selector'!G69</f>
        <v>-2.6113587473595001E-2</v>
      </c>
      <c r="I70" s="3">
        <f ca="1">'Data Selector'!H69</f>
        <v>3.1472E-2</v>
      </c>
      <c r="J70" s="3">
        <f ca="1">'Data Selector'!I69</f>
        <v>7.5941679335000956E-3</v>
      </c>
      <c r="K70" s="3">
        <f ca="1">'Data Selector'!J69</f>
        <v>6.6698033245250254E-2</v>
      </c>
      <c r="L70" s="3">
        <f ca="1">'Data Selector'!K69</f>
        <v>3.0169095567500026E-2</v>
      </c>
      <c r="M70" s="3">
        <f ca="1">'Data Selector'!L69</f>
        <v>-8.5597679413785932E-2</v>
      </c>
      <c r="N70" s="3">
        <f ca="1">'Data Selector'!M69</f>
        <v>-2.72680470869235E-2</v>
      </c>
      <c r="O70" s="3">
        <f ca="1">'Data Selector'!N69</f>
        <v>-1.0201142445340317E-2</v>
      </c>
      <c r="P70" s="3">
        <f ca="1">'Data Selector'!O69</f>
        <v>4.41951491067047E-4</v>
      </c>
      <c r="Q70" s="3">
        <f ca="1">'Data Selector'!P69</f>
        <v>0</v>
      </c>
      <c r="R70" s="3">
        <f ca="1">'Data Selector'!Q69</f>
        <v>0</v>
      </c>
      <c r="U70" s="12">
        <f ca="1">IF($AK70&lt;(Summary!$D$4+1),'Base Correl and Vol Calcs'!C70,"")</f>
        <v>9.2601225654828905E-4</v>
      </c>
      <c r="V70" s="12">
        <f ca="1">IF($AK70&lt;(Summary!$D$4+1),'Base Correl and Vol Calcs'!D70,"")</f>
        <v>-1.8315218263000001E-2</v>
      </c>
      <c r="W70" s="12">
        <f ca="1">IF($AK70&lt;(Summary!$D$4+1),'Base Correl and Vol Calcs'!E70,"")</f>
        <v>1.514661499E-2</v>
      </c>
      <c r="X70" s="12">
        <f ca="1">IF($AK70&lt;(Summary!$D$4+1),'Base Correl and Vol Calcs'!F70,"")</f>
        <v>6.3148909732586812E-3</v>
      </c>
      <c r="Y70" s="12">
        <f ca="1">IF($AK70&lt;(Summary!$D$4+1),'Base Correl and Vol Calcs'!G70,"")</f>
        <v>4.5275301466613698E-3</v>
      </c>
      <c r="Z70" s="12">
        <f ca="1">IF($AK70&lt;(Summary!$D$4+1),'Base Correl and Vol Calcs'!H70,"")</f>
        <v>-2.6113587473595001E-2</v>
      </c>
      <c r="AA70" s="12">
        <f ca="1">IF($AK70&lt;(Summary!$D$4+1),'Base Correl and Vol Calcs'!I70,"")</f>
        <v>3.1472E-2</v>
      </c>
      <c r="AB70" s="12">
        <f ca="1">IF($AK70&lt;(Summary!$D$4+1),'Base Correl and Vol Calcs'!J70,"")</f>
        <v>7.5941679335000956E-3</v>
      </c>
      <c r="AC70" s="12">
        <f ca="1">IF($AK70&lt;(Summary!$D$4+1),'Base Correl and Vol Calcs'!K70,"")</f>
        <v>6.6698033245250254E-2</v>
      </c>
      <c r="AD70" s="12">
        <f ca="1">IF($AK70&lt;(Summary!$D$4+1),'Base Correl and Vol Calcs'!L70,"")</f>
        <v>3.0169095567500026E-2</v>
      </c>
      <c r="AE70" s="12">
        <f ca="1">IF($AK70&lt;(Summary!$D$4+1),'Base Correl and Vol Calcs'!M70,"")</f>
        <v>-8.5597679413785932E-2</v>
      </c>
      <c r="AF70" s="12">
        <f ca="1">IF($AK70&lt;(Summary!$D$4+1),'Base Correl and Vol Calcs'!N70,"")</f>
        <v>-2.72680470869235E-2</v>
      </c>
      <c r="AG70" s="12">
        <f ca="1">IF($AK70&lt;(Summary!$D$4+1),'Base Correl and Vol Calcs'!O70,"")</f>
        <v>-1.0201142445340317E-2</v>
      </c>
      <c r="AH70" s="12">
        <f ca="1">IF($AK70&lt;(Summary!$D$4+1),'Base Correl and Vol Calcs'!P70,"")</f>
        <v>4.41951491067047E-4</v>
      </c>
      <c r="AI70" s="12">
        <f ca="1">IF($AK70&lt;(Summary!$D$4+1),'Base Correl and Vol Calcs'!Q70,"")</f>
        <v>0</v>
      </c>
      <c r="AJ70" s="12">
        <f ca="1">IF($AK70&lt;(Summary!$D$4+1),'Base Correl and Vol Calcs'!R70,"")</f>
        <v>0</v>
      </c>
      <c r="AK70" s="10">
        <f t="shared" si="49"/>
        <v>66</v>
      </c>
      <c r="BE70" s="4">
        <f t="shared" ca="1" si="50"/>
        <v>1.0009260122565482</v>
      </c>
      <c r="BF70" s="4">
        <f t="shared" ca="1" si="37"/>
        <v>0.98168478173700002</v>
      </c>
      <c r="BG70" s="4">
        <f t="shared" ca="1" si="38"/>
        <v>1.0151466149899999</v>
      </c>
      <c r="BH70" s="4">
        <f t="shared" ca="1" si="39"/>
        <v>1.0063148909732587</v>
      </c>
      <c r="BI70" s="4">
        <f t="shared" ca="1" si="40"/>
        <v>1.0045275301466614</v>
      </c>
      <c r="BJ70" s="4">
        <f t="shared" ca="1" si="41"/>
        <v>0.97388641252640495</v>
      </c>
      <c r="BK70" s="4">
        <f t="shared" ca="1" si="42"/>
        <v>1.0314719999999999</v>
      </c>
      <c r="BL70" s="4">
        <f t="shared" ca="1" si="34"/>
        <v>1.0075941679335001</v>
      </c>
      <c r="BM70" s="4">
        <f t="shared" ca="1" si="35"/>
        <v>1.0666980332452503</v>
      </c>
      <c r="BN70" s="4">
        <f t="shared" ca="1" si="36"/>
        <v>1.0301690955675</v>
      </c>
      <c r="BO70" s="4">
        <f t="shared" ca="1" si="43"/>
        <v>0.91440232058621407</v>
      </c>
      <c r="BP70" s="4">
        <f t="shared" ca="1" si="44"/>
        <v>0.97273195291307646</v>
      </c>
      <c r="BQ70" s="4">
        <f t="shared" ca="1" si="45"/>
        <v>0.98979885755465968</v>
      </c>
      <c r="BR70" s="4">
        <f t="shared" ca="1" si="46"/>
        <v>1.000441951491067</v>
      </c>
      <c r="BS70" s="4">
        <f t="shared" ca="1" si="47"/>
        <v>1</v>
      </c>
      <c r="BT70" s="4">
        <f t="shared" ca="1" si="48"/>
        <v>1</v>
      </c>
      <c r="BV70" s="4"/>
      <c r="BW70" s="4"/>
      <c r="BX70" s="4"/>
      <c r="BY70" s="4"/>
      <c r="BZ70" s="4"/>
      <c r="CA70" s="4"/>
      <c r="CB70" s="4"/>
      <c r="CC70" s="4"/>
      <c r="CM70" s="11"/>
      <c r="CN70" s="7"/>
    </row>
    <row r="71" spans="1:92" x14ac:dyDescent="0.2">
      <c r="A71" s="38"/>
      <c r="B71" s="34">
        <f>'US Core RE'!D80</f>
        <v>39538</v>
      </c>
      <c r="C71" s="3">
        <f ca="1">'Data Selector'!B70</f>
        <v>1.1516230744472E-2</v>
      </c>
      <c r="D71" s="3">
        <f ca="1">'Data Selector'!C70</f>
        <v>-2.3590860046000001E-2</v>
      </c>
      <c r="E71" s="3">
        <f ca="1">'Data Selector'!D70</f>
        <v>2.3750090301999999E-2</v>
      </c>
      <c r="F71" s="3">
        <f ca="1">'Data Selector'!E70</f>
        <v>-9.3731384262048714E-3</v>
      </c>
      <c r="G71" s="3">
        <f ca="1">'Data Selector'!F70</f>
        <v>4.0826710502527503E-3</v>
      </c>
      <c r="H71" s="3">
        <f ca="1">'Data Selector'!G70</f>
        <v>-8.5085901019298308E-3</v>
      </c>
      <c r="I71" s="3">
        <f ca="1">'Data Selector'!H70</f>
        <v>3.7079999999999999E-3</v>
      </c>
      <c r="J71" s="3">
        <f ca="1">'Data Selector'!I70</f>
        <v>4.2392337675499991E-2</v>
      </c>
      <c r="K71" s="3">
        <f ca="1">'Data Selector'!J70</f>
        <v>2.0945177257250203E-2</v>
      </c>
      <c r="L71" s="3">
        <f ca="1">'Data Selector'!K70</f>
        <v>1.9509634032499612E-3</v>
      </c>
      <c r="M71" s="3">
        <f ca="1">'Data Selector'!L70</f>
        <v>-5.6292906519108898E-2</v>
      </c>
      <c r="N71" s="3">
        <f ca="1">'Data Selector'!M70</f>
        <v>-9.4445898397433101E-2</v>
      </c>
      <c r="O71" s="3">
        <f ca="1">'Data Selector'!N70</f>
        <v>2.1681347524030725E-2</v>
      </c>
      <c r="P71" s="3">
        <f ca="1">'Data Selector'!O70</f>
        <v>-4.26393488295502E-2</v>
      </c>
      <c r="Q71" s="3">
        <f ca="1">'Data Selector'!P70</f>
        <v>0</v>
      </c>
      <c r="R71" s="3">
        <f ca="1">'Data Selector'!Q70</f>
        <v>0</v>
      </c>
      <c r="U71" s="12">
        <f ca="1">IF($AK71&lt;(Summary!$D$4+1),'Base Correl and Vol Calcs'!C71,"")</f>
        <v>1.1516230744472E-2</v>
      </c>
      <c r="V71" s="12">
        <f ca="1">IF($AK71&lt;(Summary!$D$4+1),'Base Correl and Vol Calcs'!D71,"")</f>
        <v>-2.3590860046000001E-2</v>
      </c>
      <c r="W71" s="12">
        <f ca="1">IF($AK71&lt;(Summary!$D$4+1),'Base Correl and Vol Calcs'!E71,"")</f>
        <v>2.3750090301999999E-2</v>
      </c>
      <c r="X71" s="12">
        <f ca="1">IF($AK71&lt;(Summary!$D$4+1),'Base Correl and Vol Calcs'!F71,"")</f>
        <v>-9.3731384262048714E-3</v>
      </c>
      <c r="Y71" s="12">
        <f ca="1">IF($AK71&lt;(Summary!$D$4+1),'Base Correl and Vol Calcs'!G71,"")</f>
        <v>4.0826710502527503E-3</v>
      </c>
      <c r="Z71" s="12">
        <f ca="1">IF($AK71&lt;(Summary!$D$4+1),'Base Correl and Vol Calcs'!H71,"")</f>
        <v>-8.5085901019298308E-3</v>
      </c>
      <c r="AA71" s="12">
        <f ca="1">IF($AK71&lt;(Summary!$D$4+1),'Base Correl and Vol Calcs'!I71,"")</f>
        <v>3.7079999999999999E-3</v>
      </c>
      <c r="AB71" s="12">
        <f ca="1">IF($AK71&lt;(Summary!$D$4+1),'Base Correl and Vol Calcs'!J71,"")</f>
        <v>4.2392337675499991E-2</v>
      </c>
      <c r="AC71" s="12">
        <f ca="1">IF($AK71&lt;(Summary!$D$4+1),'Base Correl and Vol Calcs'!K71,"")</f>
        <v>2.0945177257250203E-2</v>
      </c>
      <c r="AD71" s="12">
        <f ca="1">IF($AK71&lt;(Summary!$D$4+1),'Base Correl and Vol Calcs'!L71,"")</f>
        <v>1.9509634032499612E-3</v>
      </c>
      <c r="AE71" s="12">
        <f ca="1">IF($AK71&lt;(Summary!$D$4+1),'Base Correl and Vol Calcs'!M71,"")</f>
        <v>-5.6292906519108898E-2</v>
      </c>
      <c r="AF71" s="12">
        <f ca="1">IF($AK71&lt;(Summary!$D$4+1),'Base Correl and Vol Calcs'!N71,"")</f>
        <v>-9.4445898397433101E-2</v>
      </c>
      <c r="AG71" s="12">
        <f ca="1">IF($AK71&lt;(Summary!$D$4+1),'Base Correl and Vol Calcs'!O71,"")</f>
        <v>2.1681347524030725E-2</v>
      </c>
      <c r="AH71" s="12">
        <f ca="1">IF($AK71&lt;(Summary!$D$4+1),'Base Correl and Vol Calcs'!P71,"")</f>
        <v>-4.26393488295502E-2</v>
      </c>
      <c r="AI71" s="12">
        <f ca="1">IF($AK71&lt;(Summary!$D$4+1),'Base Correl and Vol Calcs'!Q71,"")</f>
        <v>0</v>
      </c>
      <c r="AJ71" s="12">
        <f ca="1">IF($AK71&lt;(Summary!$D$4+1),'Base Correl and Vol Calcs'!R71,"")</f>
        <v>0</v>
      </c>
      <c r="AK71" s="10">
        <f t="shared" si="49"/>
        <v>67</v>
      </c>
      <c r="BE71" s="4">
        <f t="shared" ca="1" si="50"/>
        <v>1.0115162307444721</v>
      </c>
      <c r="BF71" s="4">
        <f t="shared" ca="1" si="37"/>
        <v>0.97640913995400003</v>
      </c>
      <c r="BG71" s="4">
        <f t="shared" ca="1" si="38"/>
        <v>1.023750090302</v>
      </c>
      <c r="BH71" s="4">
        <f t="shared" ca="1" si="39"/>
        <v>0.99062686157379509</v>
      </c>
      <c r="BI71" s="4">
        <f t="shared" ca="1" si="40"/>
        <v>1.0040826710502528</v>
      </c>
      <c r="BJ71" s="4">
        <f t="shared" ca="1" si="41"/>
        <v>0.99149140989807016</v>
      </c>
      <c r="BK71" s="4">
        <f t="shared" ca="1" si="42"/>
        <v>1.003708</v>
      </c>
      <c r="BL71" s="4">
        <f t="shared" ca="1" si="34"/>
        <v>1.0423923376755</v>
      </c>
      <c r="BM71" s="4">
        <f t="shared" ca="1" si="35"/>
        <v>1.0209451772572502</v>
      </c>
      <c r="BN71" s="4">
        <f t="shared" ca="1" si="36"/>
        <v>1.00195096340325</v>
      </c>
      <c r="BO71" s="4">
        <f t="shared" ca="1" si="43"/>
        <v>0.9437070934808911</v>
      </c>
      <c r="BP71" s="4">
        <f t="shared" ca="1" si="44"/>
        <v>0.90555410160256689</v>
      </c>
      <c r="BQ71" s="4">
        <f t="shared" ca="1" si="45"/>
        <v>1.0216813475240307</v>
      </c>
      <c r="BR71" s="4">
        <f t="shared" ca="1" si="46"/>
        <v>0.95736065117044977</v>
      </c>
      <c r="BS71" s="4">
        <f t="shared" ca="1" si="47"/>
        <v>1</v>
      </c>
      <c r="BT71" s="4">
        <f t="shared" ca="1" si="48"/>
        <v>1</v>
      </c>
      <c r="BV71" s="4"/>
      <c r="BW71" s="4"/>
      <c r="BX71" s="4"/>
      <c r="BY71" s="4"/>
      <c r="BZ71" s="4"/>
      <c r="CA71" s="4"/>
      <c r="CB71" s="4"/>
      <c r="CC71" s="4"/>
      <c r="CM71" s="11"/>
      <c r="CN71" s="7"/>
    </row>
    <row r="72" spans="1:92" x14ac:dyDescent="0.2">
      <c r="A72" s="38"/>
      <c r="B72" s="34">
        <f>'US Core RE'!D81</f>
        <v>39447</v>
      </c>
      <c r="C72" s="3">
        <f ca="1">'Data Selector'!B71</f>
        <v>1.8952517778353301E-2</v>
      </c>
      <c r="D72" s="3">
        <f ca="1">'Data Selector'!C71</f>
        <v>-2.4339244550999999E-2</v>
      </c>
      <c r="E72" s="3">
        <f ca="1">'Data Selector'!D71</f>
        <v>5.6002899294E-2</v>
      </c>
      <c r="F72" s="3">
        <f ca="1">'Data Selector'!E71</f>
        <v>1.748304256628274E-2</v>
      </c>
      <c r="G72" s="3">
        <f ca="1">'Data Selector'!F71</f>
        <v>4.23289004595798E-2</v>
      </c>
      <c r="H72" s="3">
        <f ca="1">'Data Selector'!G71</f>
        <v>8.3590901405286595E-3</v>
      </c>
      <c r="I72" s="3">
        <f ca="1">'Data Selector'!H71</f>
        <v>5.9073000000000001E-2</v>
      </c>
      <c r="J72" s="3">
        <f ca="1">'Data Selector'!I71</f>
        <v>9.1094866898750126E-2</v>
      </c>
      <c r="K72" s="3">
        <f ca="1">'Data Selector'!J71</f>
        <v>6.4155559958750219E-2</v>
      </c>
      <c r="L72" s="3">
        <f ca="1">'Data Selector'!K71</f>
        <v>8.6549679545750102E-2</v>
      </c>
      <c r="M72" s="3">
        <f ca="1">'Data Selector'!L71</f>
        <v>-0.10240691565480775</v>
      </c>
      <c r="N72" s="3">
        <f ca="1">'Data Selector'!M71</f>
        <v>-3.3318023781138399E-2</v>
      </c>
      <c r="O72" s="3">
        <f ca="1">'Data Selector'!N71</f>
        <v>3.0013778704309324E-2</v>
      </c>
      <c r="P72" s="3">
        <f ca="1">'Data Selector'!O71</f>
        <v>-1.7281535577861599E-2</v>
      </c>
      <c r="Q72" s="3">
        <f ca="1">'Data Selector'!P71</f>
        <v>0</v>
      </c>
      <c r="R72" s="3">
        <f ca="1">'Data Selector'!Q71</f>
        <v>0</v>
      </c>
      <c r="U72" s="12">
        <f ca="1">IF($AK72&lt;(Summary!$D$4+1),'Base Correl and Vol Calcs'!C72,"")</f>
        <v>1.8952517778353301E-2</v>
      </c>
      <c r="V72" s="12">
        <f ca="1">IF($AK72&lt;(Summary!$D$4+1),'Base Correl and Vol Calcs'!D72,"")</f>
        <v>-2.4339244550999999E-2</v>
      </c>
      <c r="W72" s="12">
        <f ca="1">IF($AK72&lt;(Summary!$D$4+1),'Base Correl and Vol Calcs'!E72,"")</f>
        <v>5.6002899294E-2</v>
      </c>
      <c r="X72" s="12">
        <f ca="1">IF($AK72&lt;(Summary!$D$4+1),'Base Correl and Vol Calcs'!F72,"")</f>
        <v>1.748304256628274E-2</v>
      </c>
      <c r="Y72" s="12">
        <f ca="1">IF($AK72&lt;(Summary!$D$4+1),'Base Correl and Vol Calcs'!G72,"")</f>
        <v>4.23289004595798E-2</v>
      </c>
      <c r="Z72" s="12">
        <f ca="1">IF($AK72&lt;(Summary!$D$4+1),'Base Correl and Vol Calcs'!H72,"")</f>
        <v>8.3590901405286595E-3</v>
      </c>
      <c r="AA72" s="12">
        <f ca="1">IF($AK72&lt;(Summary!$D$4+1),'Base Correl and Vol Calcs'!I72,"")</f>
        <v>5.9073000000000001E-2</v>
      </c>
      <c r="AB72" s="12">
        <f ca="1">IF($AK72&lt;(Summary!$D$4+1),'Base Correl and Vol Calcs'!J72,"")</f>
        <v>9.1094866898750126E-2</v>
      </c>
      <c r="AC72" s="12">
        <f ca="1">IF($AK72&lt;(Summary!$D$4+1),'Base Correl and Vol Calcs'!K72,"")</f>
        <v>6.4155559958750219E-2</v>
      </c>
      <c r="AD72" s="12">
        <f ca="1">IF($AK72&lt;(Summary!$D$4+1),'Base Correl and Vol Calcs'!L72,"")</f>
        <v>8.6549679545750102E-2</v>
      </c>
      <c r="AE72" s="12">
        <f ca="1">IF($AK72&lt;(Summary!$D$4+1),'Base Correl and Vol Calcs'!M72,"")</f>
        <v>-0.10240691565480775</v>
      </c>
      <c r="AF72" s="12">
        <f ca="1">IF($AK72&lt;(Summary!$D$4+1),'Base Correl and Vol Calcs'!N72,"")</f>
        <v>-3.3318023781138399E-2</v>
      </c>
      <c r="AG72" s="12">
        <f ca="1">IF($AK72&lt;(Summary!$D$4+1),'Base Correl and Vol Calcs'!O72,"")</f>
        <v>3.0013778704309324E-2</v>
      </c>
      <c r="AH72" s="12">
        <f ca="1">IF($AK72&lt;(Summary!$D$4+1),'Base Correl and Vol Calcs'!P72,"")</f>
        <v>-1.7281535577861599E-2</v>
      </c>
      <c r="AI72" s="12">
        <f ca="1">IF($AK72&lt;(Summary!$D$4+1),'Base Correl and Vol Calcs'!Q72,"")</f>
        <v>0</v>
      </c>
      <c r="AJ72" s="12">
        <f ca="1">IF($AK72&lt;(Summary!$D$4+1),'Base Correl and Vol Calcs'!R72,"")</f>
        <v>0</v>
      </c>
      <c r="AK72" s="10">
        <f t="shared" si="49"/>
        <v>68</v>
      </c>
      <c r="BE72" s="4">
        <f t="shared" ca="1" si="50"/>
        <v>1.0189525177783534</v>
      </c>
      <c r="BF72" s="4">
        <f t="shared" ca="1" si="37"/>
        <v>0.97566075544899999</v>
      </c>
      <c r="BG72" s="4">
        <f t="shared" ca="1" si="38"/>
        <v>1.056002899294</v>
      </c>
      <c r="BH72" s="4">
        <f t="shared" ca="1" si="39"/>
        <v>1.0174830425662826</v>
      </c>
      <c r="BI72" s="4">
        <f t="shared" ca="1" si="40"/>
        <v>1.0423289004595797</v>
      </c>
      <c r="BJ72" s="4">
        <f t="shared" ca="1" si="41"/>
        <v>1.0083590901405286</v>
      </c>
      <c r="BK72" s="4">
        <f t="shared" ca="1" si="42"/>
        <v>1.0590729999999999</v>
      </c>
      <c r="BL72" s="4">
        <f t="shared" ca="1" si="34"/>
        <v>1.0910948668987501</v>
      </c>
      <c r="BM72" s="4">
        <f t="shared" ca="1" si="35"/>
        <v>1.0641555599587502</v>
      </c>
      <c r="BN72" s="4">
        <f t="shared" ca="1" si="36"/>
        <v>1.0865496795457501</v>
      </c>
      <c r="BO72" s="4">
        <f t="shared" ca="1" si="43"/>
        <v>0.89759308434519225</v>
      </c>
      <c r="BP72" s="4">
        <f t="shared" ca="1" si="44"/>
        <v>0.96668197621886165</v>
      </c>
      <c r="BQ72" s="4">
        <f t="shared" ca="1" si="45"/>
        <v>1.0300137787043093</v>
      </c>
      <c r="BR72" s="4">
        <f t="shared" ca="1" si="46"/>
        <v>0.98271846442213839</v>
      </c>
      <c r="BS72" s="4">
        <f t="shared" ca="1" si="47"/>
        <v>1</v>
      </c>
      <c r="BT72" s="4">
        <f t="shared" ca="1" si="48"/>
        <v>1</v>
      </c>
      <c r="BV72" s="4"/>
      <c r="BW72" s="4"/>
      <c r="BX72" s="4"/>
      <c r="BY72" s="4"/>
      <c r="BZ72" s="4"/>
      <c r="CA72" s="4"/>
      <c r="CB72" s="4"/>
      <c r="CC72" s="4"/>
      <c r="CM72" s="11"/>
      <c r="CN72" s="7"/>
    </row>
    <row r="73" spans="1:92" x14ac:dyDescent="0.2">
      <c r="A73" s="38"/>
      <c r="B73" s="34">
        <f>'US Core RE'!D82</f>
        <v>39355</v>
      </c>
      <c r="C73" s="3">
        <f ca="1">'Data Selector'!B72</f>
        <v>3.6810326550609403E-2</v>
      </c>
      <c r="D73" s="3">
        <f ca="1">'Data Selector'!C72</f>
        <v>-2.3334392140000001E-3</v>
      </c>
      <c r="E73" s="3">
        <f ca="1">'Data Selector'!D72</f>
        <v>3.4397897028000002E-2</v>
      </c>
      <c r="F73" s="3">
        <f ca="1">'Data Selector'!E72</f>
        <v>3.0000431477281181E-2</v>
      </c>
      <c r="G73" s="3">
        <f ca="1">'Data Selector'!F72</f>
        <v>-2.6467739249759498E-2</v>
      </c>
      <c r="H73" s="3">
        <f ca="1">'Data Selector'!G72</f>
        <v>2.50560031172385E-2</v>
      </c>
      <c r="I73" s="3">
        <f ca="1">'Data Selector'!H72</f>
        <v>1.7675E-2</v>
      </c>
      <c r="J73" s="3">
        <f ca="1">'Data Selector'!I72</f>
        <v>3.6424955420750083E-2</v>
      </c>
      <c r="K73" s="3">
        <f ca="1">'Data Selector'!J72</f>
        <v>5.2404481981999984E-2</v>
      </c>
      <c r="L73" s="3">
        <f ca="1">'Data Selector'!K72</f>
        <v>8.3469112587502003E-3</v>
      </c>
      <c r="M73" s="3">
        <f ca="1">'Data Selector'!L72</f>
        <v>3.6556789977124859E-2</v>
      </c>
      <c r="N73" s="3">
        <f ca="1">'Data Selector'!M72</f>
        <v>2.0302812140013102E-2</v>
      </c>
      <c r="O73" s="3">
        <f ca="1">'Data Selector'!N72</f>
        <v>2.8442246158028262E-2</v>
      </c>
      <c r="P73" s="3">
        <f ca="1">'Data Selector'!O72</f>
        <v>1.7183463188807E-3</v>
      </c>
      <c r="Q73" s="3">
        <f ca="1">'Data Selector'!P72</f>
        <v>0</v>
      </c>
      <c r="R73" s="3">
        <f ca="1">'Data Selector'!Q72</f>
        <v>0</v>
      </c>
      <c r="U73" s="12">
        <f ca="1">IF($AK73&lt;(Summary!$D$4+1),'Base Correl and Vol Calcs'!C73,"")</f>
        <v>3.6810326550609403E-2</v>
      </c>
      <c r="V73" s="12">
        <f ca="1">IF($AK73&lt;(Summary!$D$4+1),'Base Correl and Vol Calcs'!D73,"")</f>
        <v>-2.3334392140000001E-3</v>
      </c>
      <c r="W73" s="12">
        <f ca="1">IF($AK73&lt;(Summary!$D$4+1),'Base Correl and Vol Calcs'!E73,"")</f>
        <v>3.4397897028000002E-2</v>
      </c>
      <c r="X73" s="12">
        <f ca="1">IF($AK73&lt;(Summary!$D$4+1),'Base Correl and Vol Calcs'!F73,"")</f>
        <v>3.0000431477281181E-2</v>
      </c>
      <c r="Y73" s="12">
        <f ca="1">IF($AK73&lt;(Summary!$D$4+1),'Base Correl and Vol Calcs'!G73,"")</f>
        <v>-2.6467739249759498E-2</v>
      </c>
      <c r="Z73" s="12">
        <f ca="1">IF($AK73&lt;(Summary!$D$4+1),'Base Correl and Vol Calcs'!H73,"")</f>
        <v>2.50560031172385E-2</v>
      </c>
      <c r="AA73" s="12">
        <f ca="1">IF($AK73&lt;(Summary!$D$4+1),'Base Correl and Vol Calcs'!I73,"")</f>
        <v>1.7675E-2</v>
      </c>
      <c r="AB73" s="12">
        <f ca="1">IF($AK73&lt;(Summary!$D$4+1),'Base Correl and Vol Calcs'!J73,"")</f>
        <v>3.6424955420750083E-2</v>
      </c>
      <c r="AC73" s="12">
        <f ca="1">IF($AK73&lt;(Summary!$D$4+1),'Base Correl and Vol Calcs'!K73,"")</f>
        <v>5.2404481981999984E-2</v>
      </c>
      <c r="AD73" s="12">
        <f ca="1">IF($AK73&lt;(Summary!$D$4+1),'Base Correl and Vol Calcs'!L73,"")</f>
        <v>8.3469112587502003E-3</v>
      </c>
      <c r="AE73" s="12">
        <f ca="1">IF($AK73&lt;(Summary!$D$4+1),'Base Correl and Vol Calcs'!M73,"")</f>
        <v>3.6556789977124859E-2</v>
      </c>
      <c r="AF73" s="12">
        <f ca="1">IF($AK73&lt;(Summary!$D$4+1),'Base Correl and Vol Calcs'!N73,"")</f>
        <v>2.0302812140013102E-2</v>
      </c>
      <c r="AG73" s="12">
        <f ca="1">IF($AK73&lt;(Summary!$D$4+1),'Base Correl and Vol Calcs'!O73,"")</f>
        <v>2.8442246158028262E-2</v>
      </c>
      <c r="AH73" s="12">
        <f ca="1">IF($AK73&lt;(Summary!$D$4+1),'Base Correl and Vol Calcs'!P73,"")</f>
        <v>1.7183463188807E-3</v>
      </c>
      <c r="AI73" s="12">
        <f ca="1">IF($AK73&lt;(Summary!$D$4+1),'Base Correl and Vol Calcs'!Q73,"")</f>
        <v>0</v>
      </c>
      <c r="AJ73" s="12">
        <f ca="1">IF($AK73&lt;(Summary!$D$4+1),'Base Correl and Vol Calcs'!R73,"")</f>
        <v>0</v>
      </c>
      <c r="AK73" s="10">
        <f t="shared" si="49"/>
        <v>69</v>
      </c>
      <c r="BE73" s="4">
        <f t="shared" ca="1" si="50"/>
        <v>1.0368103265506095</v>
      </c>
      <c r="BF73" s="4">
        <f t="shared" ca="1" si="37"/>
        <v>0.99766656078600002</v>
      </c>
      <c r="BG73" s="4">
        <f t="shared" ca="1" si="38"/>
        <v>1.0343978970280001</v>
      </c>
      <c r="BH73" s="4">
        <f t="shared" ca="1" si="39"/>
        <v>1.0300004314772813</v>
      </c>
      <c r="BI73" s="4">
        <f t="shared" ca="1" si="40"/>
        <v>0.97353226075024046</v>
      </c>
      <c r="BJ73" s="4">
        <f t="shared" ca="1" si="41"/>
        <v>1.0250560031172384</v>
      </c>
      <c r="BK73" s="4">
        <f t="shared" ca="1" si="42"/>
        <v>1.0176750000000001</v>
      </c>
      <c r="BL73" s="4">
        <f t="shared" ca="1" si="34"/>
        <v>1.0364249554207501</v>
      </c>
      <c r="BM73" s="4">
        <f t="shared" ca="1" si="35"/>
        <v>1.052404481982</v>
      </c>
      <c r="BN73" s="4">
        <f t="shared" ca="1" si="36"/>
        <v>1.0083469112587502</v>
      </c>
      <c r="BO73" s="4">
        <f t="shared" ca="1" si="43"/>
        <v>1.0365567899771249</v>
      </c>
      <c r="BP73" s="4">
        <f t="shared" ca="1" si="44"/>
        <v>1.0203028121400131</v>
      </c>
      <c r="BQ73" s="4">
        <f t="shared" ca="1" si="45"/>
        <v>1.0284422461580283</v>
      </c>
      <c r="BR73" s="4">
        <f t="shared" ca="1" si="46"/>
        <v>1.0017183463188808</v>
      </c>
      <c r="BS73" s="4">
        <f t="shared" ca="1" si="47"/>
        <v>1</v>
      </c>
      <c r="BT73" s="4">
        <f t="shared" ca="1" si="48"/>
        <v>1</v>
      </c>
      <c r="BV73" s="4"/>
      <c r="BW73" s="4"/>
      <c r="BX73" s="4"/>
      <c r="BY73" s="4"/>
      <c r="BZ73" s="4"/>
      <c r="CA73" s="4"/>
      <c r="CB73" s="4"/>
      <c r="CC73" s="4"/>
      <c r="CM73" s="11"/>
      <c r="CN73" s="7"/>
    </row>
    <row r="74" spans="1:92" x14ac:dyDescent="0.2">
      <c r="A74" s="38"/>
      <c r="B74" s="34">
        <f>'US Core RE'!D83</f>
        <v>39263</v>
      </c>
      <c r="C74" s="3">
        <f ca="1">'Data Selector'!B73</f>
        <v>4.8155590547627497E-2</v>
      </c>
      <c r="D74" s="3">
        <f ca="1">'Data Selector'!C73</f>
        <v>1.8430173324000002E-2</v>
      </c>
      <c r="E74" s="3">
        <f ca="1">'Data Selector'!D73</f>
        <v>5.2469072328999999E-2</v>
      </c>
      <c r="F74" s="3">
        <f ca="1">'Data Selector'!E73</f>
        <v>7.1759181706645761E-2</v>
      </c>
      <c r="G74" s="3">
        <f ca="1">'Data Selector'!F73</f>
        <v>0.1151875547677</v>
      </c>
      <c r="H74" s="3">
        <f ca="1">'Data Selector'!G73</f>
        <v>6.5896755140747998E-2</v>
      </c>
      <c r="I74" s="3">
        <f ca="1">'Data Selector'!H73</f>
        <v>3.0374999999999999E-2</v>
      </c>
      <c r="J74" s="3">
        <f ca="1">'Data Selector'!I73</f>
        <v>2.0528406196250071E-2</v>
      </c>
      <c r="K74" s="3">
        <f ca="1">'Data Selector'!J73</f>
        <v>2.5395201314750038E-2</v>
      </c>
      <c r="L74" s="3">
        <f ca="1">'Data Selector'!K73</f>
        <v>2.2527006273500128E-2</v>
      </c>
      <c r="M74" s="3">
        <f ca="1">'Data Selector'!L73</f>
        <v>-5.8397215591999951E-2</v>
      </c>
      <c r="N74" s="3">
        <f ca="1">'Data Selector'!M73</f>
        <v>6.2781603206120792E-2</v>
      </c>
      <c r="O74" s="3">
        <f ca="1">'Data Selector'!N73</f>
        <v>-5.1792981719699371E-3</v>
      </c>
      <c r="P74" s="3">
        <f ca="1">'Data Selector'!O73</f>
        <v>3.6214348905319903E-2</v>
      </c>
      <c r="Q74" s="3">
        <f ca="1">'Data Selector'!P73</f>
        <v>0</v>
      </c>
      <c r="R74" s="3">
        <f ca="1">'Data Selector'!Q73</f>
        <v>0</v>
      </c>
      <c r="U74" s="12">
        <f ca="1">IF($AK74&lt;(Summary!$D$4+1),'Base Correl and Vol Calcs'!C74,"")</f>
        <v>4.8155590547627497E-2</v>
      </c>
      <c r="V74" s="12">
        <f ca="1">IF($AK74&lt;(Summary!$D$4+1),'Base Correl and Vol Calcs'!D74,"")</f>
        <v>1.8430173324000002E-2</v>
      </c>
      <c r="W74" s="12">
        <f ca="1">IF($AK74&lt;(Summary!$D$4+1),'Base Correl and Vol Calcs'!E74,"")</f>
        <v>5.2469072328999999E-2</v>
      </c>
      <c r="X74" s="12">
        <f ca="1">IF($AK74&lt;(Summary!$D$4+1),'Base Correl and Vol Calcs'!F74,"")</f>
        <v>7.1759181706645761E-2</v>
      </c>
      <c r="Y74" s="12">
        <f ca="1">IF($AK74&lt;(Summary!$D$4+1),'Base Correl and Vol Calcs'!G74,"")</f>
        <v>0.1151875547677</v>
      </c>
      <c r="Z74" s="12">
        <f ca="1">IF($AK74&lt;(Summary!$D$4+1),'Base Correl and Vol Calcs'!H74,"")</f>
        <v>6.5896755140747998E-2</v>
      </c>
      <c r="AA74" s="12">
        <f ca="1">IF($AK74&lt;(Summary!$D$4+1),'Base Correl and Vol Calcs'!I74,"")</f>
        <v>3.0374999999999999E-2</v>
      </c>
      <c r="AB74" s="12">
        <f ca="1">IF($AK74&lt;(Summary!$D$4+1),'Base Correl and Vol Calcs'!J74,"")</f>
        <v>2.0528406196250071E-2</v>
      </c>
      <c r="AC74" s="12">
        <f ca="1">IF($AK74&lt;(Summary!$D$4+1),'Base Correl and Vol Calcs'!K74,"")</f>
        <v>2.5395201314750038E-2</v>
      </c>
      <c r="AD74" s="12">
        <f ca="1">IF($AK74&lt;(Summary!$D$4+1),'Base Correl and Vol Calcs'!L74,"")</f>
        <v>2.2527006273500128E-2</v>
      </c>
      <c r="AE74" s="12">
        <f ca="1">IF($AK74&lt;(Summary!$D$4+1),'Base Correl and Vol Calcs'!M74,"")</f>
        <v>-5.8397215591999951E-2</v>
      </c>
      <c r="AF74" s="12">
        <f ca="1">IF($AK74&lt;(Summary!$D$4+1),'Base Correl and Vol Calcs'!N74,"")</f>
        <v>6.2781603206120792E-2</v>
      </c>
      <c r="AG74" s="12">
        <f ca="1">IF($AK74&lt;(Summary!$D$4+1),'Base Correl and Vol Calcs'!O74,"")</f>
        <v>-5.1792981719699371E-3</v>
      </c>
      <c r="AH74" s="12">
        <f ca="1">IF($AK74&lt;(Summary!$D$4+1),'Base Correl and Vol Calcs'!P74,"")</f>
        <v>3.6214348905319903E-2</v>
      </c>
      <c r="AI74" s="12">
        <f ca="1">IF($AK74&lt;(Summary!$D$4+1),'Base Correl and Vol Calcs'!Q74,"")</f>
        <v>0</v>
      </c>
      <c r="AJ74" s="12">
        <f ca="1">IF($AK74&lt;(Summary!$D$4+1),'Base Correl and Vol Calcs'!R74,"")</f>
        <v>0</v>
      </c>
      <c r="AK74" s="10">
        <f t="shared" si="49"/>
        <v>70</v>
      </c>
      <c r="BE74" s="4">
        <f t="shared" ca="1" si="50"/>
        <v>1.0481555905476274</v>
      </c>
      <c r="BF74" s="4">
        <f t="shared" ca="1" si="37"/>
        <v>1.018430173324</v>
      </c>
      <c r="BG74" s="4">
        <f t="shared" ca="1" si="38"/>
        <v>1.052469072329</v>
      </c>
      <c r="BH74" s="4">
        <f t="shared" ca="1" si="39"/>
        <v>1.0717591817066459</v>
      </c>
      <c r="BI74" s="4">
        <f t="shared" ca="1" si="40"/>
        <v>1.1151875547676999</v>
      </c>
      <c r="BJ74" s="4">
        <f t="shared" ca="1" si="41"/>
        <v>1.0658967551407481</v>
      </c>
      <c r="BK74" s="4">
        <f t="shared" ca="1" si="42"/>
        <v>1.030375</v>
      </c>
      <c r="BL74" s="4">
        <f t="shared" ca="1" si="34"/>
        <v>1.0205284061962501</v>
      </c>
      <c r="BM74" s="4">
        <f t="shared" ca="1" si="35"/>
        <v>1.02539520131475</v>
      </c>
      <c r="BN74" s="4">
        <f t="shared" ca="1" si="36"/>
        <v>1.0225270062735001</v>
      </c>
      <c r="BO74" s="4">
        <f t="shared" ca="1" si="43"/>
        <v>0.94160278440800005</v>
      </c>
      <c r="BP74" s="4">
        <f t="shared" ca="1" si="44"/>
        <v>1.0627816032061208</v>
      </c>
      <c r="BQ74" s="4">
        <f t="shared" ca="1" si="45"/>
        <v>0.99482070182803006</v>
      </c>
      <c r="BR74" s="4">
        <f t="shared" ca="1" si="46"/>
        <v>1.0362143489053199</v>
      </c>
      <c r="BS74" s="4">
        <f t="shared" ca="1" si="47"/>
        <v>1</v>
      </c>
      <c r="BT74" s="4">
        <f t="shared" ca="1" si="48"/>
        <v>1</v>
      </c>
      <c r="BV74" s="4"/>
      <c r="BW74" s="4"/>
      <c r="BX74" s="4"/>
      <c r="BY74" s="4"/>
      <c r="BZ74" s="4"/>
      <c r="CA74" s="4"/>
      <c r="CB74" s="4"/>
      <c r="CC74" s="4"/>
      <c r="CM74" s="11"/>
      <c r="CN74" s="7"/>
    </row>
    <row r="75" spans="1:92" x14ac:dyDescent="0.2">
      <c r="A75" s="38"/>
      <c r="B75" s="34">
        <f>'US Core RE'!D84</f>
        <v>39172</v>
      </c>
      <c r="C75" s="3">
        <f ca="1">'Data Selector'!B74</f>
        <v>3.70905754733203E-2</v>
      </c>
      <c r="D75" s="3">
        <f ca="1">'Data Selector'!C74</f>
        <v>1.6441799483000001E-2</v>
      </c>
      <c r="E75" s="3">
        <f ca="1">'Data Selector'!D74</f>
        <v>3.9411321936999998E-2</v>
      </c>
      <c r="F75" s="3">
        <f ca="1">'Data Selector'!E74</f>
        <v>4.097027027746214E-2</v>
      </c>
      <c r="G75" s="3">
        <f ca="1">'Data Selector'!F74</f>
        <v>4.1542078452298598E-2</v>
      </c>
      <c r="H75" s="3">
        <f ca="1">'Data Selector'!G74</f>
        <v>6.09615590335221E-2</v>
      </c>
      <c r="I75" s="3">
        <f ca="1">'Data Selector'!H74</f>
        <v>6.4092999999999997E-2</v>
      </c>
      <c r="J75" s="3">
        <f ca="1">'Data Selector'!I74</f>
        <v>1.6064630803249935E-2</v>
      </c>
      <c r="K75" s="3">
        <f ca="1">'Data Selector'!J74</f>
        <v>1.8077459719250122E-2</v>
      </c>
      <c r="L75" s="3">
        <f ca="1">'Data Selector'!K74</f>
        <v>2.2455817092499997E-2</v>
      </c>
      <c r="M75" s="3">
        <f ca="1">'Data Selector'!L74</f>
        <v>6.2226221563270512E-2</v>
      </c>
      <c r="N75" s="3">
        <f ca="1">'Data Selector'!M74</f>
        <v>6.4005882134390299E-3</v>
      </c>
      <c r="O75" s="3">
        <f ca="1">'Data Selector'!N74</f>
        <v>1.5034111179196064E-2</v>
      </c>
      <c r="P75" s="3">
        <f ca="1">'Data Selector'!O74</f>
        <v>3.3440480302802403E-2</v>
      </c>
      <c r="Q75" s="3">
        <f ca="1">'Data Selector'!P74</f>
        <v>0</v>
      </c>
      <c r="R75" s="3">
        <f ca="1">'Data Selector'!Q74</f>
        <v>0</v>
      </c>
      <c r="U75" s="12">
        <f ca="1">IF($AK75&lt;(Summary!$D$4+1),'Base Correl and Vol Calcs'!C75,"")</f>
        <v>3.70905754733203E-2</v>
      </c>
      <c r="V75" s="12">
        <f ca="1">IF($AK75&lt;(Summary!$D$4+1),'Base Correl and Vol Calcs'!D75,"")</f>
        <v>1.6441799483000001E-2</v>
      </c>
      <c r="W75" s="12">
        <f ca="1">IF($AK75&lt;(Summary!$D$4+1),'Base Correl and Vol Calcs'!E75,"")</f>
        <v>3.9411321936999998E-2</v>
      </c>
      <c r="X75" s="12">
        <f ca="1">IF($AK75&lt;(Summary!$D$4+1),'Base Correl and Vol Calcs'!F75,"")</f>
        <v>4.097027027746214E-2</v>
      </c>
      <c r="Y75" s="12">
        <f ca="1">IF($AK75&lt;(Summary!$D$4+1),'Base Correl and Vol Calcs'!G75,"")</f>
        <v>4.1542078452298598E-2</v>
      </c>
      <c r="Z75" s="12">
        <f ca="1">IF($AK75&lt;(Summary!$D$4+1),'Base Correl and Vol Calcs'!H75,"")</f>
        <v>6.09615590335221E-2</v>
      </c>
      <c r="AA75" s="12">
        <f ca="1">IF($AK75&lt;(Summary!$D$4+1),'Base Correl and Vol Calcs'!I75,"")</f>
        <v>6.4092999999999997E-2</v>
      </c>
      <c r="AB75" s="12">
        <f ca="1">IF($AK75&lt;(Summary!$D$4+1),'Base Correl and Vol Calcs'!J75,"")</f>
        <v>1.6064630803249935E-2</v>
      </c>
      <c r="AC75" s="12">
        <f ca="1">IF($AK75&lt;(Summary!$D$4+1),'Base Correl and Vol Calcs'!K75,"")</f>
        <v>1.8077459719250122E-2</v>
      </c>
      <c r="AD75" s="12">
        <f ca="1">IF($AK75&lt;(Summary!$D$4+1),'Base Correl and Vol Calcs'!L75,"")</f>
        <v>2.2455817092499997E-2</v>
      </c>
      <c r="AE75" s="12">
        <f ca="1">IF($AK75&lt;(Summary!$D$4+1),'Base Correl and Vol Calcs'!M75,"")</f>
        <v>6.2226221563270512E-2</v>
      </c>
      <c r="AF75" s="12">
        <f ca="1">IF($AK75&lt;(Summary!$D$4+1),'Base Correl and Vol Calcs'!N75,"")</f>
        <v>6.4005882134390299E-3</v>
      </c>
      <c r="AG75" s="12">
        <f ca="1">IF($AK75&lt;(Summary!$D$4+1),'Base Correl and Vol Calcs'!O75,"")</f>
        <v>1.5034111179196064E-2</v>
      </c>
      <c r="AH75" s="12">
        <f ca="1">IF($AK75&lt;(Summary!$D$4+1),'Base Correl and Vol Calcs'!P75,"")</f>
        <v>3.3440480302802403E-2</v>
      </c>
      <c r="AI75" s="12">
        <f ca="1">IF($AK75&lt;(Summary!$D$4+1),'Base Correl and Vol Calcs'!Q75,"")</f>
        <v>0</v>
      </c>
      <c r="AJ75" s="12">
        <f ca="1">IF($AK75&lt;(Summary!$D$4+1),'Base Correl and Vol Calcs'!R75,"")</f>
        <v>0</v>
      </c>
      <c r="AK75" s="10">
        <f t="shared" si="49"/>
        <v>71</v>
      </c>
      <c r="BE75" s="4">
        <f t="shared" ca="1" si="50"/>
        <v>1.0370905754733204</v>
      </c>
      <c r="BF75" s="4">
        <f t="shared" ca="1" si="37"/>
        <v>1.016441799483</v>
      </c>
      <c r="BG75" s="4">
        <f t="shared" ca="1" si="38"/>
        <v>1.039411321937</v>
      </c>
      <c r="BH75" s="4">
        <f t="shared" ca="1" si="39"/>
        <v>1.0409702702774621</v>
      </c>
      <c r="BI75" s="4">
        <f t="shared" ca="1" si="40"/>
        <v>1.0415420784522986</v>
      </c>
      <c r="BJ75" s="4">
        <f t="shared" ca="1" si="41"/>
        <v>1.0609615590335222</v>
      </c>
      <c r="BK75" s="4">
        <f t="shared" ca="1" si="42"/>
        <v>1.064093</v>
      </c>
      <c r="BL75" s="4">
        <f t="shared" ca="1" si="34"/>
        <v>1.0160646308032499</v>
      </c>
      <c r="BM75" s="4">
        <f t="shared" ca="1" si="35"/>
        <v>1.0180774597192501</v>
      </c>
      <c r="BN75" s="4">
        <f t="shared" ca="1" si="36"/>
        <v>1.0224558170925</v>
      </c>
      <c r="BO75" s="4">
        <f t="shared" ca="1" si="43"/>
        <v>1.0622262215632705</v>
      </c>
      <c r="BP75" s="4">
        <f t="shared" ca="1" si="44"/>
        <v>1.006400588213439</v>
      </c>
      <c r="BQ75" s="4">
        <f t="shared" ca="1" si="45"/>
        <v>1.0150341111791961</v>
      </c>
      <c r="BR75" s="4">
        <f t="shared" ca="1" si="46"/>
        <v>1.0334404803028023</v>
      </c>
      <c r="BS75" s="4">
        <f t="shared" ca="1" si="47"/>
        <v>1</v>
      </c>
      <c r="BT75" s="4">
        <f t="shared" ca="1" si="48"/>
        <v>1</v>
      </c>
      <c r="BV75" s="4"/>
      <c r="BW75" s="4"/>
      <c r="BX75" s="4"/>
      <c r="BY75" s="4"/>
      <c r="BZ75" s="4"/>
      <c r="CA75" s="4"/>
      <c r="CB75" s="4"/>
      <c r="CC75" s="4"/>
      <c r="CM75" s="11"/>
      <c r="CN75" s="7"/>
    </row>
    <row r="76" spans="1:92" x14ac:dyDescent="0.2">
      <c r="A76" s="38"/>
      <c r="B76" s="34">
        <f>'US Core RE'!D85</f>
        <v>39082</v>
      </c>
      <c r="C76" s="3">
        <f ca="1">'Data Selector'!B75</f>
        <v>3.87959145466268E-2</v>
      </c>
      <c r="D76" s="3">
        <f ca="1">'Data Selector'!C75</f>
        <v>4.7954734755999998E-2</v>
      </c>
      <c r="E76" s="3">
        <f ca="1">'Data Selector'!D75</f>
        <v>4.4492894986000002E-2</v>
      </c>
      <c r="F76" s="3">
        <f ca="1">'Data Selector'!E75</f>
        <v>4.0148519569933955E-2</v>
      </c>
      <c r="G76" s="3">
        <f ca="1">'Data Selector'!F75</f>
        <v>0.12889254767822</v>
      </c>
      <c r="H76" s="3">
        <f ca="1">'Data Selector'!G75</f>
        <v>0.14564841783987401</v>
      </c>
      <c r="I76" s="3">
        <f ca="1">'Data Selector'!H75</f>
        <v>0.14526</v>
      </c>
      <c r="J76" s="3">
        <f ca="1">'Data Selector'!I75</f>
        <v>6.1970512967000069E-2</v>
      </c>
      <c r="K76" s="3">
        <f ca="1">'Data Selector'!J75</f>
        <v>5.723401030100006E-2</v>
      </c>
      <c r="L76" s="3">
        <f ca="1">'Data Selector'!K75</f>
        <v>0.16409221973975008</v>
      </c>
      <c r="M76" s="3">
        <f ca="1">'Data Selector'!L75</f>
        <v>0.14040027806641797</v>
      </c>
      <c r="N76" s="3">
        <f ca="1">'Data Selector'!M75</f>
        <v>6.6982216460308899E-2</v>
      </c>
      <c r="O76" s="3">
        <f ca="1">'Data Selector'!N75</f>
        <v>1.2383540233808832E-2</v>
      </c>
      <c r="P76" s="3">
        <f ca="1">'Data Selector'!O75</f>
        <v>3.5359450914315298E-2</v>
      </c>
      <c r="Q76" s="3">
        <f ca="1">'Data Selector'!P75</f>
        <v>0</v>
      </c>
      <c r="R76" s="3">
        <f ca="1">'Data Selector'!Q75</f>
        <v>0</v>
      </c>
      <c r="U76" s="12">
        <f ca="1">IF($AK76&lt;(Summary!$D$4+1),'Base Correl and Vol Calcs'!C76,"")</f>
        <v>3.87959145466268E-2</v>
      </c>
      <c r="V76" s="12">
        <f ca="1">IF($AK76&lt;(Summary!$D$4+1),'Base Correl and Vol Calcs'!D76,"")</f>
        <v>4.7954734755999998E-2</v>
      </c>
      <c r="W76" s="12">
        <f ca="1">IF($AK76&lt;(Summary!$D$4+1),'Base Correl and Vol Calcs'!E76,"")</f>
        <v>4.4492894986000002E-2</v>
      </c>
      <c r="X76" s="12">
        <f ca="1">IF($AK76&lt;(Summary!$D$4+1),'Base Correl and Vol Calcs'!F76,"")</f>
        <v>4.0148519569933955E-2</v>
      </c>
      <c r="Y76" s="12">
        <f ca="1">IF($AK76&lt;(Summary!$D$4+1),'Base Correl and Vol Calcs'!G76,"")</f>
        <v>0.12889254767822</v>
      </c>
      <c r="Z76" s="12">
        <f ca="1">IF($AK76&lt;(Summary!$D$4+1),'Base Correl and Vol Calcs'!H76,"")</f>
        <v>0.14564841783987401</v>
      </c>
      <c r="AA76" s="12">
        <f ca="1">IF($AK76&lt;(Summary!$D$4+1),'Base Correl and Vol Calcs'!I76,"")</f>
        <v>0.14526</v>
      </c>
      <c r="AB76" s="12">
        <f ca="1">IF($AK76&lt;(Summary!$D$4+1),'Base Correl and Vol Calcs'!J76,"")</f>
        <v>6.1970512967000069E-2</v>
      </c>
      <c r="AC76" s="12">
        <f ca="1">IF($AK76&lt;(Summary!$D$4+1),'Base Correl and Vol Calcs'!K76,"")</f>
        <v>5.723401030100006E-2</v>
      </c>
      <c r="AD76" s="12">
        <f ca="1">IF($AK76&lt;(Summary!$D$4+1),'Base Correl and Vol Calcs'!L76,"")</f>
        <v>0.16409221973975008</v>
      </c>
      <c r="AE76" s="12">
        <f ca="1">IF($AK76&lt;(Summary!$D$4+1),'Base Correl and Vol Calcs'!M76,"")</f>
        <v>0.14040027806641797</v>
      </c>
      <c r="AF76" s="12">
        <f ca="1">IF($AK76&lt;(Summary!$D$4+1),'Base Correl and Vol Calcs'!N76,"")</f>
        <v>6.6982216460308899E-2</v>
      </c>
      <c r="AG76" s="12">
        <f ca="1">IF($AK76&lt;(Summary!$D$4+1),'Base Correl and Vol Calcs'!O76,"")</f>
        <v>1.2383540233808832E-2</v>
      </c>
      <c r="AH76" s="12">
        <f ca="1">IF($AK76&lt;(Summary!$D$4+1),'Base Correl and Vol Calcs'!P76,"")</f>
        <v>3.5359450914315298E-2</v>
      </c>
      <c r="AI76" s="12">
        <f ca="1">IF($AK76&lt;(Summary!$D$4+1),'Base Correl and Vol Calcs'!Q76,"")</f>
        <v>0</v>
      </c>
      <c r="AJ76" s="12">
        <f ca="1">IF($AK76&lt;(Summary!$D$4+1),'Base Correl and Vol Calcs'!R76,"")</f>
        <v>0</v>
      </c>
      <c r="AK76" s="10">
        <f t="shared" si="49"/>
        <v>72</v>
      </c>
      <c r="BE76" s="4">
        <f t="shared" ca="1" si="50"/>
        <v>1.0387959145466268</v>
      </c>
      <c r="BF76" s="4">
        <f t="shared" ca="1" si="37"/>
        <v>1.0479547347560001</v>
      </c>
      <c r="BG76" s="4">
        <f t="shared" ca="1" si="38"/>
        <v>1.044492894986</v>
      </c>
      <c r="BH76" s="4">
        <f t="shared" ca="1" si="39"/>
        <v>1.040148519569934</v>
      </c>
      <c r="BI76" s="4">
        <f t="shared" ca="1" si="40"/>
        <v>1.1288925476782201</v>
      </c>
      <c r="BJ76" s="4">
        <f t="shared" ca="1" si="41"/>
        <v>1.145648417839874</v>
      </c>
      <c r="BK76" s="4">
        <f t="shared" ca="1" si="42"/>
        <v>1.1452599999999999</v>
      </c>
      <c r="BL76" s="4">
        <f t="shared" ca="1" si="34"/>
        <v>1.0619705129670001</v>
      </c>
      <c r="BM76" s="4">
        <f t="shared" ca="1" si="35"/>
        <v>1.0572340103010001</v>
      </c>
      <c r="BN76" s="4">
        <f t="shared" ca="1" si="36"/>
        <v>1.1640922197397501</v>
      </c>
      <c r="BO76" s="4">
        <f t="shared" ca="1" si="43"/>
        <v>1.140400278066418</v>
      </c>
      <c r="BP76" s="4">
        <f t="shared" ca="1" si="44"/>
        <v>1.0669822164603089</v>
      </c>
      <c r="BQ76" s="4">
        <f t="shared" ca="1" si="45"/>
        <v>1.0123835402338088</v>
      </c>
      <c r="BR76" s="4">
        <f t="shared" ca="1" si="46"/>
        <v>1.0353594509143154</v>
      </c>
      <c r="BS76" s="4">
        <f t="shared" ca="1" si="47"/>
        <v>1</v>
      </c>
      <c r="BT76" s="4">
        <f t="shared" ca="1" si="48"/>
        <v>1</v>
      </c>
      <c r="BV76" s="4"/>
      <c r="BW76" s="4"/>
      <c r="BX76" s="4"/>
      <c r="BY76" s="4"/>
      <c r="BZ76" s="4"/>
      <c r="CA76" s="4"/>
      <c r="CB76" s="4"/>
      <c r="CC76" s="4"/>
      <c r="CM76" s="11"/>
      <c r="CN76" s="7"/>
    </row>
    <row r="77" spans="1:92" x14ac:dyDescent="0.2">
      <c r="A77" s="38"/>
      <c r="B77" s="34">
        <f>'US Core RE'!D86</f>
        <v>38990</v>
      </c>
      <c r="C77" s="3">
        <f ca="1">'Data Selector'!B76</f>
        <v>3.24616388059547E-2</v>
      </c>
      <c r="D77" s="3">
        <f ca="1">'Data Selector'!C76</f>
        <v>3.3436560692000003E-2</v>
      </c>
      <c r="E77" s="3">
        <f ca="1">'Data Selector'!D76</f>
        <v>4.8825127411000001E-2</v>
      </c>
      <c r="F77" s="3">
        <f ca="1">'Data Selector'!E76</f>
        <v>3.43788166726414E-2</v>
      </c>
      <c r="G77" s="3">
        <f ca="1">'Data Selector'!F76</f>
        <v>3.1449064219095199E-2</v>
      </c>
      <c r="H77" s="3">
        <f ca="1">'Data Selector'!G76</f>
        <v>5.79790687954835E-2</v>
      </c>
      <c r="I77" s="3">
        <f ca="1">'Data Selector'!H76</f>
        <v>2.0496E-2</v>
      </c>
      <c r="J77" s="3">
        <f ca="1">'Data Selector'!I76</f>
        <v>6.0241497162500934E-3</v>
      </c>
      <c r="K77" s="3">
        <f ca="1">'Data Selector'!J76</f>
        <v>1.4352703049000048E-2</v>
      </c>
      <c r="L77" s="3">
        <f ca="1">'Data Selector'!K76</f>
        <v>1.8121600889750011E-2</v>
      </c>
      <c r="M77" s="3">
        <f ca="1">'Data Selector'!L76</f>
        <v>9.9186132972351793E-2</v>
      </c>
      <c r="N77" s="3">
        <f ca="1">'Data Selector'!M76</f>
        <v>5.6654157363104793E-2</v>
      </c>
      <c r="O77" s="3">
        <f ca="1">'Data Selector'!N76</f>
        <v>3.8076050323968769E-2</v>
      </c>
      <c r="P77" s="3">
        <f ca="1">'Data Selector'!O76</f>
        <v>3.9766415562020499E-2</v>
      </c>
      <c r="Q77" s="3">
        <f ca="1">'Data Selector'!P76</f>
        <v>0</v>
      </c>
      <c r="R77" s="3">
        <f ca="1">'Data Selector'!Q76</f>
        <v>0</v>
      </c>
      <c r="U77" s="12">
        <f ca="1">IF($AK77&lt;(Summary!$D$4+1),'Base Correl and Vol Calcs'!C77,"")</f>
        <v>3.24616388059547E-2</v>
      </c>
      <c r="V77" s="12">
        <f ca="1">IF($AK77&lt;(Summary!$D$4+1),'Base Correl and Vol Calcs'!D77,"")</f>
        <v>3.3436560692000003E-2</v>
      </c>
      <c r="W77" s="12">
        <f ca="1">IF($AK77&lt;(Summary!$D$4+1),'Base Correl and Vol Calcs'!E77,"")</f>
        <v>4.8825127411000001E-2</v>
      </c>
      <c r="X77" s="12">
        <f ca="1">IF($AK77&lt;(Summary!$D$4+1),'Base Correl and Vol Calcs'!F77,"")</f>
        <v>3.43788166726414E-2</v>
      </c>
      <c r="Y77" s="12">
        <f ca="1">IF($AK77&lt;(Summary!$D$4+1),'Base Correl and Vol Calcs'!G77,"")</f>
        <v>3.1449064219095199E-2</v>
      </c>
      <c r="Z77" s="12">
        <f ca="1">IF($AK77&lt;(Summary!$D$4+1),'Base Correl and Vol Calcs'!H77,"")</f>
        <v>5.79790687954835E-2</v>
      </c>
      <c r="AA77" s="12">
        <f ca="1">IF($AK77&lt;(Summary!$D$4+1),'Base Correl and Vol Calcs'!I77,"")</f>
        <v>2.0496E-2</v>
      </c>
      <c r="AB77" s="12">
        <f ca="1">IF($AK77&lt;(Summary!$D$4+1),'Base Correl and Vol Calcs'!J77,"")</f>
        <v>6.0241497162500934E-3</v>
      </c>
      <c r="AC77" s="12">
        <f ca="1">IF($AK77&lt;(Summary!$D$4+1),'Base Correl and Vol Calcs'!K77,"")</f>
        <v>1.4352703049000048E-2</v>
      </c>
      <c r="AD77" s="12">
        <f ca="1">IF($AK77&lt;(Summary!$D$4+1),'Base Correl and Vol Calcs'!L77,"")</f>
        <v>1.8121600889750011E-2</v>
      </c>
      <c r="AE77" s="12">
        <f ca="1">IF($AK77&lt;(Summary!$D$4+1),'Base Correl and Vol Calcs'!M77,"")</f>
        <v>9.9186132972351793E-2</v>
      </c>
      <c r="AF77" s="12">
        <f ca="1">IF($AK77&lt;(Summary!$D$4+1),'Base Correl and Vol Calcs'!N77,"")</f>
        <v>5.6654157363104793E-2</v>
      </c>
      <c r="AG77" s="12">
        <f ca="1">IF($AK77&lt;(Summary!$D$4+1),'Base Correl and Vol Calcs'!O77,"")</f>
        <v>3.8076050323968769E-2</v>
      </c>
      <c r="AH77" s="12">
        <f ca="1">IF($AK77&lt;(Summary!$D$4+1),'Base Correl and Vol Calcs'!P77,"")</f>
        <v>3.9766415562020499E-2</v>
      </c>
      <c r="AI77" s="12">
        <f ca="1">IF($AK77&lt;(Summary!$D$4+1),'Base Correl and Vol Calcs'!Q77,"")</f>
        <v>0</v>
      </c>
      <c r="AJ77" s="12">
        <f ca="1">IF($AK77&lt;(Summary!$D$4+1),'Base Correl and Vol Calcs'!R77,"")</f>
        <v>0</v>
      </c>
      <c r="AK77" s="10">
        <f t="shared" si="49"/>
        <v>73</v>
      </c>
      <c r="BE77" s="4">
        <f t="shared" ca="1" si="50"/>
        <v>1.0324616388059547</v>
      </c>
      <c r="BF77" s="4">
        <f t="shared" ca="1" si="37"/>
        <v>1.033436560692</v>
      </c>
      <c r="BG77" s="4">
        <f t="shared" ca="1" si="38"/>
        <v>1.0488251274110001</v>
      </c>
      <c r="BH77" s="4">
        <f t="shared" ca="1" si="39"/>
        <v>1.0343788166726413</v>
      </c>
      <c r="BI77" s="4">
        <f t="shared" ca="1" si="40"/>
        <v>1.0314490642190952</v>
      </c>
      <c r="BJ77" s="4">
        <f t="shared" ca="1" si="41"/>
        <v>1.0579790687954835</v>
      </c>
      <c r="BK77" s="4">
        <f t="shared" ca="1" si="42"/>
        <v>1.0204960000000001</v>
      </c>
      <c r="BL77" s="4">
        <f t="shared" ca="1" si="34"/>
        <v>1.0060241497162501</v>
      </c>
      <c r="BM77" s="4">
        <f t="shared" ca="1" si="35"/>
        <v>1.014352703049</v>
      </c>
      <c r="BN77" s="4">
        <f t="shared" ca="1" si="36"/>
        <v>1.01812160088975</v>
      </c>
      <c r="BO77" s="4">
        <f t="shared" ca="1" si="43"/>
        <v>1.0991861329723518</v>
      </c>
      <c r="BP77" s="4">
        <f t="shared" ca="1" si="44"/>
        <v>1.0566541573631048</v>
      </c>
      <c r="BQ77" s="4">
        <f t="shared" ca="1" si="45"/>
        <v>1.0380760503239688</v>
      </c>
      <c r="BR77" s="4">
        <f t="shared" ca="1" si="46"/>
        <v>1.0397664155620205</v>
      </c>
      <c r="BS77" s="4">
        <f t="shared" ca="1" si="47"/>
        <v>1</v>
      </c>
      <c r="BT77" s="4">
        <f t="shared" ca="1" si="48"/>
        <v>1</v>
      </c>
      <c r="BV77" s="4"/>
      <c r="BW77" s="4"/>
      <c r="BX77" s="4"/>
      <c r="BY77" s="4"/>
      <c r="BZ77" s="4"/>
      <c r="CA77" s="4"/>
      <c r="CB77" s="4"/>
      <c r="CC77" s="4"/>
      <c r="CM77" s="11"/>
      <c r="CN77" s="7"/>
    </row>
    <row r="78" spans="1:92" x14ac:dyDescent="0.2">
      <c r="A78" s="38"/>
      <c r="B78" s="34">
        <f>'US Core RE'!D87</f>
        <v>38898</v>
      </c>
      <c r="C78" s="3">
        <f ca="1">'Data Selector'!B77</f>
        <v>3.7062379560324703E-2</v>
      </c>
      <c r="D78" s="3">
        <f ca="1">'Data Selector'!C77</f>
        <v>2.7951607765999999E-2</v>
      </c>
      <c r="E78" s="3">
        <f ca="1">'Data Selector'!D77</f>
        <v>4.7169114653999998E-2</v>
      </c>
      <c r="F78" s="3">
        <f ca="1">'Data Selector'!E77</f>
        <v>6.0395180551341049E-2</v>
      </c>
      <c r="G78" s="3">
        <f ca="1">'Data Selector'!F77</f>
        <v>4.0316269695218898E-2</v>
      </c>
      <c r="H78" s="3">
        <f ca="1">'Data Selector'!G77</f>
        <v>6.7932380176423904E-2</v>
      </c>
      <c r="I78" s="3">
        <f ca="1">'Data Selector'!H77</f>
        <v>1.3952000000000001E-2</v>
      </c>
      <c r="J78" s="3">
        <f ca="1">'Data Selector'!I77</f>
        <v>3.2263461929000092E-2</v>
      </c>
      <c r="K78" s="3">
        <f ca="1">'Data Selector'!J77</f>
        <v>1.6803210127250168E-2</v>
      </c>
      <c r="L78" s="3">
        <f ca="1">'Data Selector'!K77</f>
        <v>1.5691310143999937E-2</v>
      </c>
      <c r="M78" s="3">
        <f ca="1">'Data Selector'!L77</f>
        <v>-3.6944745333759021E-3</v>
      </c>
      <c r="N78" s="3">
        <f ca="1">'Data Selector'!M77</f>
        <v>-1.4405811177186301E-2</v>
      </c>
      <c r="O78" s="3">
        <f ca="1">'Data Selector'!N77</f>
        <v>-7.6317085848187638E-4</v>
      </c>
      <c r="P78" s="3">
        <f ca="1">'Data Selector'!O77</f>
        <v>4.0834110779016601E-2</v>
      </c>
      <c r="Q78" s="3">
        <f ca="1">'Data Selector'!P77</f>
        <v>0</v>
      </c>
      <c r="R78" s="3">
        <f ca="1">'Data Selector'!Q77</f>
        <v>0</v>
      </c>
      <c r="U78" s="12">
        <f ca="1">IF($AK78&lt;(Summary!$D$4+1),'Base Correl and Vol Calcs'!C78,"")</f>
        <v>3.7062379560324703E-2</v>
      </c>
      <c r="V78" s="12">
        <f ca="1">IF($AK78&lt;(Summary!$D$4+1),'Base Correl and Vol Calcs'!D78,"")</f>
        <v>2.7951607765999999E-2</v>
      </c>
      <c r="W78" s="12">
        <f ca="1">IF($AK78&lt;(Summary!$D$4+1),'Base Correl and Vol Calcs'!E78,"")</f>
        <v>4.7169114653999998E-2</v>
      </c>
      <c r="X78" s="12">
        <f ca="1">IF($AK78&lt;(Summary!$D$4+1),'Base Correl and Vol Calcs'!F78,"")</f>
        <v>6.0395180551341049E-2</v>
      </c>
      <c r="Y78" s="12">
        <f ca="1">IF($AK78&lt;(Summary!$D$4+1),'Base Correl and Vol Calcs'!G78,"")</f>
        <v>4.0316269695218898E-2</v>
      </c>
      <c r="Z78" s="12">
        <f ca="1">IF($AK78&lt;(Summary!$D$4+1),'Base Correl and Vol Calcs'!H78,"")</f>
        <v>6.7932380176423904E-2</v>
      </c>
      <c r="AA78" s="12">
        <f ca="1">IF($AK78&lt;(Summary!$D$4+1),'Base Correl and Vol Calcs'!I78,"")</f>
        <v>1.3952000000000001E-2</v>
      </c>
      <c r="AB78" s="12">
        <f ca="1">IF($AK78&lt;(Summary!$D$4+1),'Base Correl and Vol Calcs'!J78,"")</f>
        <v>3.2263461929000092E-2</v>
      </c>
      <c r="AC78" s="12">
        <f ca="1">IF($AK78&lt;(Summary!$D$4+1),'Base Correl and Vol Calcs'!K78,"")</f>
        <v>1.6803210127250168E-2</v>
      </c>
      <c r="AD78" s="12">
        <f ca="1">IF($AK78&lt;(Summary!$D$4+1),'Base Correl and Vol Calcs'!L78,"")</f>
        <v>1.5691310143999937E-2</v>
      </c>
      <c r="AE78" s="12">
        <f ca="1">IF($AK78&lt;(Summary!$D$4+1),'Base Correl and Vol Calcs'!M78,"")</f>
        <v>-3.6944745333759021E-3</v>
      </c>
      <c r="AF78" s="12">
        <f ca="1">IF($AK78&lt;(Summary!$D$4+1),'Base Correl and Vol Calcs'!N78,"")</f>
        <v>-1.4405811177186301E-2</v>
      </c>
      <c r="AG78" s="12">
        <f ca="1">IF($AK78&lt;(Summary!$D$4+1),'Base Correl and Vol Calcs'!O78,"")</f>
        <v>-7.6317085848187638E-4</v>
      </c>
      <c r="AH78" s="12">
        <f ca="1">IF($AK78&lt;(Summary!$D$4+1),'Base Correl and Vol Calcs'!P78,"")</f>
        <v>4.0834110779016601E-2</v>
      </c>
      <c r="AI78" s="12">
        <f ca="1">IF($AK78&lt;(Summary!$D$4+1),'Base Correl and Vol Calcs'!Q78,"")</f>
        <v>0</v>
      </c>
      <c r="AJ78" s="12">
        <f ca="1">IF($AK78&lt;(Summary!$D$4+1),'Base Correl and Vol Calcs'!R78,"")</f>
        <v>0</v>
      </c>
      <c r="AK78" s="10">
        <f t="shared" si="49"/>
        <v>74</v>
      </c>
      <c r="BE78" s="4">
        <f t="shared" ca="1" si="50"/>
        <v>1.0370623795603247</v>
      </c>
      <c r="BF78" s="4">
        <f t="shared" ca="1" si="37"/>
        <v>1.027951607766</v>
      </c>
      <c r="BG78" s="4">
        <f t="shared" ca="1" si="38"/>
        <v>1.0471691146540001</v>
      </c>
      <c r="BH78" s="4">
        <f t="shared" ca="1" si="39"/>
        <v>1.060395180551341</v>
      </c>
      <c r="BI78" s="4">
        <f t="shared" ca="1" si="40"/>
        <v>1.0403162696952188</v>
      </c>
      <c r="BJ78" s="4">
        <f t="shared" ca="1" si="41"/>
        <v>1.067932380176424</v>
      </c>
      <c r="BK78" s="4">
        <f t="shared" ca="1" si="42"/>
        <v>1.013952</v>
      </c>
      <c r="BL78" s="4">
        <f t="shared" ca="1" si="34"/>
        <v>1.0322634619290001</v>
      </c>
      <c r="BM78" s="4">
        <f t="shared" ca="1" si="35"/>
        <v>1.0168032101272502</v>
      </c>
      <c r="BN78" s="4">
        <f t="shared" ca="1" si="36"/>
        <v>1.0156913101439999</v>
      </c>
      <c r="BO78" s="4">
        <f t="shared" ca="1" si="43"/>
        <v>0.9963055254666241</v>
      </c>
      <c r="BP78" s="4">
        <f t="shared" ca="1" si="44"/>
        <v>0.98559418882281369</v>
      </c>
      <c r="BQ78" s="4">
        <f t="shared" ca="1" si="45"/>
        <v>0.99923682914151812</v>
      </c>
      <c r="BR78" s="4">
        <f t="shared" ca="1" si="46"/>
        <v>1.0408341107790167</v>
      </c>
      <c r="BS78" s="4">
        <f t="shared" ca="1" si="47"/>
        <v>1</v>
      </c>
      <c r="BT78" s="4">
        <f t="shared" ca="1" si="48"/>
        <v>1</v>
      </c>
      <c r="BV78" s="4"/>
      <c r="BW78" s="4"/>
      <c r="BX78" s="4"/>
      <c r="BY78" s="4"/>
      <c r="BZ78" s="4"/>
      <c r="CA78" s="4"/>
      <c r="CB78" s="4"/>
      <c r="CC78" s="4"/>
      <c r="CM78" s="11"/>
      <c r="CN78" s="7"/>
    </row>
    <row r="79" spans="1:92" x14ac:dyDescent="0.2">
      <c r="A79" s="38"/>
      <c r="B79" s="34">
        <f>'US Core RE'!D88</f>
        <v>38807</v>
      </c>
      <c r="C79" s="3">
        <f ca="1">'Data Selector'!B78</f>
        <v>3.6348883354651002E-2</v>
      </c>
      <c r="D79" s="3">
        <f ca="1">'Data Selector'!C78</f>
        <v>3.1574505496999999E-2</v>
      </c>
      <c r="E79" s="3">
        <f ca="1">'Data Selector'!D78</f>
        <v>3.8431731024999999E-2</v>
      </c>
      <c r="F79" s="3">
        <f ca="1">'Data Selector'!E78</f>
        <v>3.7903835372608899E-2</v>
      </c>
      <c r="G79" s="3">
        <f ca="1">'Data Selector'!F78</f>
        <v>2.4067623576825799E-2</v>
      </c>
      <c r="H79" s="3">
        <f ca="1">'Data Selector'!G78</f>
        <v>3.25010626780824E-2</v>
      </c>
      <c r="I79" s="3">
        <f ca="1">'Data Selector'!H78</f>
        <v>9.7028000000000003E-2</v>
      </c>
      <c r="J79" s="3">
        <f ca="1">'Data Selector'!I78</f>
        <v>2.0556324824750227E-2</v>
      </c>
      <c r="K79" s="3">
        <f ca="1">'Data Selector'!J78</f>
        <v>3.0551867838499946E-2</v>
      </c>
      <c r="L79" s="3">
        <f ca="1">'Data Selector'!K78</f>
        <v>4.344960498275019E-2</v>
      </c>
      <c r="M79" s="3">
        <f ca="1">'Data Selector'!L78</f>
        <v>0.13984810209764009</v>
      </c>
      <c r="N79" s="3">
        <f ca="1">'Data Selector'!M78</f>
        <v>4.2074897133719501E-2</v>
      </c>
      <c r="O79" s="3">
        <f ca="1">'Data Selector'!N78</f>
        <v>-6.4669314555296786E-3</v>
      </c>
      <c r="P79" s="3">
        <f ca="1">'Data Selector'!O78</f>
        <v>4.38410215787612E-2</v>
      </c>
      <c r="Q79" s="3">
        <f ca="1">'Data Selector'!P78</f>
        <v>0</v>
      </c>
      <c r="R79" s="3">
        <f ca="1">'Data Selector'!Q78</f>
        <v>0</v>
      </c>
      <c r="U79" s="12">
        <f ca="1">IF($AK79&lt;(Summary!$D$4+1),'Base Correl and Vol Calcs'!C79,"")</f>
        <v>3.6348883354651002E-2</v>
      </c>
      <c r="V79" s="12">
        <f ca="1">IF($AK79&lt;(Summary!$D$4+1),'Base Correl and Vol Calcs'!D79,"")</f>
        <v>3.1574505496999999E-2</v>
      </c>
      <c r="W79" s="12">
        <f ca="1">IF($AK79&lt;(Summary!$D$4+1),'Base Correl and Vol Calcs'!E79,"")</f>
        <v>3.8431731024999999E-2</v>
      </c>
      <c r="X79" s="12">
        <f ca="1">IF($AK79&lt;(Summary!$D$4+1),'Base Correl and Vol Calcs'!F79,"")</f>
        <v>3.7903835372608899E-2</v>
      </c>
      <c r="Y79" s="12">
        <f ca="1">IF($AK79&lt;(Summary!$D$4+1),'Base Correl and Vol Calcs'!G79,"")</f>
        <v>2.4067623576825799E-2</v>
      </c>
      <c r="Z79" s="12">
        <f ca="1">IF($AK79&lt;(Summary!$D$4+1),'Base Correl and Vol Calcs'!H79,"")</f>
        <v>3.25010626780824E-2</v>
      </c>
      <c r="AA79" s="12">
        <f ca="1">IF($AK79&lt;(Summary!$D$4+1),'Base Correl and Vol Calcs'!I79,"")</f>
        <v>9.7028000000000003E-2</v>
      </c>
      <c r="AB79" s="12">
        <f ca="1">IF($AK79&lt;(Summary!$D$4+1),'Base Correl and Vol Calcs'!J79,"")</f>
        <v>2.0556324824750227E-2</v>
      </c>
      <c r="AC79" s="12">
        <f ca="1">IF($AK79&lt;(Summary!$D$4+1),'Base Correl and Vol Calcs'!K79,"")</f>
        <v>3.0551867838499946E-2</v>
      </c>
      <c r="AD79" s="12">
        <f ca="1">IF($AK79&lt;(Summary!$D$4+1),'Base Correl and Vol Calcs'!L79,"")</f>
        <v>4.344960498275019E-2</v>
      </c>
      <c r="AE79" s="12">
        <f ca="1">IF($AK79&lt;(Summary!$D$4+1),'Base Correl and Vol Calcs'!M79,"")</f>
        <v>0.13984810209764009</v>
      </c>
      <c r="AF79" s="12">
        <f ca="1">IF($AK79&lt;(Summary!$D$4+1),'Base Correl and Vol Calcs'!N79,"")</f>
        <v>4.2074897133719501E-2</v>
      </c>
      <c r="AG79" s="12">
        <f ca="1">IF($AK79&lt;(Summary!$D$4+1),'Base Correl and Vol Calcs'!O79,"")</f>
        <v>-6.4669314555296786E-3</v>
      </c>
      <c r="AH79" s="12">
        <f ca="1">IF($AK79&lt;(Summary!$D$4+1),'Base Correl and Vol Calcs'!P79,"")</f>
        <v>4.38410215787612E-2</v>
      </c>
      <c r="AI79" s="12">
        <f ca="1">IF($AK79&lt;(Summary!$D$4+1),'Base Correl and Vol Calcs'!Q79,"")</f>
        <v>0</v>
      </c>
      <c r="AJ79" s="12">
        <f ca="1">IF($AK79&lt;(Summary!$D$4+1),'Base Correl and Vol Calcs'!R79,"")</f>
        <v>0</v>
      </c>
      <c r="AK79" s="10">
        <f t="shared" si="49"/>
        <v>75</v>
      </c>
      <c r="BE79" s="4">
        <f t="shared" ca="1" si="50"/>
        <v>1.036348883354651</v>
      </c>
      <c r="BF79" s="4">
        <f t="shared" ca="1" si="37"/>
        <v>1.031574505497</v>
      </c>
      <c r="BG79" s="4">
        <f t="shared" ca="1" si="38"/>
        <v>1.038431731025</v>
      </c>
      <c r="BH79" s="4">
        <f t="shared" ca="1" si="39"/>
        <v>1.0379038353726089</v>
      </c>
      <c r="BI79" s="4">
        <f t="shared" ca="1" si="40"/>
        <v>1.0240676235768258</v>
      </c>
      <c r="BJ79" s="4">
        <f t="shared" ca="1" si="41"/>
        <v>1.0325010626780824</v>
      </c>
      <c r="BK79" s="4">
        <f t="shared" ca="1" si="42"/>
        <v>1.0970279999999999</v>
      </c>
      <c r="BL79" s="4">
        <f t="shared" ca="1" si="34"/>
        <v>1.0205563248247502</v>
      </c>
      <c r="BM79" s="4">
        <f t="shared" ca="1" si="35"/>
        <v>1.0305518678384999</v>
      </c>
      <c r="BN79" s="4">
        <f t="shared" ca="1" si="36"/>
        <v>1.0434496049827502</v>
      </c>
      <c r="BO79" s="4">
        <f t="shared" ca="1" si="43"/>
        <v>1.1398481020976401</v>
      </c>
      <c r="BP79" s="4">
        <f t="shared" ca="1" si="44"/>
        <v>1.0420748971337195</v>
      </c>
      <c r="BQ79" s="4">
        <f t="shared" ca="1" si="45"/>
        <v>0.99353306854447032</v>
      </c>
      <c r="BR79" s="4">
        <f t="shared" ca="1" si="46"/>
        <v>1.0438410215787612</v>
      </c>
      <c r="BS79" s="4">
        <f t="shared" ca="1" si="47"/>
        <v>1</v>
      </c>
      <c r="BT79" s="4">
        <f t="shared" ca="1" si="48"/>
        <v>1</v>
      </c>
      <c r="BV79" s="4"/>
      <c r="BW79" s="4"/>
      <c r="BX79" s="4"/>
      <c r="BY79" s="4"/>
      <c r="BZ79" s="4"/>
      <c r="CA79" s="4"/>
      <c r="CB79" s="4"/>
      <c r="CC79" s="4"/>
      <c r="CM79" s="11"/>
      <c r="CN79" s="7"/>
    </row>
    <row r="80" spans="1:92" x14ac:dyDescent="0.2">
      <c r="A80" s="38"/>
      <c r="B80" s="34">
        <f>'US Core RE'!D89</f>
        <v>38717</v>
      </c>
      <c r="C80" s="3">
        <f ca="1">'Data Selector'!B79</f>
        <v>4.79988195345094E-2</v>
      </c>
      <c r="D80" s="3">
        <f ca="1">'Data Selector'!C79</f>
        <v>4.3169551339000002E-2</v>
      </c>
      <c r="E80" s="3">
        <f ca="1">'Data Selector'!D79</f>
        <v>4.1068470348999998E-2</v>
      </c>
      <c r="F80" s="3">
        <f ca="1">'Data Selector'!E79</f>
        <v>5.9095375567091858E-2</v>
      </c>
      <c r="G80" s="3">
        <f ca="1">'Data Selector'!F79</f>
        <v>0.11399158906266001</v>
      </c>
      <c r="H80" s="3">
        <f ca="1">'Data Selector'!G79</f>
        <v>0.146054160562998</v>
      </c>
      <c r="I80" s="3">
        <f ca="1">'Data Selector'!H79</f>
        <v>-1.5713000000000001E-2</v>
      </c>
      <c r="J80" s="3">
        <f ca="1">'Data Selector'!I79</f>
        <v>0.11704713651650023</v>
      </c>
      <c r="K80" s="3">
        <f ca="1">'Data Selector'!J79</f>
        <v>0.11581648994374993</v>
      </c>
      <c r="L80" s="3">
        <f ca="1">'Data Selector'!K79</f>
        <v>0.32408418277624995</v>
      </c>
      <c r="M80" s="3">
        <f ca="1">'Data Selector'!L79</f>
        <v>4.6530580556744194E-2</v>
      </c>
      <c r="N80" s="3">
        <f ca="1">'Data Selector'!M79</f>
        <v>2.08760258346294E-2</v>
      </c>
      <c r="O80" s="3">
        <f ca="1">'Data Selector'!N79</f>
        <v>5.9475372243249502E-3</v>
      </c>
      <c r="P80" s="3">
        <f ca="1">'Data Selector'!O79</f>
        <v>3.3444880038762802E-2</v>
      </c>
      <c r="Q80" s="3">
        <f ca="1">'Data Selector'!P79</f>
        <v>0</v>
      </c>
      <c r="R80" s="3">
        <f ca="1">'Data Selector'!Q79</f>
        <v>0</v>
      </c>
      <c r="U80" s="12">
        <f ca="1">IF($AK80&lt;(Summary!$D$4+1),'Base Correl and Vol Calcs'!C80,"")</f>
        <v>4.79988195345094E-2</v>
      </c>
      <c r="V80" s="12">
        <f ca="1">IF($AK80&lt;(Summary!$D$4+1),'Base Correl and Vol Calcs'!D80,"")</f>
        <v>4.3169551339000002E-2</v>
      </c>
      <c r="W80" s="12">
        <f ca="1">IF($AK80&lt;(Summary!$D$4+1),'Base Correl and Vol Calcs'!E80,"")</f>
        <v>4.1068470348999998E-2</v>
      </c>
      <c r="X80" s="12">
        <f ca="1">IF($AK80&lt;(Summary!$D$4+1),'Base Correl and Vol Calcs'!F80,"")</f>
        <v>5.9095375567091858E-2</v>
      </c>
      <c r="Y80" s="12">
        <f ca="1">IF($AK80&lt;(Summary!$D$4+1),'Base Correl and Vol Calcs'!G80,"")</f>
        <v>0.11399158906266001</v>
      </c>
      <c r="Z80" s="12">
        <f ca="1">IF($AK80&lt;(Summary!$D$4+1),'Base Correl and Vol Calcs'!H80,"")</f>
        <v>0.146054160562998</v>
      </c>
      <c r="AA80" s="12">
        <f ca="1">IF($AK80&lt;(Summary!$D$4+1),'Base Correl and Vol Calcs'!I80,"")</f>
        <v>-1.5713000000000001E-2</v>
      </c>
      <c r="AB80" s="12">
        <f ca="1">IF($AK80&lt;(Summary!$D$4+1),'Base Correl and Vol Calcs'!J80,"")</f>
        <v>0.11704713651650023</v>
      </c>
      <c r="AC80" s="12">
        <f ca="1">IF($AK80&lt;(Summary!$D$4+1),'Base Correl and Vol Calcs'!K80,"")</f>
        <v>0.11581648994374993</v>
      </c>
      <c r="AD80" s="12">
        <f ca="1">IF($AK80&lt;(Summary!$D$4+1),'Base Correl and Vol Calcs'!L80,"")</f>
        <v>0.32408418277624995</v>
      </c>
      <c r="AE80" s="12">
        <f ca="1">IF($AK80&lt;(Summary!$D$4+1),'Base Correl and Vol Calcs'!M80,"")</f>
        <v>4.6530580556744194E-2</v>
      </c>
      <c r="AF80" s="12">
        <f ca="1">IF($AK80&lt;(Summary!$D$4+1),'Base Correl and Vol Calcs'!N80,"")</f>
        <v>2.08760258346294E-2</v>
      </c>
      <c r="AG80" s="12">
        <f ca="1">IF($AK80&lt;(Summary!$D$4+1),'Base Correl and Vol Calcs'!O80,"")</f>
        <v>5.9475372243249502E-3</v>
      </c>
      <c r="AH80" s="12">
        <f ca="1">IF($AK80&lt;(Summary!$D$4+1),'Base Correl and Vol Calcs'!P80,"")</f>
        <v>3.3444880038762802E-2</v>
      </c>
      <c r="AI80" s="12">
        <f ca="1">IF($AK80&lt;(Summary!$D$4+1),'Base Correl and Vol Calcs'!Q80,"")</f>
        <v>0</v>
      </c>
      <c r="AJ80" s="12">
        <f ca="1">IF($AK80&lt;(Summary!$D$4+1),'Base Correl and Vol Calcs'!R80,"")</f>
        <v>0</v>
      </c>
      <c r="AK80" s="10">
        <f t="shared" si="49"/>
        <v>76</v>
      </c>
      <c r="BE80" s="4">
        <f t="shared" ca="1" si="50"/>
        <v>1.0479988195345094</v>
      </c>
      <c r="BF80" s="4">
        <f t="shared" ca="1" si="37"/>
        <v>1.043169551339</v>
      </c>
      <c r="BG80" s="4">
        <f t="shared" ca="1" si="38"/>
        <v>1.0410684703490001</v>
      </c>
      <c r="BH80" s="4">
        <f t="shared" ca="1" si="39"/>
        <v>1.0590953755670918</v>
      </c>
      <c r="BI80" s="4">
        <f t="shared" ca="1" si="40"/>
        <v>1.1139915890626599</v>
      </c>
      <c r="BJ80" s="4">
        <f t="shared" ca="1" si="41"/>
        <v>1.1460541605629979</v>
      </c>
      <c r="BK80" s="4">
        <f t="shared" ca="1" si="42"/>
        <v>0.98428700000000002</v>
      </c>
      <c r="BL80" s="4">
        <f t="shared" ca="1" si="34"/>
        <v>1.1170471365165002</v>
      </c>
      <c r="BM80" s="4">
        <f t="shared" ca="1" si="35"/>
        <v>1.1158164899437499</v>
      </c>
      <c r="BN80" s="4">
        <f t="shared" ca="1" si="36"/>
        <v>1.32408418277625</v>
      </c>
      <c r="BO80" s="4">
        <f t="shared" ca="1" si="43"/>
        <v>1.0465305805567442</v>
      </c>
      <c r="BP80" s="4">
        <f t="shared" ca="1" si="44"/>
        <v>1.0208760258346294</v>
      </c>
      <c r="BQ80" s="4">
        <f t="shared" ca="1" si="45"/>
        <v>1.005947537224325</v>
      </c>
      <c r="BR80" s="4">
        <f t="shared" ca="1" si="46"/>
        <v>1.0334448800387628</v>
      </c>
      <c r="BS80" s="4">
        <f t="shared" ca="1" si="47"/>
        <v>1</v>
      </c>
      <c r="BT80" s="4">
        <f t="shared" ca="1" si="48"/>
        <v>1</v>
      </c>
      <c r="BV80" s="4"/>
      <c r="BW80" s="4"/>
      <c r="BX80" s="4"/>
      <c r="BY80" s="4"/>
      <c r="BZ80" s="4"/>
      <c r="CA80" s="4"/>
      <c r="CB80" s="4"/>
      <c r="CC80" s="4"/>
      <c r="CM80" s="11"/>
      <c r="CN80" s="7"/>
    </row>
    <row r="81" spans="1:92" x14ac:dyDescent="0.2">
      <c r="A81" s="38"/>
      <c r="B81" s="34">
        <f>'US Core RE'!D90</f>
        <v>38625</v>
      </c>
      <c r="C81" s="3">
        <f ca="1">'Data Selector'!B80</f>
        <v>4.7509553752173798E-2</v>
      </c>
      <c r="D81" s="3">
        <f ca="1">'Data Selector'!C80</f>
        <v>1.7535563014999998E-2</v>
      </c>
      <c r="E81" s="3">
        <f ca="1">'Data Selector'!D80</f>
        <v>8.2211774790000008E-3</v>
      </c>
      <c r="F81" s="3">
        <f ca="1">'Data Selector'!E80</f>
        <v>5.1301572239282424E-2</v>
      </c>
      <c r="G81" s="3">
        <f ca="1">'Data Selector'!F80</f>
        <v>5.3154460793267598E-2</v>
      </c>
      <c r="H81" s="3">
        <f ca="1">'Data Selector'!G80</f>
        <v>7.0752984980787095E-2</v>
      </c>
      <c r="I81" s="3">
        <f ca="1">'Data Selector'!H80</f>
        <v>2.3164000000000001E-2</v>
      </c>
      <c r="J81" s="3">
        <f ca="1">'Data Selector'!I80</f>
        <v>6.9698089430001442E-3</v>
      </c>
      <c r="K81" s="3">
        <f ca="1">'Data Selector'!J80</f>
        <v>1.7980826707249875E-2</v>
      </c>
      <c r="L81" s="3">
        <f ca="1">'Data Selector'!K80</f>
        <v>3.6750377726000094E-2</v>
      </c>
      <c r="M81" s="3">
        <f ca="1">'Data Selector'!L80</f>
        <v>6.0767588448942034E-2</v>
      </c>
      <c r="N81" s="3">
        <f ca="1">'Data Selector'!M80</f>
        <v>3.60488441119367E-2</v>
      </c>
      <c r="O81" s="3">
        <f ca="1">'Data Selector'!N80</f>
        <v>-6.7387992960874499E-3</v>
      </c>
      <c r="P81" s="3">
        <f ca="1">'Data Selector'!O80</f>
        <v>2.43959344172535E-2</v>
      </c>
      <c r="Q81" s="3">
        <f ca="1">'Data Selector'!P80</f>
        <v>0</v>
      </c>
      <c r="R81" s="3">
        <f ca="1">'Data Selector'!Q80</f>
        <v>0</v>
      </c>
      <c r="U81" s="12">
        <f ca="1">IF($AK81&lt;(Summary!$D$4+1),'Base Correl and Vol Calcs'!C81,"")</f>
        <v>4.7509553752173798E-2</v>
      </c>
      <c r="V81" s="12">
        <f ca="1">IF($AK81&lt;(Summary!$D$4+1),'Base Correl and Vol Calcs'!D81,"")</f>
        <v>1.7535563014999998E-2</v>
      </c>
      <c r="W81" s="12">
        <f ca="1">IF($AK81&lt;(Summary!$D$4+1),'Base Correl and Vol Calcs'!E81,"")</f>
        <v>8.2211774790000008E-3</v>
      </c>
      <c r="X81" s="12">
        <f ca="1">IF($AK81&lt;(Summary!$D$4+1),'Base Correl and Vol Calcs'!F81,"")</f>
        <v>5.1301572239282424E-2</v>
      </c>
      <c r="Y81" s="12">
        <f ca="1">IF($AK81&lt;(Summary!$D$4+1),'Base Correl and Vol Calcs'!G81,"")</f>
        <v>5.3154460793267598E-2</v>
      </c>
      <c r="Z81" s="12">
        <f ca="1">IF($AK81&lt;(Summary!$D$4+1),'Base Correl and Vol Calcs'!H81,"")</f>
        <v>7.0752984980787095E-2</v>
      </c>
      <c r="AA81" s="12">
        <f ca="1">IF($AK81&lt;(Summary!$D$4+1),'Base Correl and Vol Calcs'!I81,"")</f>
        <v>2.3164000000000001E-2</v>
      </c>
      <c r="AB81" s="12">
        <f ca="1">IF($AK81&lt;(Summary!$D$4+1),'Base Correl and Vol Calcs'!J81,"")</f>
        <v>6.9698089430001442E-3</v>
      </c>
      <c r="AC81" s="12">
        <f ca="1">IF($AK81&lt;(Summary!$D$4+1),'Base Correl and Vol Calcs'!K81,"")</f>
        <v>1.7980826707249875E-2</v>
      </c>
      <c r="AD81" s="12">
        <f ca="1">IF($AK81&lt;(Summary!$D$4+1),'Base Correl and Vol Calcs'!L81,"")</f>
        <v>3.6750377726000094E-2</v>
      </c>
      <c r="AE81" s="12">
        <f ca="1">IF($AK81&lt;(Summary!$D$4+1),'Base Correl and Vol Calcs'!M81,"")</f>
        <v>6.0767588448942034E-2</v>
      </c>
      <c r="AF81" s="12">
        <f ca="1">IF($AK81&lt;(Summary!$D$4+1),'Base Correl and Vol Calcs'!N81,"")</f>
        <v>3.60488441119367E-2</v>
      </c>
      <c r="AG81" s="12">
        <f ca="1">IF($AK81&lt;(Summary!$D$4+1),'Base Correl and Vol Calcs'!O81,"")</f>
        <v>-6.7387992960874499E-3</v>
      </c>
      <c r="AH81" s="12">
        <f ca="1">IF($AK81&lt;(Summary!$D$4+1),'Base Correl and Vol Calcs'!P81,"")</f>
        <v>2.43959344172535E-2</v>
      </c>
      <c r="AI81" s="12">
        <f ca="1">IF($AK81&lt;(Summary!$D$4+1),'Base Correl and Vol Calcs'!Q81,"")</f>
        <v>0</v>
      </c>
      <c r="AJ81" s="12">
        <f ca="1">IF($AK81&lt;(Summary!$D$4+1),'Base Correl and Vol Calcs'!R81,"")</f>
        <v>0</v>
      </c>
      <c r="AK81" s="10">
        <f t="shared" si="49"/>
        <v>77</v>
      </c>
      <c r="BE81" s="4">
        <f t="shared" ca="1" si="50"/>
        <v>1.0475095537521737</v>
      </c>
      <c r="BF81" s="4">
        <f t="shared" ca="1" si="37"/>
        <v>1.017535563015</v>
      </c>
      <c r="BG81" s="4">
        <f t="shared" ca="1" si="38"/>
        <v>1.008221177479</v>
      </c>
      <c r="BH81" s="4">
        <f t="shared" ca="1" si="39"/>
        <v>1.0513015722392824</v>
      </c>
      <c r="BI81" s="4">
        <f t="shared" ca="1" si="40"/>
        <v>1.0531544607932677</v>
      </c>
      <c r="BJ81" s="4">
        <f t="shared" ca="1" si="41"/>
        <v>1.0707529849807871</v>
      </c>
      <c r="BK81" s="4">
        <f t="shared" ca="1" si="42"/>
        <v>1.023164</v>
      </c>
      <c r="BL81" s="4">
        <f t="shared" ca="1" si="34"/>
        <v>1.0069698089430001</v>
      </c>
      <c r="BM81" s="4">
        <f t="shared" ca="1" si="35"/>
        <v>1.0179808267072499</v>
      </c>
      <c r="BN81" s="4">
        <f t="shared" ca="1" si="36"/>
        <v>1.0367503777260001</v>
      </c>
      <c r="BO81" s="4">
        <f t="shared" ca="1" si="43"/>
        <v>1.060767588448942</v>
      </c>
      <c r="BP81" s="4">
        <f t="shared" ca="1" si="44"/>
        <v>1.0360488441119367</v>
      </c>
      <c r="BQ81" s="4">
        <f t="shared" ca="1" si="45"/>
        <v>0.99326120070391255</v>
      </c>
      <c r="BR81" s="4">
        <f t="shared" ca="1" si="46"/>
        <v>1.0243959344172535</v>
      </c>
      <c r="BS81" s="4">
        <f t="shared" ca="1" si="47"/>
        <v>1</v>
      </c>
      <c r="BT81" s="4">
        <f t="shared" ca="1" si="48"/>
        <v>1</v>
      </c>
      <c r="BV81" s="4"/>
      <c r="BW81" s="4"/>
      <c r="BX81" s="4"/>
      <c r="BY81" s="4"/>
      <c r="BZ81" s="4"/>
      <c r="CA81" s="4"/>
      <c r="CB81" s="4"/>
      <c r="CC81" s="4"/>
      <c r="CM81" s="11"/>
      <c r="CN81" s="7"/>
    </row>
    <row r="82" spans="1:92" x14ac:dyDescent="0.2">
      <c r="A82" s="38"/>
      <c r="B82" s="34">
        <f>'US Core RE'!D91</f>
        <v>38533</v>
      </c>
      <c r="C82" s="3">
        <f ca="1">'Data Selector'!B81</f>
        <v>4.9714667176416802E-2</v>
      </c>
      <c r="D82" s="3">
        <f ca="1">'Data Selector'!C81</f>
        <v>3.0546605922000002E-2</v>
      </c>
      <c r="E82" s="3">
        <f ca="1">'Data Selector'!D81</f>
        <v>6.3991912408999999E-2</v>
      </c>
      <c r="F82" s="3">
        <f ca="1">'Data Selector'!E81</f>
        <v>5.6489063190539812E-2</v>
      </c>
      <c r="G82" s="3">
        <f ca="1">'Data Selector'!F81</f>
        <v>4.8466092195199401E-2</v>
      </c>
      <c r="H82" s="3">
        <f ca="1">'Data Selector'!G81</f>
        <v>6.5726863151122306E-2</v>
      </c>
      <c r="I82" s="3">
        <f ca="1">'Data Selector'!H81</f>
        <v>0.10765</v>
      </c>
      <c r="J82" s="3">
        <f ca="1">'Data Selector'!I81</f>
        <v>3.445264465550002E-2</v>
      </c>
      <c r="K82" s="3">
        <f ca="1">'Data Selector'!J81</f>
        <v>5.288915576075004E-2</v>
      </c>
      <c r="L82" s="3">
        <f ca="1">'Data Selector'!K81</f>
        <v>1.8098255599249935E-2</v>
      </c>
      <c r="M82" s="3">
        <f ca="1">'Data Selector'!L81</f>
        <v>9.2865698862992119E-2</v>
      </c>
      <c r="N82" s="3">
        <f ca="1">'Data Selector'!M81</f>
        <v>1.36864323657628E-2</v>
      </c>
      <c r="O82" s="3">
        <f ca="1">'Data Selector'!N81</f>
        <v>3.0085003375962538E-2</v>
      </c>
      <c r="P82" s="3">
        <f ca="1">'Data Selector'!O81</f>
        <v>4.1332358185578802E-2</v>
      </c>
      <c r="Q82" s="3">
        <f ca="1">'Data Selector'!P81</f>
        <v>0</v>
      </c>
      <c r="R82" s="3">
        <f ca="1">'Data Selector'!Q81</f>
        <v>0</v>
      </c>
      <c r="U82" s="12">
        <f ca="1">IF($AK82&lt;(Summary!$D$4+1),'Base Correl and Vol Calcs'!C82,"")</f>
        <v>4.9714667176416802E-2</v>
      </c>
      <c r="V82" s="12">
        <f ca="1">IF($AK82&lt;(Summary!$D$4+1),'Base Correl and Vol Calcs'!D82,"")</f>
        <v>3.0546605922000002E-2</v>
      </c>
      <c r="W82" s="12">
        <f ca="1">IF($AK82&lt;(Summary!$D$4+1),'Base Correl and Vol Calcs'!E82,"")</f>
        <v>6.3991912408999999E-2</v>
      </c>
      <c r="X82" s="12">
        <f ca="1">IF($AK82&lt;(Summary!$D$4+1),'Base Correl and Vol Calcs'!F82,"")</f>
        <v>5.6489063190539812E-2</v>
      </c>
      <c r="Y82" s="12">
        <f ca="1">IF($AK82&lt;(Summary!$D$4+1),'Base Correl and Vol Calcs'!G82,"")</f>
        <v>4.8466092195199401E-2</v>
      </c>
      <c r="Z82" s="12">
        <f ca="1">IF($AK82&lt;(Summary!$D$4+1),'Base Correl and Vol Calcs'!H82,"")</f>
        <v>6.5726863151122306E-2</v>
      </c>
      <c r="AA82" s="12">
        <f ca="1">IF($AK82&lt;(Summary!$D$4+1),'Base Correl and Vol Calcs'!I82,"")</f>
        <v>0.10765</v>
      </c>
      <c r="AB82" s="12">
        <f ca="1">IF($AK82&lt;(Summary!$D$4+1),'Base Correl and Vol Calcs'!J82,"")</f>
        <v>3.445264465550002E-2</v>
      </c>
      <c r="AC82" s="12">
        <f ca="1">IF($AK82&lt;(Summary!$D$4+1),'Base Correl and Vol Calcs'!K82,"")</f>
        <v>5.288915576075004E-2</v>
      </c>
      <c r="AD82" s="12">
        <f ca="1">IF($AK82&lt;(Summary!$D$4+1),'Base Correl and Vol Calcs'!L82,"")</f>
        <v>1.8098255599249935E-2</v>
      </c>
      <c r="AE82" s="12">
        <f ca="1">IF($AK82&lt;(Summary!$D$4+1),'Base Correl and Vol Calcs'!M82,"")</f>
        <v>9.2865698862992119E-2</v>
      </c>
      <c r="AF82" s="12">
        <f ca="1">IF($AK82&lt;(Summary!$D$4+1),'Base Correl and Vol Calcs'!N82,"")</f>
        <v>1.36864323657628E-2</v>
      </c>
      <c r="AG82" s="12">
        <f ca="1">IF($AK82&lt;(Summary!$D$4+1),'Base Correl and Vol Calcs'!O82,"")</f>
        <v>3.0085003375962538E-2</v>
      </c>
      <c r="AH82" s="12">
        <f ca="1">IF($AK82&lt;(Summary!$D$4+1),'Base Correl and Vol Calcs'!P82,"")</f>
        <v>4.1332358185578802E-2</v>
      </c>
      <c r="AI82" s="12">
        <f ca="1">IF($AK82&lt;(Summary!$D$4+1),'Base Correl and Vol Calcs'!Q82,"")</f>
        <v>0</v>
      </c>
      <c r="AJ82" s="12">
        <f ca="1">IF($AK82&lt;(Summary!$D$4+1),'Base Correl and Vol Calcs'!R82,"")</f>
        <v>0</v>
      </c>
      <c r="AK82" s="10">
        <f t="shared" si="49"/>
        <v>78</v>
      </c>
      <c r="BE82" s="4">
        <f t="shared" ca="1" si="50"/>
        <v>1.0497146671764168</v>
      </c>
      <c r="BF82" s="4">
        <f t="shared" ca="1" si="37"/>
        <v>1.0305466059220001</v>
      </c>
      <c r="BG82" s="4">
        <f t="shared" ca="1" si="38"/>
        <v>1.063991912409</v>
      </c>
      <c r="BH82" s="4">
        <f t="shared" ca="1" si="39"/>
        <v>1.0564890631905399</v>
      </c>
      <c r="BI82" s="4">
        <f t="shared" ca="1" si="40"/>
        <v>1.0484660921951994</v>
      </c>
      <c r="BJ82" s="4">
        <f t="shared" ca="1" si="41"/>
        <v>1.0657268631511223</v>
      </c>
      <c r="BK82" s="4">
        <f t="shared" ca="1" si="42"/>
        <v>1.10765</v>
      </c>
      <c r="BL82" s="4">
        <f t="shared" ca="1" si="34"/>
        <v>1.0344526446555</v>
      </c>
      <c r="BM82" s="4">
        <f t="shared" ca="1" si="35"/>
        <v>1.05288915576075</v>
      </c>
      <c r="BN82" s="4">
        <f t="shared" ca="1" si="36"/>
        <v>1.0180982555992499</v>
      </c>
      <c r="BO82" s="4">
        <f t="shared" ca="1" si="43"/>
        <v>1.0928656988629921</v>
      </c>
      <c r="BP82" s="4">
        <f t="shared" ca="1" si="44"/>
        <v>1.0136864323657628</v>
      </c>
      <c r="BQ82" s="4">
        <f t="shared" ca="1" si="45"/>
        <v>1.0300850033759625</v>
      </c>
      <c r="BR82" s="4">
        <f t="shared" ca="1" si="46"/>
        <v>1.0413323581855789</v>
      </c>
      <c r="BS82" s="4">
        <f t="shared" ca="1" si="47"/>
        <v>1</v>
      </c>
      <c r="BT82" s="4">
        <f t="shared" ca="1" si="48"/>
        <v>1</v>
      </c>
      <c r="BV82" s="4"/>
      <c r="BW82" s="4"/>
      <c r="BX82" s="4"/>
      <c r="BY82" s="4"/>
      <c r="BZ82" s="4"/>
      <c r="CA82" s="4"/>
      <c r="CB82" s="4"/>
      <c r="CC82" s="4"/>
      <c r="CM82" s="11"/>
      <c r="CN82" s="7"/>
    </row>
    <row r="83" spans="1:92" x14ac:dyDescent="0.2">
      <c r="A83" s="38"/>
      <c r="B83" s="34">
        <f>'US Core RE'!D92</f>
        <v>38442</v>
      </c>
      <c r="C83" s="3">
        <f ca="1">'Data Selector'!B82</f>
        <v>4.26632912414696E-2</v>
      </c>
      <c r="D83" s="3">
        <f ca="1">'Data Selector'!C82</f>
        <v>2.5688142319999999E-2</v>
      </c>
      <c r="E83" s="3">
        <f ca="1">'Data Selector'!D82</f>
        <v>3.8045236620999998E-2</v>
      </c>
      <c r="F83" s="3">
        <f ca="1">'Data Selector'!E82</f>
        <v>6.5433751774282928E-2</v>
      </c>
      <c r="G83" s="3">
        <f ca="1">'Data Selector'!F82</f>
        <v>3.21387046500567E-2</v>
      </c>
      <c r="H83" s="3">
        <f ca="1">'Data Selector'!G82</f>
        <v>4.1426416995244103E-2</v>
      </c>
      <c r="I83" s="3">
        <f ca="1">'Data Selector'!H82</f>
        <v>6.8265000000000006E-2</v>
      </c>
      <c r="J83" s="3">
        <f ca="1">'Data Selector'!I82</f>
        <v>1.5549056968250152E-2</v>
      </c>
      <c r="K83" s="3">
        <f ca="1">'Data Selector'!J82</f>
        <v>2.3187681146749961E-2</v>
      </c>
      <c r="L83" s="3">
        <f ca="1">'Data Selector'!K82</f>
        <v>1.4046980969749878E-2</v>
      </c>
      <c r="M83" s="3">
        <f ca="1">'Data Selector'!L82</f>
        <v>-4.9206312847012046E-2</v>
      </c>
      <c r="N83" s="3">
        <f ca="1">'Data Selector'!M82</f>
        <v>-2.1483682065752099E-2</v>
      </c>
      <c r="O83" s="3">
        <f ca="1">'Data Selector'!N82</f>
        <v>-4.8037468301687092E-3</v>
      </c>
      <c r="P83" s="3">
        <f ca="1">'Data Selector'!O82</f>
        <v>3.1726971084301003E-2</v>
      </c>
      <c r="Q83" s="3">
        <f ca="1">'Data Selector'!P82</f>
        <v>0</v>
      </c>
      <c r="R83" s="3">
        <f ca="1">'Data Selector'!Q82</f>
        <v>0</v>
      </c>
      <c r="U83" s="12">
        <f ca="1">IF($AK83&lt;(Summary!$D$4+1),'Base Correl and Vol Calcs'!C83,"")</f>
        <v>4.26632912414696E-2</v>
      </c>
      <c r="V83" s="12">
        <f ca="1">IF($AK83&lt;(Summary!$D$4+1),'Base Correl and Vol Calcs'!D83,"")</f>
        <v>2.5688142319999999E-2</v>
      </c>
      <c r="W83" s="12">
        <f ca="1">IF($AK83&lt;(Summary!$D$4+1),'Base Correl and Vol Calcs'!E83,"")</f>
        <v>3.8045236620999998E-2</v>
      </c>
      <c r="X83" s="12">
        <f ca="1">IF($AK83&lt;(Summary!$D$4+1),'Base Correl and Vol Calcs'!F83,"")</f>
        <v>6.5433751774282928E-2</v>
      </c>
      <c r="Y83" s="12">
        <f ca="1">IF($AK83&lt;(Summary!$D$4+1),'Base Correl and Vol Calcs'!G83,"")</f>
        <v>3.21387046500567E-2</v>
      </c>
      <c r="Z83" s="12">
        <f ca="1">IF($AK83&lt;(Summary!$D$4+1),'Base Correl and Vol Calcs'!H83,"")</f>
        <v>4.1426416995244103E-2</v>
      </c>
      <c r="AA83" s="12">
        <f ca="1">IF($AK83&lt;(Summary!$D$4+1),'Base Correl and Vol Calcs'!I83,"")</f>
        <v>6.8265000000000006E-2</v>
      </c>
      <c r="AB83" s="12">
        <f ca="1">IF($AK83&lt;(Summary!$D$4+1),'Base Correl and Vol Calcs'!J83,"")</f>
        <v>1.5549056968250152E-2</v>
      </c>
      <c r="AC83" s="12">
        <f ca="1">IF($AK83&lt;(Summary!$D$4+1),'Base Correl and Vol Calcs'!K83,"")</f>
        <v>2.3187681146749961E-2</v>
      </c>
      <c r="AD83" s="12">
        <f ca="1">IF($AK83&lt;(Summary!$D$4+1),'Base Correl and Vol Calcs'!L83,"")</f>
        <v>1.4046980969749878E-2</v>
      </c>
      <c r="AE83" s="12">
        <f ca="1">IF($AK83&lt;(Summary!$D$4+1),'Base Correl and Vol Calcs'!M83,"")</f>
        <v>-4.9206312847012046E-2</v>
      </c>
      <c r="AF83" s="12">
        <f ca="1">IF($AK83&lt;(Summary!$D$4+1),'Base Correl and Vol Calcs'!N83,"")</f>
        <v>-2.1483682065752099E-2</v>
      </c>
      <c r="AG83" s="12">
        <f ca="1">IF($AK83&lt;(Summary!$D$4+1),'Base Correl and Vol Calcs'!O83,"")</f>
        <v>-4.8037468301687092E-3</v>
      </c>
      <c r="AH83" s="12">
        <f ca="1">IF($AK83&lt;(Summary!$D$4+1),'Base Correl and Vol Calcs'!P83,"")</f>
        <v>3.1726971084301003E-2</v>
      </c>
      <c r="AI83" s="12">
        <f ca="1">IF($AK83&lt;(Summary!$D$4+1),'Base Correl and Vol Calcs'!Q83,"")</f>
        <v>0</v>
      </c>
      <c r="AJ83" s="12">
        <f ca="1">IF($AK83&lt;(Summary!$D$4+1),'Base Correl and Vol Calcs'!R83,"")</f>
        <v>0</v>
      </c>
      <c r="AK83" s="10">
        <f t="shared" si="49"/>
        <v>79</v>
      </c>
      <c r="BE83" s="4">
        <f t="shared" ca="1" si="50"/>
        <v>1.0426632912414695</v>
      </c>
      <c r="BF83" s="4">
        <f t="shared" ca="1" si="37"/>
        <v>1.0256881423199999</v>
      </c>
      <c r="BG83" s="4">
        <f t="shared" ca="1" si="38"/>
        <v>1.038045236621</v>
      </c>
      <c r="BH83" s="4">
        <f t="shared" ca="1" si="39"/>
        <v>1.0654337517742829</v>
      </c>
      <c r="BI83" s="4">
        <f t="shared" ca="1" si="40"/>
        <v>1.0321387046500567</v>
      </c>
      <c r="BJ83" s="4">
        <f t="shared" ca="1" si="41"/>
        <v>1.0414264169952441</v>
      </c>
      <c r="BK83" s="4">
        <f t="shared" ca="1" si="42"/>
        <v>1.068265</v>
      </c>
      <c r="BL83" s="4">
        <f t="shared" ca="1" si="34"/>
        <v>1.0155490569682502</v>
      </c>
      <c r="BM83" s="4">
        <f t="shared" ca="1" si="35"/>
        <v>1.02318768114675</v>
      </c>
      <c r="BN83" s="4">
        <f t="shared" ca="1" si="36"/>
        <v>1.0140469809697499</v>
      </c>
      <c r="BO83" s="4">
        <f t="shared" ca="1" si="43"/>
        <v>0.95079368715298795</v>
      </c>
      <c r="BP83" s="4">
        <f t="shared" ca="1" si="44"/>
        <v>0.97851631793424787</v>
      </c>
      <c r="BQ83" s="4">
        <f t="shared" ca="1" si="45"/>
        <v>0.99519625316983129</v>
      </c>
      <c r="BR83" s="4">
        <f t="shared" ca="1" si="46"/>
        <v>1.0317269710843009</v>
      </c>
      <c r="BS83" s="4">
        <f t="shared" ca="1" si="47"/>
        <v>1</v>
      </c>
      <c r="BT83" s="4">
        <f t="shared" ca="1" si="48"/>
        <v>1</v>
      </c>
      <c r="BV83" s="4"/>
      <c r="BW83" s="4"/>
      <c r="BX83" s="4"/>
      <c r="BY83" s="4"/>
      <c r="BZ83" s="4"/>
      <c r="CA83" s="4"/>
      <c r="CB83" s="4"/>
      <c r="CC83" s="4"/>
      <c r="CM83" s="11"/>
      <c r="CN83" s="7"/>
    </row>
    <row r="84" spans="1:92" x14ac:dyDescent="0.2">
      <c r="A84" s="38"/>
      <c r="B84" s="34">
        <f>'US Core RE'!D93</f>
        <v>38352</v>
      </c>
      <c r="C84" s="3">
        <f ca="1">'Data Selector'!B83</f>
        <v>3.4027112241272202E-2</v>
      </c>
      <c r="D84" s="3">
        <f ca="1">'Data Selector'!C83</f>
        <v>3.5420509171000002E-2</v>
      </c>
      <c r="E84" s="3">
        <f ca="1">'Data Selector'!D83</f>
        <v>0</v>
      </c>
      <c r="F84" s="3">
        <f ca="1">'Data Selector'!E83</f>
        <v>3.9004885530313615E-2</v>
      </c>
      <c r="G84" s="3">
        <f ca="1">'Data Selector'!F83</f>
        <v>9.6153939971587096E-2</v>
      </c>
      <c r="H84" s="3">
        <f ca="1">'Data Selector'!G83</f>
        <v>0.11454686819285401</v>
      </c>
      <c r="I84" s="3">
        <f ca="1">'Data Selector'!H83</f>
        <v>0.12033099999999999</v>
      </c>
      <c r="J84" s="3">
        <f ca="1">'Data Selector'!I83</f>
        <v>5.6996539067000196E-2</v>
      </c>
      <c r="K84" s="3">
        <f ca="1">'Data Selector'!J83</f>
        <v>9.4619314197500248E-2</v>
      </c>
      <c r="L84" s="3">
        <f ca="1">'Data Selector'!K83</f>
        <v>0.19207305852425005</v>
      </c>
      <c r="M84" s="3">
        <f ca="1">'Data Selector'!L83</f>
        <v>0.17869756965052397</v>
      </c>
      <c r="N84" s="3">
        <f ca="1">'Data Selector'!M83</f>
        <v>9.2303069944910096E-2</v>
      </c>
      <c r="O84" s="3">
        <f ca="1">'Data Selector'!N83</f>
        <v>9.5482697817719231E-3</v>
      </c>
      <c r="P84" s="3">
        <f ca="1">'Data Selector'!O83</f>
        <v>4.0333112538143798E-2</v>
      </c>
      <c r="Q84" s="3">
        <f ca="1">'Data Selector'!P83</f>
        <v>0</v>
      </c>
      <c r="R84" s="3">
        <f ca="1">'Data Selector'!Q83</f>
        <v>0</v>
      </c>
      <c r="U84" s="12">
        <f ca="1">IF($AK84&lt;(Summary!$D$4+1),'Base Correl and Vol Calcs'!C84,"")</f>
        <v>3.4027112241272202E-2</v>
      </c>
      <c r="V84" s="12">
        <f ca="1">IF($AK84&lt;(Summary!$D$4+1),'Base Correl and Vol Calcs'!D84,"")</f>
        <v>3.5420509171000002E-2</v>
      </c>
      <c r="W84" s="12">
        <f ca="1">IF($AK84&lt;(Summary!$D$4+1),'Base Correl and Vol Calcs'!E84,"")</f>
        <v>0</v>
      </c>
      <c r="X84" s="12">
        <f ca="1">IF($AK84&lt;(Summary!$D$4+1),'Base Correl and Vol Calcs'!F84,"")</f>
        <v>3.9004885530313615E-2</v>
      </c>
      <c r="Y84" s="12">
        <f ca="1">IF($AK84&lt;(Summary!$D$4+1),'Base Correl and Vol Calcs'!G84,"")</f>
        <v>9.6153939971587096E-2</v>
      </c>
      <c r="Z84" s="12">
        <f ca="1">IF($AK84&lt;(Summary!$D$4+1),'Base Correl and Vol Calcs'!H84,"")</f>
        <v>0.11454686819285401</v>
      </c>
      <c r="AA84" s="12">
        <f ca="1">IF($AK84&lt;(Summary!$D$4+1),'Base Correl and Vol Calcs'!I84,"")</f>
        <v>0.12033099999999999</v>
      </c>
      <c r="AB84" s="12">
        <f ca="1">IF($AK84&lt;(Summary!$D$4+1),'Base Correl and Vol Calcs'!J84,"")</f>
        <v>5.6996539067000196E-2</v>
      </c>
      <c r="AC84" s="12">
        <f ca="1">IF($AK84&lt;(Summary!$D$4+1),'Base Correl and Vol Calcs'!K84,"")</f>
        <v>9.4619314197500248E-2</v>
      </c>
      <c r="AD84" s="12">
        <f ca="1">IF($AK84&lt;(Summary!$D$4+1),'Base Correl and Vol Calcs'!L84,"")</f>
        <v>0.19207305852425005</v>
      </c>
      <c r="AE84" s="12">
        <f ca="1">IF($AK84&lt;(Summary!$D$4+1),'Base Correl and Vol Calcs'!M84,"")</f>
        <v>0.17869756965052397</v>
      </c>
      <c r="AF84" s="12">
        <f ca="1">IF($AK84&lt;(Summary!$D$4+1),'Base Correl and Vol Calcs'!N84,"")</f>
        <v>9.2303069944910096E-2</v>
      </c>
      <c r="AG84" s="12">
        <f ca="1">IF($AK84&lt;(Summary!$D$4+1),'Base Correl and Vol Calcs'!O84,"")</f>
        <v>9.5482697817719231E-3</v>
      </c>
      <c r="AH84" s="12">
        <f ca="1">IF($AK84&lt;(Summary!$D$4+1),'Base Correl and Vol Calcs'!P84,"")</f>
        <v>4.0333112538143798E-2</v>
      </c>
      <c r="AI84" s="12">
        <f ca="1">IF($AK84&lt;(Summary!$D$4+1),'Base Correl and Vol Calcs'!Q84,"")</f>
        <v>0</v>
      </c>
      <c r="AJ84" s="12">
        <f ca="1">IF($AK84&lt;(Summary!$D$4+1),'Base Correl and Vol Calcs'!R84,"")</f>
        <v>0</v>
      </c>
      <c r="AK84" s="10">
        <f t="shared" si="49"/>
        <v>80</v>
      </c>
      <c r="BE84" s="4">
        <f t="shared" ca="1" si="50"/>
        <v>1.0340271122412723</v>
      </c>
      <c r="BF84" s="4">
        <f t="shared" ca="1" si="37"/>
        <v>1.035420509171</v>
      </c>
      <c r="BG84" s="4">
        <f t="shared" ca="1" si="38"/>
        <v>1</v>
      </c>
      <c r="BH84" s="4">
        <f t="shared" ca="1" si="39"/>
        <v>1.0390048855303136</v>
      </c>
      <c r="BI84" s="4">
        <f t="shared" ca="1" si="40"/>
        <v>1.0961539399715872</v>
      </c>
      <c r="BJ84" s="4">
        <f t="shared" ca="1" si="41"/>
        <v>1.1145468681928541</v>
      </c>
      <c r="BK84" s="4">
        <f t="shared" ca="1" si="42"/>
        <v>1.120331</v>
      </c>
      <c r="BL84" s="4">
        <f t="shared" ca="1" si="34"/>
        <v>1.0569965390670002</v>
      </c>
      <c r="BM84" s="4">
        <f t="shared" ca="1" si="35"/>
        <v>1.0946193141975002</v>
      </c>
      <c r="BN84" s="4">
        <f t="shared" ca="1" si="36"/>
        <v>1.1920730585242501</v>
      </c>
      <c r="BO84" s="4">
        <f t="shared" ca="1" si="43"/>
        <v>1.178697569650524</v>
      </c>
      <c r="BP84" s="4">
        <f t="shared" ca="1" si="44"/>
        <v>1.0923030699449101</v>
      </c>
      <c r="BQ84" s="4">
        <f t="shared" ca="1" si="45"/>
        <v>1.0095482697817719</v>
      </c>
      <c r="BR84" s="4">
        <f t="shared" ca="1" si="46"/>
        <v>1.0403331125381439</v>
      </c>
      <c r="BS84" s="4">
        <f t="shared" ca="1" si="47"/>
        <v>1</v>
      </c>
      <c r="BT84" s="4">
        <f t="shared" ca="1" si="48"/>
        <v>1</v>
      </c>
      <c r="BV84" s="4"/>
      <c r="BW84" s="4"/>
      <c r="BX84" s="4"/>
      <c r="BY84" s="4"/>
      <c r="BZ84" s="4"/>
      <c r="CA84" s="4"/>
      <c r="CB84" s="4"/>
      <c r="CC84" s="4"/>
      <c r="CM84" s="11"/>
      <c r="CN84" s="7"/>
    </row>
    <row r="85" spans="1:92" x14ac:dyDescent="0.2">
      <c r="A85" s="38"/>
      <c r="B85" s="34">
        <f>'US Core RE'!D94</f>
        <v>38260</v>
      </c>
      <c r="C85" s="3">
        <f ca="1">'Data Selector'!B84</f>
        <v>2.9656603117173799E-2</v>
      </c>
      <c r="D85" s="3">
        <f ca="1">'Data Selector'!C84</f>
        <v>2.7348087616000001E-2</v>
      </c>
      <c r="E85" s="3">
        <f ca="1">'Data Selector'!D84</f>
        <v>0</v>
      </c>
      <c r="F85" s="3">
        <f ca="1">'Data Selector'!E84</f>
        <v>4.2409527910143643E-2</v>
      </c>
      <c r="G85" s="3">
        <f ca="1">'Data Selector'!F84</f>
        <v>2.5080765966703798E-2</v>
      </c>
      <c r="H85" s="3">
        <f ca="1">'Data Selector'!G84</f>
        <v>4.0634379506600503E-2</v>
      </c>
      <c r="I85" s="3">
        <f ca="1">'Data Selector'!H84</f>
        <v>-1.7739999999999999E-2</v>
      </c>
      <c r="J85" s="3">
        <f ca="1">'Data Selector'!I84</f>
        <v>1.717751831149994E-2</v>
      </c>
      <c r="K85" s="3">
        <f ca="1">'Data Selector'!J84</f>
        <v>8.6963288254999771E-3</v>
      </c>
      <c r="L85" s="3">
        <f ca="1">'Data Selector'!K84</f>
        <v>1.1566663227500218E-3</v>
      </c>
      <c r="M85" s="3">
        <f ca="1">'Data Selector'!L84</f>
        <v>7.5741767764829993E-2</v>
      </c>
      <c r="N85" s="3">
        <f ca="1">'Data Selector'!M84</f>
        <v>-1.86709719606254E-2</v>
      </c>
      <c r="O85" s="3">
        <f ca="1">'Data Selector'!N84</f>
        <v>3.1969214869026041E-2</v>
      </c>
      <c r="P85" s="3">
        <f ca="1">'Data Selector'!O84</f>
        <v>3.2423138272590801E-2</v>
      </c>
      <c r="Q85" s="3">
        <f ca="1">'Data Selector'!P84</f>
        <v>0</v>
      </c>
      <c r="R85" s="3">
        <f ca="1">'Data Selector'!Q84</f>
        <v>0</v>
      </c>
      <c r="U85" s="12">
        <f ca="1">IF($AK85&lt;(Summary!$D$4+1),'Base Correl and Vol Calcs'!C85,"")</f>
        <v>2.9656603117173799E-2</v>
      </c>
      <c r="V85" s="12">
        <f ca="1">IF($AK85&lt;(Summary!$D$4+1),'Base Correl and Vol Calcs'!D85,"")</f>
        <v>2.7348087616000001E-2</v>
      </c>
      <c r="W85" s="12">
        <f ca="1">IF($AK85&lt;(Summary!$D$4+1),'Base Correl and Vol Calcs'!E85,"")</f>
        <v>0</v>
      </c>
      <c r="X85" s="12">
        <f ca="1">IF($AK85&lt;(Summary!$D$4+1),'Base Correl and Vol Calcs'!F85,"")</f>
        <v>4.2409527910143643E-2</v>
      </c>
      <c r="Y85" s="12">
        <f ca="1">IF($AK85&lt;(Summary!$D$4+1),'Base Correl and Vol Calcs'!G85,"")</f>
        <v>2.5080765966703798E-2</v>
      </c>
      <c r="Z85" s="12">
        <f ca="1">IF($AK85&lt;(Summary!$D$4+1),'Base Correl and Vol Calcs'!H85,"")</f>
        <v>4.0634379506600503E-2</v>
      </c>
      <c r="AA85" s="12">
        <f ca="1">IF($AK85&lt;(Summary!$D$4+1),'Base Correl and Vol Calcs'!I85,"")</f>
        <v>-1.7739999999999999E-2</v>
      </c>
      <c r="AB85" s="12">
        <f ca="1">IF($AK85&lt;(Summary!$D$4+1),'Base Correl and Vol Calcs'!J85,"")</f>
        <v>1.717751831149994E-2</v>
      </c>
      <c r="AC85" s="12">
        <f ca="1">IF($AK85&lt;(Summary!$D$4+1),'Base Correl and Vol Calcs'!K85,"")</f>
        <v>8.6963288254999771E-3</v>
      </c>
      <c r="AD85" s="12">
        <f ca="1">IF($AK85&lt;(Summary!$D$4+1),'Base Correl and Vol Calcs'!L85,"")</f>
        <v>1.1566663227500218E-3</v>
      </c>
      <c r="AE85" s="12">
        <f ca="1">IF($AK85&lt;(Summary!$D$4+1),'Base Correl and Vol Calcs'!M85,"")</f>
        <v>7.5741767764829993E-2</v>
      </c>
      <c r="AF85" s="12">
        <f ca="1">IF($AK85&lt;(Summary!$D$4+1),'Base Correl and Vol Calcs'!N85,"")</f>
        <v>-1.86709719606254E-2</v>
      </c>
      <c r="AG85" s="12">
        <f ca="1">IF($AK85&lt;(Summary!$D$4+1),'Base Correl and Vol Calcs'!O85,"")</f>
        <v>3.1969214869026041E-2</v>
      </c>
      <c r="AH85" s="12">
        <f ca="1">IF($AK85&lt;(Summary!$D$4+1),'Base Correl and Vol Calcs'!P85,"")</f>
        <v>3.2423138272590801E-2</v>
      </c>
      <c r="AI85" s="12">
        <f ca="1">IF($AK85&lt;(Summary!$D$4+1),'Base Correl and Vol Calcs'!Q85,"")</f>
        <v>0</v>
      </c>
      <c r="AJ85" s="12">
        <f ca="1">IF($AK85&lt;(Summary!$D$4+1),'Base Correl and Vol Calcs'!R85,"")</f>
        <v>0</v>
      </c>
      <c r="AK85" s="10">
        <f t="shared" si="49"/>
        <v>81</v>
      </c>
      <c r="BE85" s="4">
        <f t="shared" ca="1" si="50"/>
        <v>1.0296566031171739</v>
      </c>
      <c r="BF85" s="4">
        <f t="shared" ca="1" si="37"/>
        <v>1.0273480876159999</v>
      </c>
      <c r="BG85" s="4">
        <f t="shared" ca="1" si="38"/>
        <v>1</v>
      </c>
      <c r="BH85" s="4">
        <f t="shared" ca="1" si="39"/>
        <v>1.0424095279101437</v>
      </c>
      <c r="BI85" s="4">
        <f t="shared" ca="1" si="40"/>
        <v>1.0250807659667038</v>
      </c>
      <c r="BJ85" s="4">
        <f t="shared" ca="1" si="41"/>
        <v>1.0406343795066004</v>
      </c>
      <c r="BK85" s="4">
        <f t="shared" ca="1" si="42"/>
        <v>0.98226000000000002</v>
      </c>
      <c r="BL85" s="4">
        <f t="shared" ca="1" si="34"/>
        <v>1.0171775183114999</v>
      </c>
      <c r="BM85" s="4">
        <f t="shared" ca="1" si="35"/>
        <v>1.0086963288255</v>
      </c>
      <c r="BN85" s="4">
        <f t="shared" ca="1" si="36"/>
        <v>1.00115666632275</v>
      </c>
      <c r="BO85" s="4">
        <f t="shared" ca="1" si="43"/>
        <v>1.07574176776483</v>
      </c>
      <c r="BP85" s="4">
        <f t="shared" ca="1" si="44"/>
        <v>0.98132902803937461</v>
      </c>
      <c r="BQ85" s="4">
        <f t="shared" ca="1" si="45"/>
        <v>1.031969214869026</v>
      </c>
      <c r="BR85" s="4">
        <f t="shared" ca="1" si="46"/>
        <v>1.0324231382725908</v>
      </c>
      <c r="BS85" s="4">
        <f t="shared" ca="1" si="47"/>
        <v>1</v>
      </c>
      <c r="BT85" s="4">
        <f t="shared" ca="1" si="48"/>
        <v>1</v>
      </c>
      <c r="BV85" s="4"/>
      <c r="BW85" s="4"/>
      <c r="BX85" s="4"/>
      <c r="BY85" s="4"/>
      <c r="BZ85" s="4"/>
      <c r="CA85" s="4"/>
      <c r="CB85" s="4"/>
      <c r="CC85" s="4"/>
      <c r="CM85" s="11"/>
      <c r="CN85" s="7"/>
    </row>
    <row r="86" spans="1:92" x14ac:dyDescent="0.2">
      <c r="A86" s="38"/>
      <c r="B86" s="34">
        <f>'US Core RE'!D95</f>
        <v>38168</v>
      </c>
      <c r="C86" s="3">
        <f ca="1">'Data Selector'!B85</f>
        <v>3.0415774053808801E-2</v>
      </c>
      <c r="D86" s="3">
        <f ca="1">'Data Selector'!C85</f>
        <v>3.4501505596000001E-2</v>
      </c>
      <c r="E86" s="3">
        <f ca="1">'Data Selector'!D85</f>
        <v>0</v>
      </c>
      <c r="F86" s="3">
        <f ca="1">'Data Selector'!E85</f>
        <v>4.6192227981078846E-2</v>
      </c>
      <c r="G86" s="3">
        <f ca="1">'Data Selector'!F85</f>
        <v>3.8748041688945502E-2</v>
      </c>
      <c r="H86" s="3">
        <f ca="1">'Data Selector'!G85</f>
        <v>3.70989117317072E-2</v>
      </c>
      <c r="I86" s="3">
        <f ca="1">'Data Selector'!H85</f>
        <v>2.4642000000000001E-2</v>
      </c>
      <c r="J86" s="3">
        <f ca="1">'Data Selector'!I85</f>
        <v>6.0318736580000643E-3</v>
      </c>
      <c r="K86" s="3">
        <f ca="1">'Data Selector'!J85</f>
        <v>3.9475415956250037E-2</v>
      </c>
      <c r="L86" s="3">
        <f ca="1">'Data Selector'!K85</f>
        <v>8.1126809022500357E-3</v>
      </c>
      <c r="M86" s="3">
        <f ca="1">'Data Selector'!L85</f>
        <v>-4.1268274729559962E-2</v>
      </c>
      <c r="N86" s="3">
        <f ca="1">'Data Selector'!M85</f>
        <v>1.7211281712098202E-2</v>
      </c>
      <c r="O86" s="3">
        <f ca="1">'Data Selector'!N85</f>
        <v>-2.443988664572716E-2</v>
      </c>
      <c r="P86" s="3">
        <f ca="1">'Data Selector'!O85</f>
        <v>3.9855555537493099E-2</v>
      </c>
      <c r="Q86" s="3">
        <f ca="1">'Data Selector'!P85</f>
        <v>0</v>
      </c>
      <c r="R86" s="3">
        <f ca="1">'Data Selector'!Q85</f>
        <v>0</v>
      </c>
      <c r="U86" s="12">
        <f ca="1">IF($AK86&lt;(Summary!$D$4+1),'Base Correl and Vol Calcs'!C86,"")</f>
        <v>3.0415774053808801E-2</v>
      </c>
      <c r="V86" s="12">
        <f ca="1">IF($AK86&lt;(Summary!$D$4+1),'Base Correl and Vol Calcs'!D86,"")</f>
        <v>3.4501505596000001E-2</v>
      </c>
      <c r="W86" s="12">
        <f ca="1">IF($AK86&lt;(Summary!$D$4+1),'Base Correl and Vol Calcs'!E86,"")</f>
        <v>0</v>
      </c>
      <c r="X86" s="12">
        <f ca="1">IF($AK86&lt;(Summary!$D$4+1),'Base Correl and Vol Calcs'!F86,"")</f>
        <v>4.6192227981078846E-2</v>
      </c>
      <c r="Y86" s="12">
        <f ca="1">IF($AK86&lt;(Summary!$D$4+1),'Base Correl and Vol Calcs'!G86,"")</f>
        <v>3.8748041688945502E-2</v>
      </c>
      <c r="Z86" s="12">
        <f ca="1">IF($AK86&lt;(Summary!$D$4+1),'Base Correl and Vol Calcs'!H86,"")</f>
        <v>3.70989117317072E-2</v>
      </c>
      <c r="AA86" s="12">
        <f ca="1">IF($AK86&lt;(Summary!$D$4+1),'Base Correl and Vol Calcs'!I86,"")</f>
        <v>2.4642000000000001E-2</v>
      </c>
      <c r="AB86" s="12">
        <f ca="1">IF($AK86&lt;(Summary!$D$4+1),'Base Correl and Vol Calcs'!J86,"")</f>
        <v>6.0318736580000643E-3</v>
      </c>
      <c r="AC86" s="12">
        <f ca="1">IF($AK86&lt;(Summary!$D$4+1),'Base Correl and Vol Calcs'!K86,"")</f>
        <v>3.9475415956250037E-2</v>
      </c>
      <c r="AD86" s="12">
        <f ca="1">IF($AK86&lt;(Summary!$D$4+1),'Base Correl and Vol Calcs'!L86,"")</f>
        <v>8.1126809022500357E-3</v>
      </c>
      <c r="AE86" s="12">
        <f ca="1">IF($AK86&lt;(Summary!$D$4+1),'Base Correl and Vol Calcs'!M86,"")</f>
        <v>-4.1268274729559962E-2</v>
      </c>
      <c r="AF86" s="12">
        <f ca="1">IF($AK86&lt;(Summary!$D$4+1),'Base Correl and Vol Calcs'!N86,"")</f>
        <v>1.7211281712098202E-2</v>
      </c>
      <c r="AG86" s="12">
        <f ca="1">IF($AK86&lt;(Summary!$D$4+1),'Base Correl and Vol Calcs'!O86,"")</f>
        <v>-2.443988664572716E-2</v>
      </c>
      <c r="AH86" s="12">
        <f ca="1">IF($AK86&lt;(Summary!$D$4+1),'Base Correl and Vol Calcs'!P86,"")</f>
        <v>3.9855555537493099E-2</v>
      </c>
      <c r="AI86" s="12">
        <f ca="1">IF($AK86&lt;(Summary!$D$4+1),'Base Correl and Vol Calcs'!Q86,"")</f>
        <v>0</v>
      </c>
      <c r="AJ86" s="12">
        <f ca="1">IF($AK86&lt;(Summary!$D$4+1),'Base Correl and Vol Calcs'!R86,"")</f>
        <v>0</v>
      </c>
      <c r="AK86" s="10">
        <f t="shared" si="49"/>
        <v>82</v>
      </c>
      <c r="BE86" s="4">
        <f t="shared" ca="1" si="50"/>
        <v>1.0304157740538089</v>
      </c>
      <c r="BF86" s="4">
        <f t="shared" ca="1" si="37"/>
        <v>1.0345015055960001</v>
      </c>
      <c r="BG86" s="4">
        <f t="shared" ca="1" si="38"/>
        <v>1</v>
      </c>
      <c r="BH86" s="4">
        <f t="shared" ca="1" si="39"/>
        <v>1.0461922279810789</v>
      </c>
      <c r="BI86" s="4">
        <f t="shared" ca="1" si="40"/>
        <v>1.0387480416889454</v>
      </c>
      <c r="BJ86" s="4">
        <f t="shared" ca="1" si="41"/>
        <v>1.0370989117317071</v>
      </c>
      <c r="BK86" s="4">
        <f t="shared" ca="1" si="42"/>
        <v>1.0246420000000001</v>
      </c>
      <c r="BL86" s="4">
        <f t="shared" ca="1" si="34"/>
        <v>1.0060318736580001</v>
      </c>
      <c r="BM86" s="4">
        <f t="shared" ca="1" si="35"/>
        <v>1.03947541595625</v>
      </c>
      <c r="BN86" s="4">
        <f t="shared" ca="1" si="36"/>
        <v>1.00811268090225</v>
      </c>
      <c r="BO86" s="4">
        <f t="shared" ca="1" si="43"/>
        <v>0.95873172527044004</v>
      </c>
      <c r="BP86" s="4">
        <f t="shared" ca="1" si="44"/>
        <v>1.0172112817120982</v>
      </c>
      <c r="BQ86" s="4">
        <f t="shared" ca="1" si="45"/>
        <v>0.97556011335427284</v>
      </c>
      <c r="BR86" s="4">
        <f t="shared" ca="1" si="46"/>
        <v>1.0398555555374931</v>
      </c>
      <c r="BS86" s="4">
        <f t="shared" ca="1" si="47"/>
        <v>1</v>
      </c>
      <c r="BT86" s="4">
        <f t="shared" ca="1" si="48"/>
        <v>1</v>
      </c>
      <c r="BV86" s="4"/>
      <c r="BW86" s="4"/>
      <c r="BX86" s="4"/>
      <c r="BY86" s="4"/>
      <c r="BZ86" s="4"/>
      <c r="CA86" s="4"/>
      <c r="CB86" s="4"/>
      <c r="CC86" s="4"/>
      <c r="CM86" s="11"/>
      <c r="CN86" s="7"/>
    </row>
    <row r="87" spans="1:92" x14ac:dyDescent="0.2">
      <c r="A87" s="38"/>
      <c r="B87" s="34">
        <f>'US Core RE'!D96</f>
        <v>38077</v>
      </c>
      <c r="C87" s="3">
        <f ca="1">'Data Selector'!B86</f>
        <v>2.09220196107574E-2</v>
      </c>
      <c r="D87" s="3">
        <f ca="1">'Data Selector'!C86</f>
        <v>2.7199205059999999E-2</v>
      </c>
      <c r="E87" s="3">
        <f ca="1">'Data Selector'!D86</f>
        <v>0</v>
      </c>
      <c r="F87" s="3">
        <f ca="1">'Data Selector'!E86</f>
        <v>2.7958060734576937E-2</v>
      </c>
      <c r="G87" s="3">
        <f ca="1">'Data Selector'!F86</f>
        <v>3.3233366879111097E-2</v>
      </c>
      <c r="H87" s="3">
        <f ca="1">'Data Selector'!G86</f>
        <v>3.1562193958748597E-2</v>
      </c>
      <c r="I87" s="3">
        <f ca="1">'Data Selector'!H86</f>
        <v>7.0177000000000003E-2</v>
      </c>
      <c r="J87" s="3">
        <f ca="1">'Data Selector'!I86</f>
        <v>1.7858031963499998E-2</v>
      </c>
      <c r="K87" s="3">
        <f ca="1">'Data Selector'!J86</f>
        <v>1.2396218219750121E-2</v>
      </c>
      <c r="L87" s="3">
        <f ca="1">'Data Selector'!K86</f>
        <v>1.6346602407500077E-2</v>
      </c>
      <c r="M87" s="3">
        <f ca="1">'Data Selector'!L86</f>
        <v>0.13491262965186412</v>
      </c>
      <c r="N87" s="3">
        <f ca="1">'Data Selector'!M86</f>
        <v>1.69327721110346E-2</v>
      </c>
      <c r="O87" s="3">
        <f ca="1">'Data Selector'!N86</f>
        <v>2.6592148237775781E-2</v>
      </c>
      <c r="P87" s="3">
        <f ca="1">'Data Selector'!O86</f>
        <v>6.5939151391756795E-2</v>
      </c>
      <c r="Q87" s="3">
        <f ca="1">'Data Selector'!P86</f>
        <v>0</v>
      </c>
      <c r="R87" s="3">
        <f ca="1">'Data Selector'!Q86</f>
        <v>0</v>
      </c>
      <c r="U87" s="12">
        <f ca="1">IF($AK87&lt;(Summary!$D$4+1),'Base Correl and Vol Calcs'!C87,"")</f>
        <v>2.09220196107574E-2</v>
      </c>
      <c r="V87" s="12">
        <f ca="1">IF($AK87&lt;(Summary!$D$4+1),'Base Correl and Vol Calcs'!D87,"")</f>
        <v>2.7199205059999999E-2</v>
      </c>
      <c r="W87" s="12">
        <f ca="1">IF($AK87&lt;(Summary!$D$4+1),'Base Correl and Vol Calcs'!E87,"")</f>
        <v>0</v>
      </c>
      <c r="X87" s="12">
        <f ca="1">IF($AK87&lt;(Summary!$D$4+1),'Base Correl and Vol Calcs'!F87,"")</f>
        <v>2.7958060734576937E-2</v>
      </c>
      <c r="Y87" s="12">
        <f ca="1">IF($AK87&lt;(Summary!$D$4+1),'Base Correl and Vol Calcs'!G87,"")</f>
        <v>3.3233366879111097E-2</v>
      </c>
      <c r="Z87" s="12">
        <f ca="1">IF($AK87&lt;(Summary!$D$4+1),'Base Correl and Vol Calcs'!H87,"")</f>
        <v>3.1562193958748597E-2</v>
      </c>
      <c r="AA87" s="12">
        <f ca="1">IF($AK87&lt;(Summary!$D$4+1),'Base Correl and Vol Calcs'!I87,"")</f>
        <v>7.0177000000000003E-2</v>
      </c>
      <c r="AB87" s="12">
        <f ca="1">IF($AK87&lt;(Summary!$D$4+1),'Base Correl and Vol Calcs'!J87,"")</f>
        <v>1.7858031963499998E-2</v>
      </c>
      <c r="AC87" s="12">
        <f ca="1">IF($AK87&lt;(Summary!$D$4+1),'Base Correl and Vol Calcs'!K87,"")</f>
        <v>1.2396218219750121E-2</v>
      </c>
      <c r="AD87" s="12">
        <f ca="1">IF($AK87&lt;(Summary!$D$4+1),'Base Correl and Vol Calcs'!L87,"")</f>
        <v>1.6346602407500077E-2</v>
      </c>
      <c r="AE87" s="12">
        <f ca="1">IF($AK87&lt;(Summary!$D$4+1),'Base Correl and Vol Calcs'!M87,"")</f>
        <v>0.13491262965186412</v>
      </c>
      <c r="AF87" s="12">
        <f ca="1">IF($AK87&lt;(Summary!$D$4+1),'Base Correl and Vol Calcs'!N87,"")</f>
        <v>1.69327721110346E-2</v>
      </c>
      <c r="AG87" s="12">
        <f ca="1">IF($AK87&lt;(Summary!$D$4+1),'Base Correl and Vol Calcs'!O87,"")</f>
        <v>2.6592148237775781E-2</v>
      </c>
      <c r="AH87" s="12">
        <f ca="1">IF($AK87&lt;(Summary!$D$4+1),'Base Correl and Vol Calcs'!P87,"")</f>
        <v>6.5939151391756795E-2</v>
      </c>
      <c r="AI87" s="12">
        <f ca="1">IF($AK87&lt;(Summary!$D$4+1),'Base Correl and Vol Calcs'!Q87,"")</f>
        <v>0</v>
      </c>
      <c r="AJ87" s="12">
        <f ca="1">IF($AK87&lt;(Summary!$D$4+1),'Base Correl and Vol Calcs'!R87,"")</f>
        <v>0</v>
      </c>
      <c r="AK87" s="10">
        <f t="shared" si="49"/>
        <v>83</v>
      </c>
      <c r="BE87" s="4">
        <f t="shared" ca="1" si="50"/>
        <v>1.0209220196107573</v>
      </c>
      <c r="BF87" s="4">
        <f t="shared" ca="1" si="37"/>
        <v>1.0271992050600001</v>
      </c>
      <c r="BG87" s="4">
        <f t="shared" ca="1" si="38"/>
        <v>1</v>
      </c>
      <c r="BH87" s="4">
        <f t="shared" ca="1" si="39"/>
        <v>1.0279580607345769</v>
      </c>
      <c r="BI87" s="4">
        <f t="shared" ca="1" si="40"/>
        <v>1.0332333668791112</v>
      </c>
      <c r="BJ87" s="4">
        <f t="shared" ca="1" si="41"/>
        <v>1.0315621939587487</v>
      </c>
      <c r="BK87" s="4">
        <f t="shared" ca="1" si="42"/>
        <v>1.0701769999999999</v>
      </c>
      <c r="BL87" s="4">
        <f t="shared" ca="1" si="34"/>
        <v>1.0178580319635</v>
      </c>
      <c r="BM87" s="4">
        <f t="shared" ca="1" si="35"/>
        <v>1.0123962182197501</v>
      </c>
      <c r="BN87" s="4">
        <f t="shared" ca="1" si="36"/>
        <v>1.0163466024075001</v>
      </c>
      <c r="BO87" s="4">
        <f t="shared" ca="1" si="43"/>
        <v>1.1349126296518641</v>
      </c>
      <c r="BP87" s="4">
        <f t="shared" ca="1" si="44"/>
        <v>1.0169327721110346</v>
      </c>
      <c r="BQ87" s="4">
        <f t="shared" ca="1" si="45"/>
        <v>1.0265921482377758</v>
      </c>
      <c r="BR87" s="4">
        <f t="shared" ca="1" si="46"/>
        <v>1.0659391513917569</v>
      </c>
      <c r="BS87" s="4">
        <f t="shared" ca="1" si="47"/>
        <v>1</v>
      </c>
      <c r="BT87" s="4">
        <f t="shared" ca="1" si="48"/>
        <v>1</v>
      </c>
      <c r="BV87" s="4"/>
      <c r="BW87" s="4"/>
      <c r="BX87" s="4"/>
      <c r="BY87" s="4"/>
      <c r="BZ87" s="4"/>
      <c r="CA87" s="4"/>
      <c r="CB87" s="4"/>
      <c r="CC87" s="4"/>
      <c r="CM87" s="11"/>
      <c r="CN87" s="7"/>
    </row>
    <row r="88" spans="1:92" x14ac:dyDescent="0.2">
      <c r="A88" s="38"/>
      <c r="B88" s="34">
        <f>'US Core RE'!D97</f>
        <v>37986</v>
      </c>
      <c r="C88" s="3">
        <f ca="1">'Data Selector'!B87</f>
        <v>2.1718459894264099E-2</v>
      </c>
      <c r="D88" s="3">
        <f ca="1">'Data Selector'!C87</f>
        <v>1.7230073673000001E-2</v>
      </c>
      <c r="E88" s="3">
        <f ca="1">'Data Selector'!D87</f>
        <v>0</v>
      </c>
      <c r="F88" s="3">
        <f ca="1">'Data Selector'!E87</f>
        <v>2.4202504932244247E-2</v>
      </c>
      <c r="G88" s="3">
        <f ca="1">'Data Selector'!F87</f>
        <v>4.7249652293220298E-2</v>
      </c>
      <c r="H88" s="3">
        <f ca="1">'Data Selector'!G87</f>
        <v>5.6647757750078201E-2</v>
      </c>
      <c r="I88" s="3">
        <f ca="1">'Data Selector'!H87</f>
        <v>2.4417999999999999E-2</v>
      </c>
      <c r="J88" s="3">
        <f ca="1">'Data Selector'!I87</f>
        <v>3.4933154270750055E-2</v>
      </c>
      <c r="K88" s="3">
        <f ca="1">'Data Selector'!J87</f>
        <v>3.0124027619750082E-2</v>
      </c>
      <c r="L88" s="3">
        <f ca="1">'Data Selector'!K87</f>
        <v>7.7540836998500007E-2</v>
      </c>
      <c r="M88" s="3">
        <f ca="1">'Data Selector'!L87</f>
        <v>0.11852567238737599</v>
      </c>
      <c r="N88" s="3">
        <f ca="1">'Data Selector'!M87</f>
        <v>0.12176471491451001</v>
      </c>
      <c r="O88" s="3">
        <f ca="1">'Data Selector'!N87</f>
        <v>3.1539796127948438E-3</v>
      </c>
      <c r="P88" s="3">
        <f ca="1">'Data Selector'!O87</f>
        <v>2.9342036495437301E-2</v>
      </c>
      <c r="Q88" s="3">
        <f ca="1">'Data Selector'!P87</f>
        <v>0</v>
      </c>
      <c r="R88" s="3">
        <f ca="1">'Data Selector'!Q87</f>
        <v>0</v>
      </c>
      <c r="U88" s="12">
        <f ca="1">IF($AK88&lt;(Summary!$D$4+1),'Base Correl and Vol Calcs'!C88,"")</f>
        <v>2.1718459894264099E-2</v>
      </c>
      <c r="V88" s="12">
        <f ca="1">IF($AK88&lt;(Summary!$D$4+1),'Base Correl and Vol Calcs'!D88,"")</f>
        <v>1.7230073673000001E-2</v>
      </c>
      <c r="W88" s="12">
        <f ca="1">IF($AK88&lt;(Summary!$D$4+1),'Base Correl and Vol Calcs'!E88,"")</f>
        <v>0</v>
      </c>
      <c r="X88" s="12">
        <f ca="1">IF($AK88&lt;(Summary!$D$4+1),'Base Correl and Vol Calcs'!F88,"")</f>
        <v>2.4202504932244247E-2</v>
      </c>
      <c r="Y88" s="12">
        <f ca="1">IF($AK88&lt;(Summary!$D$4+1),'Base Correl and Vol Calcs'!G88,"")</f>
        <v>4.7249652293220298E-2</v>
      </c>
      <c r="Z88" s="12">
        <f ca="1">IF($AK88&lt;(Summary!$D$4+1),'Base Correl and Vol Calcs'!H88,"")</f>
        <v>5.6647757750078201E-2</v>
      </c>
      <c r="AA88" s="12">
        <f ca="1">IF($AK88&lt;(Summary!$D$4+1),'Base Correl and Vol Calcs'!I88,"")</f>
        <v>2.4417999999999999E-2</v>
      </c>
      <c r="AB88" s="12">
        <f ca="1">IF($AK88&lt;(Summary!$D$4+1),'Base Correl and Vol Calcs'!J88,"")</f>
        <v>3.4933154270750055E-2</v>
      </c>
      <c r="AC88" s="12">
        <f ca="1">IF($AK88&lt;(Summary!$D$4+1),'Base Correl and Vol Calcs'!K88,"")</f>
        <v>3.0124027619750082E-2</v>
      </c>
      <c r="AD88" s="12">
        <f ca="1">IF($AK88&lt;(Summary!$D$4+1),'Base Correl and Vol Calcs'!L88,"")</f>
        <v>7.7540836998500007E-2</v>
      </c>
      <c r="AE88" s="12">
        <f ca="1">IF($AK88&lt;(Summary!$D$4+1),'Base Correl and Vol Calcs'!M88,"")</f>
        <v>0.11852567238737599</v>
      </c>
      <c r="AF88" s="12">
        <f ca="1">IF($AK88&lt;(Summary!$D$4+1),'Base Correl and Vol Calcs'!N88,"")</f>
        <v>0.12176471491451001</v>
      </c>
      <c r="AG88" s="12">
        <f ca="1">IF($AK88&lt;(Summary!$D$4+1),'Base Correl and Vol Calcs'!O88,"")</f>
        <v>3.1539796127948438E-3</v>
      </c>
      <c r="AH88" s="12">
        <f ca="1">IF($AK88&lt;(Summary!$D$4+1),'Base Correl and Vol Calcs'!P88,"")</f>
        <v>2.9342036495437301E-2</v>
      </c>
      <c r="AI88" s="12">
        <f ca="1">IF($AK88&lt;(Summary!$D$4+1),'Base Correl and Vol Calcs'!Q88,"")</f>
        <v>0</v>
      </c>
      <c r="AJ88" s="12">
        <f ca="1">IF($AK88&lt;(Summary!$D$4+1),'Base Correl and Vol Calcs'!R88,"")</f>
        <v>0</v>
      </c>
      <c r="AK88" s="10">
        <f t="shared" si="49"/>
        <v>84</v>
      </c>
      <c r="BE88" s="4">
        <f t="shared" ca="1" si="50"/>
        <v>1.0217184598942641</v>
      </c>
      <c r="BF88" s="4">
        <f t="shared" ca="1" si="37"/>
        <v>1.017230073673</v>
      </c>
      <c r="BG88" s="4">
        <f t="shared" ca="1" si="38"/>
        <v>1</v>
      </c>
      <c r="BH88" s="4">
        <f t="shared" ca="1" si="39"/>
        <v>1.0242025049322443</v>
      </c>
      <c r="BI88" s="4">
        <f t="shared" ca="1" si="40"/>
        <v>1.0472496522932202</v>
      </c>
      <c r="BJ88" s="4">
        <f t="shared" ca="1" si="41"/>
        <v>1.0566477577500781</v>
      </c>
      <c r="BK88" s="4">
        <f t="shared" ca="1" si="42"/>
        <v>1.0244180000000001</v>
      </c>
      <c r="BL88" s="4">
        <f t="shared" ca="1" si="34"/>
        <v>1.0349331542707501</v>
      </c>
      <c r="BM88" s="4">
        <f t="shared" ca="1" si="35"/>
        <v>1.0301240276197501</v>
      </c>
      <c r="BN88" s="4">
        <f t="shared" ca="1" si="36"/>
        <v>1.0775408369985</v>
      </c>
      <c r="BO88" s="4">
        <f t="shared" ca="1" si="43"/>
        <v>1.118525672387376</v>
      </c>
      <c r="BP88" s="4">
        <f t="shared" ca="1" si="44"/>
        <v>1.12176471491451</v>
      </c>
      <c r="BQ88" s="4">
        <f t="shared" ca="1" si="45"/>
        <v>1.0031539796127948</v>
      </c>
      <c r="BR88" s="4">
        <f t="shared" ca="1" si="46"/>
        <v>1.0293420364954373</v>
      </c>
      <c r="BS88" s="4">
        <f t="shared" ca="1" si="47"/>
        <v>1</v>
      </c>
      <c r="BT88" s="4">
        <f t="shared" ca="1" si="48"/>
        <v>1</v>
      </c>
      <c r="BV88" s="4"/>
      <c r="BW88" s="4"/>
      <c r="BX88" s="4"/>
      <c r="BY88" s="4"/>
      <c r="BZ88" s="4"/>
      <c r="CA88" s="4"/>
      <c r="CB88" s="4"/>
      <c r="CC88" s="4"/>
      <c r="CM88" s="11"/>
      <c r="CN88" s="7"/>
    </row>
    <row r="89" spans="1:92" x14ac:dyDescent="0.2">
      <c r="A89" s="38"/>
      <c r="B89" s="34">
        <f>'US Core RE'!D98</f>
        <v>37894</v>
      </c>
      <c r="C89" s="3">
        <f ca="1">'Data Selector'!B88</f>
        <v>2.0330171083807299E-2</v>
      </c>
      <c r="D89" s="3">
        <f ca="1">'Data Selector'!C88</f>
        <v>2.1296341225000001E-2</v>
      </c>
      <c r="E89" s="3">
        <f ca="1">'Data Selector'!D88</f>
        <v>0</v>
      </c>
      <c r="F89" s="3">
        <f ca="1">'Data Selector'!E88</f>
        <v>2.5164883536784258E-2</v>
      </c>
      <c r="G89" s="3">
        <f ca="1">'Data Selector'!F88</f>
        <v>2.4131679811328299E-2</v>
      </c>
      <c r="H89" s="3">
        <f ca="1">'Data Selector'!G88</f>
        <v>2.7976623597889501E-2</v>
      </c>
      <c r="I89" s="3">
        <f ca="1">'Data Selector'!H88</f>
        <v>5.1729999999999996E-3</v>
      </c>
      <c r="J89" s="3">
        <f ca="1">'Data Selector'!I88</f>
        <v>1.1951217210500076E-2</v>
      </c>
      <c r="K89" s="3">
        <f ca="1">'Data Selector'!J88</f>
        <v>1.3859168477750039E-2</v>
      </c>
      <c r="L89" s="3">
        <f ca="1">'Data Selector'!K88</f>
        <v>-1.426327707999997E-3</v>
      </c>
      <c r="M89" s="3">
        <f ca="1">'Data Selector'!L88</f>
        <v>0.11853851747990007</v>
      </c>
      <c r="N89" s="3">
        <f ca="1">'Data Selector'!M88</f>
        <v>2.6459959667386502E-2</v>
      </c>
      <c r="O89" s="3">
        <f ca="1">'Data Selector'!N88</f>
        <v>-1.4572551521957466E-3</v>
      </c>
      <c r="P89" s="3">
        <f ca="1">'Data Selector'!O88</f>
        <v>2.3645235379235199E-2</v>
      </c>
      <c r="Q89" s="3">
        <f ca="1">'Data Selector'!P88</f>
        <v>0</v>
      </c>
      <c r="R89" s="3">
        <f ca="1">'Data Selector'!Q88</f>
        <v>0</v>
      </c>
      <c r="U89" s="12">
        <f ca="1">IF($AK89&lt;(Summary!$D$4+1),'Base Correl and Vol Calcs'!C89,"")</f>
        <v>2.0330171083807299E-2</v>
      </c>
      <c r="V89" s="12">
        <f ca="1">IF($AK89&lt;(Summary!$D$4+1),'Base Correl and Vol Calcs'!D89,"")</f>
        <v>2.1296341225000001E-2</v>
      </c>
      <c r="W89" s="12">
        <f ca="1">IF($AK89&lt;(Summary!$D$4+1),'Base Correl and Vol Calcs'!E89,"")</f>
        <v>0</v>
      </c>
      <c r="X89" s="12">
        <f ca="1">IF($AK89&lt;(Summary!$D$4+1),'Base Correl and Vol Calcs'!F89,"")</f>
        <v>2.5164883536784258E-2</v>
      </c>
      <c r="Y89" s="12">
        <f ca="1">IF($AK89&lt;(Summary!$D$4+1),'Base Correl and Vol Calcs'!G89,"")</f>
        <v>2.4131679811328299E-2</v>
      </c>
      <c r="Z89" s="12">
        <f ca="1">IF($AK89&lt;(Summary!$D$4+1),'Base Correl and Vol Calcs'!H89,"")</f>
        <v>2.7976623597889501E-2</v>
      </c>
      <c r="AA89" s="12">
        <f ca="1">IF($AK89&lt;(Summary!$D$4+1),'Base Correl and Vol Calcs'!I89,"")</f>
        <v>5.1729999999999996E-3</v>
      </c>
      <c r="AB89" s="12">
        <f ca="1">IF($AK89&lt;(Summary!$D$4+1),'Base Correl and Vol Calcs'!J89,"")</f>
        <v>1.1951217210500076E-2</v>
      </c>
      <c r="AC89" s="12">
        <f ca="1">IF($AK89&lt;(Summary!$D$4+1),'Base Correl and Vol Calcs'!K89,"")</f>
        <v>1.3859168477750039E-2</v>
      </c>
      <c r="AD89" s="12">
        <f ca="1">IF($AK89&lt;(Summary!$D$4+1),'Base Correl and Vol Calcs'!L89,"")</f>
        <v>-1.426327707999997E-3</v>
      </c>
      <c r="AE89" s="12">
        <f ca="1">IF($AK89&lt;(Summary!$D$4+1),'Base Correl and Vol Calcs'!M89,"")</f>
        <v>0.11853851747990007</v>
      </c>
      <c r="AF89" s="12">
        <f ca="1">IF($AK89&lt;(Summary!$D$4+1),'Base Correl and Vol Calcs'!N89,"")</f>
        <v>2.6459959667386502E-2</v>
      </c>
      <c r="AG89" s="12">
        <f ca="1">IF($AK89&lt;(Summary!$D$4+1),'Base Correl and Vol Calcs'!O89,"")</f>
        <v>-1.4572551521957466E-3</v>
      </c>
      <c r="AH89" s="12">
        <f ca="1">IF($AK89&lt;(Summary!$D$4+1),'Base Correl and Vol Calcs'!P89,"")</f>
        <v>2.3645235379235199E-2</v>
      </c>
      <c r="AI89" s="12">
        <f ca="1">IF($AK89&lt;(Summary!$D$4+1),'Base Correl and Vol Calcs'!Q89,"")</f>
        <v>0</v>
      </c>
      <c r="AJ89" s="12">
        <f ca="1">IF($AK89&lt;(Summary!$D$4+1),'Base Correl and Vol Calcs'!R89,"")</f>
        <v>0</v>
      </c>
      <c r="AK89" s="10">
        <f t="shared" si="49"/>
        <v>85</v>
      </c>
      <c r="BE89" s="4">
        <f t="shared" ca="1" si="50"/>
        <v>1.0203301710838073</v>
      </c>
      <c r="BF89" s="4">
        <f t="shared" ca="1" si="37"/>
        <v>1.021296341225</v>
      </c>
      <c r="BG89" s="4">
        <f t="shared" ca="1" si="38"/>
        <v>1</v>
      </c>
      <c r="BH89" s="4">
        <f t="shared" ca="1" si="39"/>
        <v>1.0251648835367844</v>
      </c>
      <c r="BI89" s="4">
        <f t="shared" ca="1" si="40"/>
        <v>1.0241316798113282</v>
      </c>
      <c r="BJ89" s="4">
        <f t="shared" ca="1" si="41"/>
        <v>1.0279766235978895</v>
      </c>
      <c r="BK89" s="4">
        <f t="shared" ca="1" si="42"/>
        <v>1.0051730000000001</v>
      </c>
      <c r="BL89" s="4">
        <f t="shared" ca="1" si="34"/>
        <v>1.0119512172105001</v>
      </c>
      <c r="BM89" s="4">
        <f t="shared" ca="1" si="35"/>
        <v>1.01385916847775</v>
      </c>
      <c r="BN89" s="4">
        <f t="shared" ca="1" si="36"/>
        <v>0.998573672292</v>
      </c>
      <c r="BO89" s="4">
        <f t="shared" ca="1" si="43"/>
        <v>1.1185385174799001</v>
      </c>
      <c r="BP89" s="4">
        <f t="shared" ca="1" si="44"/>
        <v>1.0264599596673865</v>
      </c>
      <c r="BQ89" s="4">
        <f t="shared" ca="1" si="45"/>
        <v>0.99854274484780425</v>
      </c>
      <c r="BR89" s="4">
        <f t="shared" ca="1" si="46"/>
        <v>1.0236452353792351</v>
      </c>
      <c r="BS89" s="4">
        <f t="shared" ca="1" si="47"/>
        <v>1</v>
      </c>
      <c r="BT89" s="4">
        <f t="shared" ca="1" si="48"/>
        <v>1</v>
      </c>
      <c r="BV89" s="4"/>
      <c r="BW89" s="4"/>
      <c r="BX89" s="4"/>
      <c r="BY89" s="4"/>
      <c r="BZ89" s="4"/>
      <c r="CA89" s="4"/>
      <c r="CB89" s="4"/>
      <c r="CC89" s="4"/>
      <c r="CM89" s="11"/>
      <c r="CN89" s="7"/>
    </row>
    <row r="90" spans="1:92" x14ac:dyDescent="0.2">
      <c r="A90" s="38"/>
      <c r="B90" s="34">
        <f>'US Core RE'!D99</f>
        <v>37802</v>
      </c>
      <c r="C90" s="3">
        <f ca="1">'Data Selector'!B89</f>
        <v>2.2214355250891198E-2</v>
      </c>
      <c r="D90" s="3">
        <f ca="1">'Data Selector'!C89</f>
        <v>2.3868928009999998E-2</v>
      </c>
      <c r="E90" s="3">
        <f ca="1">'Data Selector'!D89</f>
        <v>0</v>
      </c>
      <c r="F90" s="3">
        <f ca="1">'Data Selector'!E89</f>
        <v>1.8532808589646552E-2</v>
      </c>
      <c r="G90" s="3">
        <f ca="1">'Data Selector'!F89</f>
        <v>2.1959671636876701E-2</v>
      </c>
      <c r="H90" s="3">
        <f ca="1">'Data Selector'!G89</f>
        <v>2.5057988323200799E-2</v>
      </c>
      <c r="I90" s="3">
        <f ca="1">'Data Selector'!H89</f>
        <v>-1.5218000000000001E-2</v>
      </c>
      <c r="J90" s="3">
        <f ca="1">'Data Selector'!I89</f>
        <v>1.419441825275003E-2</v>
      </c>
      <c r="K90" s="3">
        <f ca="1">'Data Selector'!J89</f>
        <v>2.1029325958250134E-2</v>
      </c>
      <c r="L90" s="3">
        <f ca="1">'Data Selector'!K89</f>
        <v>7.5842550777500684E-3</v>
      </c>
      <c r="M90" s="3">
        <f ca="1">'Data Selector'!L89</f>
        <v>0.14436422840376006</v>
      </c>
      <c r="N90" s="3">
        <f ca="1">'Data Selector'!M89</f>
        <v>0.15393218988497501</v>
      </c>
      <c r="O90" s="3">
        <f ca="1">'Data Selector'!N89</f>
        <v>2.5013168778881489E-2</v>
      </c>
      <c r="P90" s="3">
        <f ca="1">'Data Selector'!O89</f>
        <v>3.05203169359099E-2</v>
      </c>
      <c r="Q90" s="3">
        <f ca="1">'Data Selector'!P89</f>
        <v>0</v>
      </c>
      <c r="R90" s="3">
        <f ca="1">'Data Selector'!Q89</f>
        <v>0</v>
      </c>
      <c r="U90" s="12">
        <f ca="1">IF($AK90&lt;(Summary!$D$4+1),'Base Correl and Vol Calcs'!C90,"")</f>
        <v>2.2214355250891198E-2</v>
      </c>
      <c r="V90" s="12">
        <f ca="1">IF($AK90&lt;(Summary!$D$4+1),'Base Correl and Vol Calcs'!D90,"")</f>
        <v>2.3868928009999998E-2</v>
      </c>
      <c r="W90" s="12">
        <f ca="1">IF($AK90&lt;(Summary!$D$4+1),'Base Correl and Vol Calcs'!E90,"")</f>
        <v>0</v>
      </c>
      <c r="X90" s="12">
        <f ca="1">IF($AK90&lt;(Summary!$D$4+1),'Base Correl and Vol Calcs'!F90,"")</f>
        <v>1.8532808589646552E-2</v>
      </c>
      <c r="Y90" s="12">
        <f ca="1">IF($AK90&lt;(Summary!$D$4+1),'Base Correl and Vol Calcs'!G90,"")</f>
        <v>2.1959671636876701E-2</v>
      </c>
      <c r="Z90" s="12">
        <f ca="1">IF($AK90&lt;(Summary!$D$4+1),'Base Correl and Vol Calcs'!H90,"")</f>
        <v>2.5057988323200799E-2</v>
      </c>
      <c r="AA90" s="12">
        <f ca="1">IF($AK90&lt;(Summary!$D$4+1),'Base Correl and Vol Calcs'!I90,"")</f>
        <v>-1.5218000000000001E-2</v>
      </c>
      <c r="AB90" s="12">
        <f ca="1">IF($AK90&lt;(Summary!$D$4+1),'Base Correl and Vol Calcs'!J90,"")</f>
        <v>1.419441825275003E-2</v>
      </c>
      <c r="AC90" s="12">
        <f ca="1">IF($AK90&lt;(Summary!$D$4+1),'Base Correl and Vol Calcs'!K90,"")</f>
        <v>2.1029325958250134E-2</v>
      </c>
      <c r="AD90" s="12">
        <f ca="1">IF($AK90&lt;(Summary!$D$4+1),'Base Correl and Vol Calcs'!L90,"")</f>
        <v>7.5842550777500684E-3</v>
      </c>
      <c r="AE90" s="12">
        <f ca="1">IF($AK90&lt;(Summary!$D$4+1),'Base Correl and Vol Calcs'!M90,"")</f>
        <v>0.14436422840376006</v>
      </c>
      <c r="AF90" s="12">
        <f ca="1">IF($AK90&lt;(Summary!$D$4+1),'Base Correl and Vol Calcs'!N90,"")</f>
        <v>0.15393218988497501</v>
      </c>
      <c r="AG90" s="12">
        <f ca="1">IF($AK90&lt;(Summary!$D$4+1),'Base Correl and Vol Calcs'!O90,"")</f>
        <v>2.5013168778881489E-2</v>
      </c>
      <c r="AH90" s="12">
        <f ca="1">IF($AK90&lt;(Summary!$D$4+1),'Base Correl and Vol Calcs'!P90,"")</f>
        <v>3.05203169359099E-2</v>
      </c>
      <c r="AI90" s="12">
        <f ca="1">IF($AK90&lt;(Summary!$D$4+1),'Base Correl and Vol Calcs'!Q90,"")</f>
        <v>0</v>
      </c>
      <c r="AJ90" s="12">
        <f ca="1">IF($AK90&lt;(Summary!$D$4+1),'Base Correl and Vol Calcs'!R90,"")</f>
        <v>0</v>
      </c>
      <c r="AK90" s="10">
        <f t="shared" si="49"/>
        <v>86</v>
      </c>
      <c r="BE90" s="4">
        <f t="shared" ca="1" si="50"/>
        <v>1.0222143552508911</v>
      </c>
      <c r="BF90" s="4">
        <f t="shared" ca="1" si="37"/>
        <v>1.02386892801</v>
      </c>
      <c r="BG90" s="4">
        <f t="shared" ca="1" si="38"/>
        <v>1</v>
      </c>
      <c r="BH90" s="4">
        <f t="shared" ca="1" si="39"/>
        <v>1.0185328085896466</v>
      </c>
      <c r="BI90" s="4">
        <f t="shared" ca="1" si="40"/>
        <v>1.0219596716368766</v>
      </c>
      <c r="BJ90" s="4">
        <f t="shared" ca="1" si="41"/>
        <v>1.0250579883232007</v>
      </c>
      <c r="BK90" s="4">
        <f t="shared" ca="1" si="42"/>
        <v>0.98478200000000005</v>
      </c>
      <c r="BL90" s="4">
        <f t="shared" ca="1" si="34"/>
        <v>1.01419441825275</v>
      </c>
      <c r="BM90" s="4">
        <f t="shared" ca="1" si="35"/>
        <v>1.0210293259582501</v>
      </c>
      <c r="BN90" s="4">
        <f t="shared" ca="1" si="36"/>
        <v>1.0075842550777501</v>
      </c>
      <c r="BO90" s="4">
        <f t="shared" ca="1" si="43"/>
        <v>1.1443642284037601</v>
      </c>
      <c r="BP90" s="4">
        <f t="shared" ca="1" si="44"/>
        <v>1.153932189884975</v>
      </c>
      <c r="BQ90" s="4">
        <f t="shared" ca="1" si="45"/>
        <v>1.0250131687788815</v>
      </c>
      <c r="BR90" s="4">
        <f t="shared" ca="1" si="46"/>
        <v>1.0305203169359098</v>
      </c>
      <c r="BS90" s="4">
        <f t="shared" ca="1" si="47"/>
        <v>1</v>
      </c>
      <c r="BT90" s="4">
        <f t="shared" ca="1" si="48"/>
        <v>1</v>
      </c>
      <c r="BV90" s="4"/>
      <c r="BW90" s="4"/>
      <c r="BX90" s="4"/>
      <c r="BY90" s="4"/>
      <c r="BZ90" s="4"/>
      <c r="CA90" s="4"/>
      <c r="CB90" s="4"/>
      <c r="CC90" s="4"/>
      <c r="CM90" s="11"/>
      <c r="CN90" s="7"/>
    </row>
    <row r="91" spans="1:92" x14ac:dyDescent="0.2">
      <c r="A91" s="38"/>
      <c r="B91" s="34">
        <f>'US Core RE'!D100</f>
        <v>37711</v>
      </c>
      <c r="C91" s="3">
        <f ca="1">'Data Selector'!B90</f>
        <v>1.6134155187010901E-2</v>
      </c>
      <c r="D91" s="3">
        <f ca="1">'Data Selector'!C90</f>
        <v>1.6361962680000001E-2</v>
      </c>
      <c r="E91" s="3">
        <f ca="1">'Data Selector'!D90</f>
        <v>0</v>
      </c>
      <c r="F91" s="3">
        <f ca="1">'Data Selector'!E90</f>
        <v>2.2293262374403166E-2</v>
      </c>
      <c r="G91" s="3">
        <f ca="1">'Data Selector'!F90</f>
        <v>1.6907728139976302E-2</v>
      </c>
      <c r="H91" s="3">
        <f ca="1">'Data Selector'!G90</f>
        <v>1.87789827962822E-2</v>
      </c>
      <c r="I91" s="3">
        <f ca="1">'Data Selector'!H90</f>
        <v>4.6039999999999996E-3</v>
      </c>
      <c r="J91" s="3">
        <f ca="1">'Data Selector'!I90</f>
        <v>3.5416300699999681E-3</v>
      </c>
      <c r="K91" s="3">
        <f ca="1">'Data Selector'!J90</f>
        <v>9.2650131515001899E-3</v>
      </c>
      <c r="L91" s="3">
        <f ca="1">'Data Selector'!K90</f>
        <v>1.0020361348250129E-2</v>
      </c>
      <c r="M91" s="3">
        <f ca="1">'Data Selector'!L90</f>
        <v>-1.7311085617978006E-2</v>
      </c>
      <c r="N91" s="3">
        <f ca="1">'Data Selector'!M90</f>
        <v>-3.1494165220979503E-2</v>
      </c>
      <c r="O91" s="3">
        <f ca="1">'Data Selector'!N90</f>
        <v>1.3925465061953801E-2</v>
      </c>
      <c r="P91" s="3">
        <f ca="1">'Data Selector'!O90</f>
        <v>3.3105185018259597E-2</v>
      </c>
      <c r="Q91" s="3">
        <f ca="1">'Data Selector'!P90</f>
        <v>0</v>
      </c>
      <c r="R91" s="3">
        <f ca="1">'Data Selector'!Q90</f>
        <v>0</v>
      </c>
      <c r="U91" s="12">
        <f ca="1">IF($AK91&lt;(Summary!$D$4+1),'Base Correl and Vol Calcs'!C91,"")</f>
        <v>1.6134155187010901E-2</v>
      </c>
      <c r="V91" s="12">
        <f ca="1">IF($AK91&lt;(Summary!$D$4+1),'Base Correl and Vol Calcs'!D91,"")</f>
        <v>1.6361962680000001E-2</v>
      </c>
      <c r="W91" s="12">
        <f ca="1">IF($AK91&lt;(Summary!$D$4+1),'Base Correl and Vol Calcs'!E91,"")</f>
        <v>0</v>
      </c>
      <c r="X91" s="12">
        <f ca="1">IF($AK91&lt;(Summary!$D$4+1),'Base Correl and Vol Calcs'!F91,"")</f>
        <v>2.2293262374403166E-2</v>
      </c>
      <c r="Y91" s="12">
        <f ca="1">IF($AK91&lt;(Summary!$D$4+1),'Base Correl and Vol Calcs'!G91,"")</f>
        <v>1.6907728139976302E-2</v>
      </c>
      <c r="Z91" s="12">
        <f ca="1">IF($AK91&lt;(Summary!$D$4+1),'Base Correl and Vol Calcs'!H91,"")</f>
        <v>1.87789827962822E-2</v>
      </c>
      <c r="AA91" s="12">
        <f ca="1">IF($AK91&lt;(Summary!$D$4+1),'Base Correl and Vol Calcs'!I91,"")</f>
        <v>4.6039999999999996E-3</v>
      </c>
      <c r="AB91" s="12">
        <f ca="1">IF($AK91&lt;(Summary!$D$4+1),'Base Correl and Vol Calcs'!J91,"")</f>
        <v>3.5416300699999681E-3</v>
      </c>
      <c r="AC91" s="12">
        <f ca="1">IF($AK91&lt;(Summary!$D$4+1),'Base Correl and Vol Calcs'!K91,"")</f>
        <v>9.2650131515001899E-3</v>
      </c>
      <c r="AD91" s="12">
        <f ca="1">IF($AK91&lt;(Summary!$D$4+1),'Base Correl and Vol Calcs'!L91,"")</f>
        <v>1.0020361348250129E-2</v>
      </c>
      <c r="AE91" s="12">
        <f ca="1">IF($AK91&lt;(Summary!$D$4+1),'Base Correl and Vol Calcs'!M91,"")</f>
        <v>-1.7311085617978006E-2</v>
      </c>
      <c r="AF91" s="12">
        <f ca="1">IF($AK91&lt;(Summary!$D$4+1),'Base Correl and Vol Calcs'!N91,"")</f>
        <v>-3.1494165220979503E-2</v>
      </c>
      <c r="AG91" s="12">
        <f ca="1">IF($AK91&lt;(Summary!$D$4+1),'Base Correl and Vol Calcs'!O91,"")</f>
        <v>1.3925465061953801E-2</v>
      </c>
      <c r="AH91" s="12">
        <f ca="1">IF($AK91&lt;(Summary!$D$4+1),'Base Correl and Vol Calcs'!P91,"")</f>
        <v>3.3105185018259597E-2</v>
      </c>
      <c r="AI91" s="12">
        <f ca="1">IF($AK91&lt;(Summary!$D$4+1),'Base Correl and Vol Calcs'!Q91,"")</f>
        <v>0</v>
      </c>
      <c r="AJ91" s="12">
        <f ca="1">IF($AK91&lt;(Summary!$D$4+1),'Base Correl and Vol Calcs'!R91,"")</f>
        <v>0</v>
      </c>
      <c r="AK91" s="10">
        <f t="shared" si="49"/>
        <v>87</v>
      </c>
      <c r="BE91" s="4">
        <f t="shared" ca="1" si="50"/>
        <v>1.0161341551870109</v>
      </c>
      <c r="BF91" s="4">
        <f t="shared" ca="1" si="37"/>
        <v>1.01636196268</v>
      </c>
      <c r="BG91" s="4">
        <f t="shared" ca="1" si="38"/>
        <v>1</v>
      </c>
      <c r="BH91" s="4">
        <f t="shared" ca="1" si="39"/>
        <v>1.0222932623744032</v>
      </c>
      <c r="BI91" s="4">
        <f t="shared" ca="1" si="40"/>
        <v>1.0169077281399763</v>
      </c>
      <c r="BJ91" s="4">
        <f t="shared" ca="1" si="41"/>
        <v>1.0187789827962821</v>
      </c>
      <c r="BK91" s="4">
        <f t="shared" ca="1" si="42"/>
        <v>1.0046040000000001</v>
      </c>
      <c r="BL91" s="4">
        <f t="shared" ca="1" si="34"/>
        <v>1.00354163007</v>
      </c>
      <c r="BM91" s="4">
        <f t="shared" ca="1" si="35"/>
        <v>1.0092650131515002</v>
      </c>
      <c r="BN91" s="4">
        <f t="shared" ca="1" si="36"/>
        <v>1.0100203613482501</v>
      </c>
      <c r="BO91" s="4">
        <f t="shared" ca="1" si="43"/>
        <v>0.98268891438202199</v>
      </c>
      <c r="BP91" s="4">
        <f t="shared" ca="1" si="44"/>
        <v>0.96850583477902052</v>
      </c>
      <c r="BQ91" s="4">
        <f t="shared" ca="1" si="45"/>
        <v>1.0139254650619538</v>
      </c>
      <c r="BR91" s="4">
        <f t="shared" ca="1" si="46"/>
        <v>1.0331051850182595</v>
      </c>
      <c r="BS91" s="4">
        <f t="shared" ca="1" si="47"/>
        <v>1</v>
      </c>
      <c r="BT91" s="4">
        <f t="shared" ca="1" si="48"/>
        <v>1</v>
      </c>
      <c r="BV91" s="4"/>
      <c r="BW91" s="4"/>
      <c r="BX91" s="4"/>
      <c r="BY91" s="4"/>
      <c r="BZ91" s="4"/>
      <c r="CA91" s="4"/>
      <c r="CB91" s="4"/>
      <c r="CC91" s="4"/>
      <c r="CM91" s="11"/>
      <c r="CN91" s="7"/>
    </row>
    <row r="92" spans="1:92" x14ac:dyDescent="0.2">
      <c r="A92" s="38"/>
      <c r="B92" s="34">
        <f>'US Core RE'!D101</f>
        <v>37621</v>
      </c>
      <c r="C92" s="3">
        <f ca="1">'Data Selector'!B91</f>
        <v>1.7393822087028998E-2</v>
      </c>
      <c r="D92" s="3">
        <f ca="1">'Data Selector'!C91</f>
        <v>3.0133845874E-2</v>
      </c>
      <c r="E92" s="3">
        <f ca="1">'Data Selector'!D91</f>
        <v>0</v>
      </c>
      <c r="F92" s="3">
        <f ca="1">'Data Selector'!E91</f>
        <v>1.0019000890197718E-2</v>
      </c>
      <c r="G92" s="3">
        <f ca="1">'Data Selector'!F91</f>
        <v>8.2420599748446195E-3</v>
      </c>
      <c r="H92" s="3">
        <f ca="1">'Data Selector'!G91</f>
        <v>-4.9144563646864297E-3</v>
      </c>
      <c r="I92" s="3">
        <f ca="1">'Data Selector'!H91</f>
        <v>1.3847E-2</v>
      </c>
      <c r="J92" s="3">
        <f ca="1">'Data Selector'!I91</f>
        <v>4.4498269872501606E-3</v>
      </c>
      <c r="K92" s="3">
        <f ca="1">'Data Selector'!J91</f>
        <v>2.7376866934250232E-2</v>
      </c>
      <c r="L92" s="3">
        <f ca="1">'Data Selector'!K91</f>
        <v>3.9655112089999944E-2</v>
      </c>
      <c r="M92" s="3">
        <f ca="1">'Data Selector'!L91</f>
        <v>2.9041884791311867E-2</v>
      </c>
      <c r="N92" s="3">
        <f ca="1">'Data Selector'!M91</f>
        <v>8.4374951944638413E-2</v>
      </c>
      <c r="O92" s="3">
        <f ca="1">'Data Selector'!N91</f>
        <v>1.5732614192658589E-2</v>
      </c>
      <c r="P92" s="3">
        <f ca="1">'Data Selector'!O91</f>
        <v>4.4370073036821903E-2</v>
      </c>
      <c r="Q92" s="3">
        <f ca="1">'Data Selector'!P91</f>
        <v>0</v>
      </c>
      <c r="R92" s="3">
        <f ca="1">'Data Selector'!Q91</f>
        <v>0</v>
      </c>
      <c r="U92" s="12">
        <f ca="1">IF($AK92&lt;(Summary!$D$4+1),'Base Correl and Vol Calcs'!C92,"")</f>
        <v>1.7393822087028998E-2</v>
      </c>
      <c r="V92" s="12">
        <f ca="1">IF($AK92&lt;(Summary!$D$4+1),'Base Correl and Vol Calcs'!D92,"")</f>
        <v>3.0133845874E-2</v>
      </c>
      <c r="W92" s="12">
        <f ca="1">IF($AK92&lt;(Summary!$D$4+1),'Base Correl and Vol Calcs'!E92,"")</f>
        <v>0</v>
      </c>
      <c r="X92" s="12">
        <f ca="1">IF($AK92&lt;(Summary!$D$4+1),'Base Correl and Vol Calcs'!F92,"")</f>
        <v>1.0019000890197718E-2</v>
      </c>
      <c r="Y92" s="12">
        <f ca="1">IF($AK92&lt;(Summary!$D$4+1),'Base Correl and Vol Calcs'!G92,"")</f>
        <v>8.2420599748446195E-3</v>
      </c>
      <c r="Z92" s="12">
        <f ca="1">IF($AK92&lt;(Summary!$D$4+1),'Base Correl and Vol Calcs'!H92,"")</f>
        <v>-4.9144563646864297E-3</v>
      </c>
      <c r="AA92" s="12">
        <f ca="1">IF($AK92&lt;(Summary!$D$4+1),'Base Correl and Vol Calcs'!I92,"")</f>
        <v>1.3847E-2</v>
      </c>
      <c r="AB92" s="12">
        <f ca="1">IF($AK92&lt;(Summary!$D$4+1),'Base Correl and Vol Calcs'!J92,"")</f>
        <v>4.4498269872501606E-3</v>
      </c>
      <c r="AC92" s="12">
        <f ca="1">IF($AK92&lt;(Summary!$D$4+1),'Base Correl and Vol Calcs'!K92,"")</f>
        <v>2.7376866934250232E-2</v>
      </c>
      <c r="AD92" s="12">
        <f ca="1">IF($AK92&lt;(Summary!$D$4+1),'Base Correl and Vol Calcs'!L92,"")</f>
        <v>3.9655112089999944E-2</v>
      </c>
      <c r="AE92" s="12">
        <f ca="1">IF($AK92&lt;(Summary!$D$4+1),'Base Correl and Vol Calcs'!M92,"")</f>
        <v>2.9041884791311867E-2</v>
      </c>
      <c r="AF92" s="12">
        <f ca="1">IF($AK92&lt;(Summary!$D$4+1),'Base Correl and Vol Calcs'!N92,"")</f>
        <v>8.4374951944638413E-2</v>
      </c>
      <c r="AG92" s="12">
        <f ca="1">IF($AK92&lt;(Summary!$D$4+1),'Base Correl and Vol Calcs'!O92,"")</f>
        <v>1.5732614192658589E-2</v>
      </c>
      <c r="AH92" s="12">
        <f ca="1">IF($AK92&lt;(Summary!$D$4+1),'Base Correl and Vol Calcs'!P92,"")</f>
        <v>4.4370073036821903E-2</v>
      </c>
      <c r="AI92" s="12">
        <f ca="1">IF($AK92&lt;(Summary!$D$4+1),'Base Correl and Vol Calcs'!Q92,"")</f>
        <v>0</v>
      </c>
      <c r="AJ92" s="12">
        <f ca="1">IF($AK92&lt;(Summary!$D$4+1),'Base Correl and Vol Calcs'!R92,"")</f>
        <v>0</v>
      </c>
      <c r="AK92" s="10">
        <f t="shared" si="49"/>
        <v>88</v>
      </c>
      <c r="BE92" s="4">
        <f t="shared" ca="1" si="50"/>
        <v>1.0173938220870289</v>
      </c>
      <c r="BF92" s="4">
        <f t="shared" ca="1" si="37"/>
        <v>1.0301338458739999</v>
      </c>
      <c r="BG92" s="4">
        <f t="shared" ca="1" si="38"/>
        <v>1</v>
      </c>
      <c r="BH92" s="4">
        <f t="shared" ca="1" si="39"/>
        <v>1.0100190008901977</v>
      </c>
      <c r="BI92" s="4">
        <f t="shared" ca="1" si="40"/>
        <v>1.0082420599748447</v>
      </c>
      <c r="BJ92" s="4">
        <f t="shared" ca="1" si="41"/>
        <v>0.99508554363531354</v>
      </c>
      <c r="BK92" s="4">
        <f t="shared" ca="1" si="42"/>
        <v>1.0138469999999999</v>
      </c>
      <c r="BL92" s="4">
        <f t="shared" ca="1" si="34"/>
        <v>1.0044498269872502</v>
      </c>
      <c r="BM92" s="4">
        <f t="shared" ca="1" si="35"/>
        <v>1.0273768669342502</v>
      </c>
      <c r="BN92" s="4">
        <f t="shared" ca="1" si="36"/>
        <v>1.0396551120899999</v>
      </c>
      <c r="BO92" s="4">
        <f t="shared" ca="1" si="43"/>
        <v>1.0290418847913119</v>
      </c>
      <c r="BP92" s="4">
        <f t="shared" ca="1" si="44"/>
        <v>1.0843749519446384</v>
      </c>
      <c r="BQ92" s="4">
        <f t="shared" ca="1" si="45"/>
        <v>1.0157326141926586</v>
      </c>
      <c r="BR92" s="4">
        <f t="shared" ca="1" si="46"/>
        <v>1.0443700730368219</v>
      </c>
      <c r="BS92" s="4">
        <f t="shared" ca="1" si="47"/>
        <v>1</v>
      </c>
      <c r="BT92" s="4">
        <f t="shared" ca="1" si="48"/>
        <v>1</v>
      </c>
      <c r="BV92" s="4"/>
      <c r="BW92" s="4"/>
      <c r="BX92" s="4"/>
      <c r="BY92" s="4"/>
      <c r="BZ92" s="4"/>
      <c r="CA92" s="4"/>
      <c r="CB92" s="4"/>
      <c r="CC92" s="4"/>
      <c r="CM92" s="11"/>
      <c r="CN92" s="7"/>
    </row>
    <row r="93" spans="1:92" x14ac:dyDescent="0.2">
      <c r="A93" s="38"/>
      <c r="B93" s="34">
        <f>'US Core RE'!D102</f>
        <v>37529</v>
      </c>
      <c r="C93" s="3">
        <f ca="1">'Data Selector'!B92</f>
        <v>1.44004197593832E-2</v>
      </c>
      <c r="D93" s="3">
        <f ca="1">'Data Selector'!C92</f>
        <v>3.2598344825999999E-2</v>
      </c>
      <c r="E93" s="3">
        <f ca="1">'Data Selector'!D92</f>
        <v>0</v>
      </c>
      <c r="F93" s="3">
        <f ca="1">'Data Selector'!E92</f>
        <v>1.2663668939080478E-2</v>
      </c>
      <c r="G93" s="3">
        <f ca="1">'Data Selector'!F92</f>
        <v>1.4148976254442501E-2</v>
      </c>
      <c r="H93" s="3">
        <f ca="1">'Data Selector'!G92</f>
        <v>2.1575209696850198E-3</v>
      </c>
      <c r="I93" s="3">
        <f ca="1">'Data Selector'!H92</f>
        <v>-5.9790999999999997E-2</v>
      </c>
      <c r="J93" s="3">
        <f ca="1">'Data Selector'!I92</f>
        <v>2.4694521327501828E-3</v>
      </c>
      <c r="K93" s="3">
        <f ca="1">'Data Selector'!J92</f>
        <v>1.1083183433750143E-2</v>
      </c>
      <c r="L93" s="3">
        <f ca="1">'Data Selector'!K92</f>
        <v>-1.0021945982499059E-3</v>
      </c>
      <c r="M93" s="3">
        <f ca="1">'Data Selector'!L92</f>
        <v>-0.10074065342240801</v>
      </c>
      <c r="N93" s="3">
        <f ca="1">'Data Selector'!M92</f>
        <v>-0.17276581482446701</v>
      </c>
      <c r="O93" s="3">
        <f ca="1">'Data Selector'!N92</f>
        <v>4.5818793153450166E-2</v>
      </c>
      <c r="P93" s="3">
        <f ca="1">'Data Selector'!O92</f>
        <v>3.3905552563011997E-2</v>
      </c>
      <c r="Q93" s="3">
        <f ca="1">'Data Selector'!P92</f>
        <v>0</v>
      </c>
      <c r="R93" s="3">
        <f ca="1">'Data Selector'!Q92</f>
        <v>0</v>
      </c>
      <c r="U93" s="12">
        <f ca="1">IF($AK93&lt;(Summary!$D$4+1),'Base Correl and Vol Calcs'!C93,"")</f>
        <v>1.44004197593832E-2</v>
      </c>
      <c r="V93" s="12">
        <f ca="1">IF($AK93&lt;(Summary!$D$4+1),'Base Correl and Vol Calcs'!D93,"")</f>
        <v>3.2598344825999999E-2</v>
      </c>
      <c r="W93" s="12">
        <f ca="1">IF($AK93&lt;(Summary!$D$4+1),'Base Correl and Vol Calcs'!E93,"")</f>
        <v>0</v>
      </c>
      <c r="X93" s="12">
        <f ca="1">IF($AK93&lt;(Summary!$D$4+1),'Base Correl and Vol Calcs'!F93,"")</f>
        <v>1.2663668939080478E-2</v>
      </c>
      <c r="Y93" s="12">
        <f ca="1">IF($AK93&lt;(Summary!$D$4+1),'Base Correl and Vol Calcs'!G93,"")</f>
        <v>1.4148976254442501E-2</v>
      </c>
      <c r="Z93" s="12">
        <f ca="1">IF($AK93&lt;(Summary!$D$4+1),'Base Correl and Vol Calcs'!H93,"")</f>
        <v>2.1575209696850198E-3</v>
      </c>
      <c r="AA93" s="12">
        <f ca="1">IF($AK93&lt;(Summary!$D$4+1),'Base Correl and Vol Calcs'!I93,"")</f>
        <v>-5.9790999999999997E-2</v>
      </c>
      <c r="AB93" s="12">
        <f ca="1">IF($AK93&lt;(Summary!$D$4+1),'Base Correl and Vol Calcs'!J93,"")</f>
        <v>2.4694521327501828E-3</v>
      </c>
      <c r="AC93" s="12">
        <f ca="1">IF($AK93&lt;(Summary!$D$4+1),'Base Correl and Vol Calcs'!K93,"")</f>
        <v>1.1083183433750143E-2</v>
      </c>
      <c r="AD93" s="12">
        <f ca="1">IF($AK93&lt;(Summary!$D$4+1),'Base Correl and Vol Calcs'!L93,"")</f>
        <v>-1.0021945982499059E-3</v>
      </c>
      <c r="AE93" s="12">
        <f ca="1">IF($AK93&lt;(Summary!$D$4+1),'Base Correl and Vol Calcs'!M93,"")</f>
        <v>-0.10074065342240801</v>
      </c>
      <c r="AF93" s="12">
        <f ca="1">IF($AK93&lt;(Summary!$D$4+1),'Base Correl and Vol Calcs'!N93,"")</f>
        <v>-0.17276581482446701</v>
      </c>
      <c r="AG93" s="12">
        <f ca="1">IF($AK93&lt;(Summary!$D$4+1),'Base Correl and Vol Calcs'!O93,"")</f>
        <v>4.5818793153450166E-2</v>
      </c>
      <c r="AH93" s="12">
        <f ca="1">IF($AK93&lt;(Summary!$D$4+1),'Base Correl and Vol Calcs'!P93,"")</f>
        <v>3.3905552563011997E-2</v>
      </c>
      <c r="AI93" s="12">
        <f ca="1">IF($AK93&lt;(Summary!$D$4+1),'Base Correl and Vol Calcs'!Q93,"")</f>
        <v>0</v>
      </c>
      <c r="AJ93" s="12">
        <f ca="1">IF($AK93&lt;(Summary!$D$4+1),'Base Correl and Vol Calcs'!R93,"")</f>
        <v>0</v>
      </c>
      <c r="AK93" s="10">
        <f t="shared" si="49"/>
        <v>89</v>
      </c>
      <c r="BE93" s="4">
        <f t="shared" ca="1" si="50"/>
        <v>1.0144004197593832</v>
      </c>
      <c r="BF93" s="4">
        <f t="shared" ca="1" si="37"/>
        <v>1.0325983448260001</v>
      </c>
      <c r="BG93" s="4">
        <f t="shared" ca="1" si="38"/>
        <v>1</v>
      </c>
      <c r="BH93" s="4">
        <f t="shared" ca="1" si="39"/>
        <v>1.0126636689390804</v>
      </c>
      <c r="BI93" s="4">
        <f t="shared" ca="1" si="40"/>
        <v>1.0141489762544424</v>
      </c>
      <c r="BJ93" s="4">
        <f t="shared" ca="1" si="41"/>
        <v>1.0021575209696849</v>
      </c>
      <c r="BK93" s="4">
        <f t="shared" ca="1" si="42"/>
        <v>0.94020899999999996</v>
      </c>
      <c r="BL93" s="4">
        <f t="shared" ca="1" si="34"/>
        <v>1.0024694521327502</v>
      </c>
      <c r="BM93" s="4">
        <f t="shared" ca="1" si="35"/>
        <v>1.0110831834337501</v>
      </c>
      <c r="BN93" s="4">
        <f t="shared" ca="1" si="36"/>
        <v>0.99899780540175009</v>
      </c>
      <c r="BO93" s="4">
        <f t="shared" ca="1" si="43"/>
        <v>0.89925934657759199</v>
      </c>
      <c r="BP93" s="4">
        <f t="shared" ca="1" si="44"/>
        <v>0.82723418517553293</v>
      </c>
      <c r="BQ93" s="4">
        <f t="shared" ca="1" si="45"/>
        <v>1.0458187931534502</v>
      </c>
      <c r="BR93" s="4">
        <f t="shared" ca="1" si="46"/>
        <v>1.0339055525630121</v>
      </c>
      <c r="BS93" s="4">
        <f t="shared" ca="1" si="47"/>
        <v>1</v>
      </c>
      <c r="BT93" s="4">
        <f t="shared" ca="1" si="48"/>
        <v>1</v>
      </c>
      <c r="BV93" s="4"/>
      <c r="BW93" s="4"/>
      <c r="BX93" s="4"/>
      <c r="BY93" s="4"/>
      <c r="BZ93" s="4"/>
      <c r="CA93" s="4"/>
      <c r="CB93" s="4"/>
      <c r="CC93" s="4"/>
      <c r="CM93" s="11"/>
      <c r="CN93" s="7"/>
    </row>
    <row r="94" spans="1:92" x14ac:dyDescent="0.2">
      <c r="A94" s="38"/>
      <c r="B94" s="34">
        <f>'US Core RE'!D103</f>
        <v>37437</v>
      </c>
      <c r="C94" s="3">
        <f ca="1">'Data Selector'!B93</f>
        <v>1.0370585000028999E-2</v>
      </c>
      <c r="D94" s="3">
        <f ca="1">'Data Selector'!C93</f>
        <v>2.5171085853E-2</v>
      </c>
      <c r="E94" s="3">
        <f ca="1">'Data Selector'!D93</f>
        <v>0</v>
      </c>
      <c r="F94" s="3">
        <f ca="1">'Data Selector'!E93</f>
        <v>2.0770396018537966E-2</v>
      </c>
      <c r="G94" s="3">
        <f ca="1">'Data Selector'!F93</f>
        <v>3.72113448149306E-4</v>
      </c>
      <c r="H94" s="3">
        <f ca="1">'Data Selector'!G93</f>
        <v>1.41949762096864E-2</v>
      </c>
      <c r="I94" s="3">
        <f ca="1">'Data Selector'!H93</f>
        <v>-2.2907E-2</v>
      </c>
      <c r="J94" s="3">
        <f ca="1">'Data Selector'!I93</f>
        <v>-1.1615380412498544E-3</v>
      </c>
      <c r="K94" s="3">
        <f ca="1">'Data Selector'!J93</f>
        <v>1.2652618313000019E-2</v>
      </c>
      <c r="L94" s="3">
        <f ca="1">'Data Selector'!K93</f>
        <v>1.6431022827500197E-2</v>
      </c>
      <c r="M94" s="3">
        <f ca="1">'Data Selector'!L93</f>
        <v>5.4389592021103939E-2</v>
      </c>
      <c r="N94" s="3">
        <f ca="1">'Data Selector'!M93</f>
        <v>-0.133966877251014</v>
      </c>
      <c r="O94" s="3">
        <f ca="1">'Data Selector'!N93</f>
        <v>3.6946427819321226E-2</v>
      </c>
      <c r="P94" s="3">
        <f ca="1">'Data Selector'!O93</f>
        <v>3.2545896432201502E-2</v>
      </c>
      <c r="Q94" s="3">
        <f ca="1">'Data Selector'!P93</f>
        <v>0</v>
      </c>
      <c r="R94" s="3">
        <f ca="1">'Data Selector'!Q93</f>
        <v>0</v>
      </c>
      <c r="U94" s="12">
        <f ca="1">IF($AK94&lt;(Summary!$D$4+1),'Base Correl and Vol Calcs'!C94,"")</f>
        <v>1.0370585000028999E-2</v>
      </c>
      <c r="V94" s="12">
        <f ca="1">IF($AK94&lt;(Summary!$D$4+1),'Base Correl and Vol Calcs'!D94,"")</f>
        <v>2.5171085853E-2</v>
      </c>
      <c r="W94" s="12">
        <f ca="1">IF($AK94&lt;(Summary!$D$4+1),'Base Correl and Vol Calcs'!E94,"")</f>
        <v>0</v>
      </c>
      <c r="X94" s="12">
        <f ca="1">IF($AK94&lt;(Summary!$D$4+1),'Base Correl and Vol Calcs'!F94,"")</f>
        <v>2.0770396018537966E-2</v>
      </c>
      <c r="Y94" s="12">
        <f ca="1">IF($AK94&lt;(Summary!$D$4+1),'Base Correl and Vol Calcs'!G94,"")</f>
        <v>3.72113448149306E-4</v>
      </c>
      <c r="Z94" s="12">
        <f ca="1">IF($AK94&lt;(Summary!$D$4+1),'Base Correl and Vol Calcs'!H94,"")</f>
        <v>1.41949762096864E-2</v>
      </c>
      <c r="AA94" s="12">
        <f ca="1">IF($AK94&lt;(Summary!$D$4+1),'Base Correl and Vol Calcs'!I94,"")</f>
        <v>-2.2907E-2</v>
      </c>
      <c r="AB94" s="12">
        <f ca="1">IF($AK94&lt;(Summary!$D$4+1),'Base Correl and Vol Calcs'!J94,"")</f>
        <v>-1.1615380412498544E-3</v>
      </c>
      <c r="AC94" s="12">
        <f ca="1">IF($AK94&lt;(Summary!$D$4+1),'Base Correl and Vol Calcs'!K94,"")</f>
        <v>1.2652618313000019E-2</v>
      </c>
      <c r="AD94" s="12">
        <f ca="1">IF($AK94&lt;(Summary!$D$4+1),'Base Correl and Vol Calcs'!L94,"")</f>
        <v>1.6431022827500197E-2</v>
      </c>
      <c r="AE94" s="12">
        <f ca="1">IF($AK94&lt;(Summary!$D$4+1),'Base Correl and Vol Calcs'!M94,"")</f>
        <v>5.4389592021103939E-2</v>
      </c>
      <c r="AF94" s="12">
        <f ca="1">IF($AK94&lt;(Summary!$D$4+1),'Base Correl and Vol Calcs'!N94,"")</f>
        <v>-0.133966877251014</v>
      </c>
      <c r="AG94" s="12">
        <f ca="1">IF($AK94&lt;(Summary!$D$4+1),'Base Correl and Vol Calcs'!O94,"")</f>
        <v>3.6946427819321226E-2</v>
      </c>
      <c r="AH94" s="12">
        <f ca="1">IF($AK94&lt;(Summary!$D$4+1),'Base Correl and Vol Calcs'!P94,"")</f>
        <v>3.2545896432201502E-2</v>
      </c>
      <c r="AI94" s="12">
        <f ca="1">IF($AK94&lt;(Summary!$D$4+1),'Base Correl and Vol Calcs'!Q94,"")</f>
        <v>0</v>
      </c>
      <c r="AJ94" s="12">
        <f ca="1">IF($AK94&lt;(Summary!$D$4+1),'Base Correl and Vol Calcs'!R94,"")</f>
        <v>0</v>
      </c>
      <c r="AK94" s="10">
        <f t="shared" si="49"/>
        <v>90</v>
      </c>
      <c r="BE94" s="4">
        <f t="shared" ca="1" si="50"/>
        <v>1.0103705850000291</v>
      </c>
      <c r="BF94" s="4">
        <f t="shared" ca="1" si="37"/>
        <v>1.0251710858530001</v>
      </c>
      <c r="BG94" s="4">
        <f t="shared" ca="1" si="38"/>
        <v>1</v>
      </c>
      <c r="BH94" s="4">
        <f t="shared" ca="1" si="39"/>
        <v>1.0207703960185379</v>
      </c>
      <c r="BI94" s="4">
        <f t="shared" ca="1" si="40"/>
        <v>1.0003721134481494</v>
      </c>
      <c r="BJ94" s="4">
        <f t="shared" ca="1" si="41"/>
        <v>1.0141949762096865</v>
      </c>
      <c r="BK94" s="4">
        <f t="shared" ca="1" si="42"/>
        <v>0.97709299999999999</v>
      </c>
      <c r="BL94" s="4">
        <f t="shared" ca="1" si="34"/>
        <v>0.99883846195875015</v>
      </c>
      <c r="BM94" s="4">
        <f t="shared" ca="1" si="35"/>
        <v>1.012652618313</v>
      </c>
      <c r="BN94" s="4">
        <f t="shared" ca="1" si="36"/>
        <v>1.0164310228275002</v>
      </c>
      <c r="BO94" s="4">
        <f t="shared" ca="1" si="43"/>
        <v>1.0543895920211039</v>
      </c>
      <c r="BP94" s="4">
        <f t="shared" ca="1" si="44"/>
        <v>0.86603312274898603</v>
      </c>
      <c r="BQ94" s="4">
        <f t="shared" ca="1" si="45"/>
        <v>1.0369464278193212</v>
      </c>
      <c r="BR94" s="4">
        <f t="shared" ca="1" si="46"/>
        <v>1.0325458964322014</v>
      </c>
      <c r="BS94" s="4">
        <f t="shared" ca="1" si="47"/>
        <v>1</v>
      </c>
      <c r="BT94" s="4">
        <f t="shared" ca="1" si="48"/>
        <v>1</v>
      </c>
      <c r="BV94" s="4"/>
      <c r="BW94" s="4"/>
      <c r="BX94" s="4"/>
      <c r="BY94" s="4"/>
      <c r="BZ94" s="4"/>
      <c r="CA94" s="4"/>
      <c r="CB94" s="4"/>
      <c r="CC94" s="4"/>
      <c r="CM94" s="11"/>
      <c r="CN94" s="7"/>
    </row>
    <row r="95" spans="1:92" x14ac:dyDescent="0.2">
      <c r="A95" s="38"/>
      <c r="B95" s="34">
        <f>'US Core RE'!D104</f>
        <v>37346</v>
      </c>
      <c r="C95" s="3">
        <f ca="1">'Data Selector'!B94</f>
        <v>2.8706821920652299E-3</v>
      </c>
      <c r="D95" s="3">
        <f ca="1">'Data Selector'!C94</f>
        <v>1.6655657450999999E-2</v>
      </c>
      <c r="E95" s="3">
        <f ca="1">'Data Selector'!D94</f>
        <v>0</v>
      </c>
      <c r="F95" s="3">
        <f ca="1">'Data Selector'!E94</f>
        <v>1.6202390298832577E-2</v>
      </c>
      <c r="G95" s="3">
        <f ca="1">'Data Selector'!F94</f>
        <v>2.09728435815657E-2</v>
      </c>
      <c r="H95" s="3">
        <f ca="1">'Data Selector'!G94</f>
        <v>2.0674288589103001E-2</v>
      </c>
      <c r="I95" s="3">
        <f ca="1">'Data Selector'!H94</f>
        <v>-2.8176E-2</v>
      </c>
      <c r="J95" s="3">
        <f ca="1">'Data Selector'!I94</f>
        <v>2.9001406130000351E-3</v>
      </c>
      <c r="K95" s="3">
        <f ca="1">'Data Selector'!J94</f>
        <v>9.4262605227499741E-3</v>
      </c>
      <c r="L95" s="3">
        <f ca="1">'Data Selector'!K94</f>
        <v>-3.4237269947500204E-3</v>
      </c>
      <c r="M95" s="3">
        <f ca="1">'Data Selector'!L94</f>
        <v>5.3767745597995908E-2</v>
      </c>
      <c r="N95" s="3">
        <f ca="1">'Data Selector'!M94</f>
        <v>2.74887660812273E-3</v>
      </c>
      <c r="O95" s="3">
        <f ca="1">'Data Selector'!N94</f>
        <v>9.3532870360846232E-4</v>
      </c>
      <c r="P95" s="3">
        <f ca="1">'Data Selector'!O94</f>
        <v>1.68894827891207E-2</v>
      </c>
      <c r="Q95" s="3">
        <f ca="1">'Data Selector'!P94</f>
        <v>0</v>
      </c>
      <c r="R95" s="3">
        <f ca="1">'Data Selector'!Q94</f>
        <v>0</v>
      </c>
      <c r="U95" s="12">
        <f ca="1">IF($AK95&lt;(Summary!$D$4+1),'Base Correl and Vol Calcs'!C95,"")</f>
        <v>2.8706821920652299E-3</v>
      </c>
      <c r="V95" s="12">
        <f ca="1">IF($AK95&lt;(Summary!$D$4+1),'Base Correl and Vol Calcs'!D95,"")</f>
        <v>1.6655657450999999E-2</v>
      </c>
      <c r="W95" s="12">
        <f ca="1">IF($AK95&lt;(Summary!$D$4+1),'Base Correl and Vol Calcs'!E95,"")</f>
        <v>0</v>
      </c>
      <c r="X95" s="12">
        <f ca="1">IF($AK95&lt;(Summary!$D$4+1),'Base Correl and Vol Calcs'!F95,"")</f>
        <v>1.6202390298832577E-2</v>
      </c>
      <c r="Y95" s="12">
        <f ca="1">IF($AK95&lt;(Summary!$D$4+1),'Base Correl and Vol Calcs'!G95,"")</f>
        <v>2.09728435815657E-2</v>
      </c>
      <c r="Z95" s="12">
        <f ca="1">IF($AK95&lt;(Summary!$D$4+1),'Base Correl and Vol Calcs'!H95,"")</f>
        <v>2.0674288589103001E-2</v>
      </c>
      <c r="AA95" s="12">
        <f ca="1">IF($AK95&lt;(Summary!$D$4+1),'Base Correl and Vol Calcs'!I95,"")</f>
        <v>-2.8176E-2</v>
      </c>
      <c r="AB95" s="12">
        <f ca="1">IF($AK95&lt;(Summary!$D$4+1),'Base Correl and Vol Calcs'!J95,"")</f>
        <v>2.9001406130000351E-3</v>
      </c>
      <c r="AC95" s="12">
        <f ca="1">IF($AK95&lt;(Summary!$D$4+1),'Base Correl and Vol Calcs'!K95,"")</f>
        <v>9.4262605227499741E-3</v>
      </c>
      <c r="AD95" s="12">
        <f ca="1">IF($AK95&lt;(Summary!$D$4+1),'Base Correl and Vol Calcs'!L95,"")</f>
        <v>-3.4237269947500204E-3</v>
      </c>
      <c r="AE95" s="12">
        <f ca="1">IF($AK95&lt;(Summary!$D$4+1),'Base Correl and Vol Calcs'!M95,"")</f>
        <v>5.3767745597995908E-2</v>
      </c>
      <c r="AF95" s="12">
        <f ca="1">IF($AK95&lt;(Summary!$D$4+1),'Base Correl and Vol Calcs'!N95,"")</f>
        <v>2.74887660812273E-3</v>
      </c>
      <c r="AG95" s="12">
        <f ca="1">IF($AK95&lt;(Summary!$D$4+1),'Base Correl and Vol Calcs'!O95,"")</f>
        <v>9.3532870360846232E-4</v>
      </c>
      <c r="AH95" s="12">
        <f ca="1">IF($AK95&lt;(Summary!$D$4+1),'Base Correl and Vol Calcs'!P95,"")</f>
        <v>1.68894827891207E-2</v>
      </c>
      <c r="AI95" s="12">
        <f ca="1">IF($AK95&lt;(Summary!$D$4+1),'Base Correl and Vol Calcs'!Q95,"")</f>
        <v>0</v>
      </c>
      <c r="AJ95" s="12">
        <f ca="1">IF($AK95&lt;(Summary!$D$4+1),'Base Correl and Vol Calcs'!R95,"")</f>
        <v>0</v>
      </c>
      <c r="AK95" s="10">
        <f t="shared" si="49"/>
        <v>91</v>
      </c>
      <c r="BE95" s="4">
        <f t="shared" ca="1" si="50"/>
        <v>1.0028706821920652</v>
      </c>
      <c r="BF95" s="4">
        <f t="shared" ca="1" si="37"/>
        <v>1.0166556574509999</v>
      </c>
      <c r="BG95" s="4">
        <f t="shared" ca="1" si="38"/>
        <v>1</v>
      </c>
      <c r="BH95" s="4">
        <f t="shared" ca="1" si="39"/>
        <v>1.0162023902988326</v>
      </c>
      <c r="BI95" s="4">
        <f t="shared" ca="1" si="40"/>
        <v>1.0209728435815657</v>
      </c>
      <c r="BJ95" s="4">
        <f t="shared" ca="1" si="41"/>
        <v>1.0206742885891029</v>
      </c>
      <c r="BK95" s="4">
        <f t="shared" ca="1" si="42"/>
        <v>0.97182400000000002</v>
      </c>
      <c r="BL95" s="4">
        <f t="shared" ca="1" si="34"/>
        <v>1.002900140613</v>
      </c>
      <c r="BM95" s="4">
        <f t="shared" ca="1" si="35"/>
        <v>1.00942626052275</v>
      </c>
      <c r="BN95" s="4">
        <f t="shared" ca="1" si="36"/>
        <v>0.99657627300524998</v>
      </c>
      <c r="BO95" s="4">
        <f t="shared" ca="1" si="43"/>
        <v>1.0537677455979959</v>
      </c>
      <c r="BP95" s="4">
        <f t="shared" ca="1" si="44"/>
        <v>1.0027488766081227</v>
      </c>
      <c r="BQ95" s="4">
        <f t="shared" ca="1" si="45"/>
        <v>1.0009353287036085</v>
      </c>
      <c r="BR95" s="4">
        <f t="shared" ca="1" si="46"/>
        <v>1.0168894827891206</v>
      </c>
      <c r="BS95" s="4">
        <f t="shared" ca="1" si="47"/>
        <v>1</v>
      </c>
      <c r="BT95" s="4">
        <f t="shared" ca="1" si="48"/>
        <v>1</v>
      </c>
      <c r="BV95" s="4"/>
      <c r="BW95" s="4"/>
      <c r="BX95" s="4"/>
      <c r="BY95" s="4"/>
      <c r="BZ95" s="4"/>
      <c r="CA95" s="4"/>
      <c r="CB95" s="4"/>
      <c r="CC95" s="4"/>
      <c r="CM95" s="11"/>
      <c r="CN95" s="7"/>
    </row>
    <row r="96" spans="1:92" x14ac:dyDescent="0.2">
      <c r="A96" s="38"/>
      <c r="B96" s="34">
        <f>'US Core RE'!D105</f>
        <v>37256</v>
      </c>
      <c r="C96" s="3">
        <f ca="1">'Data Selector'!B95</f>
        <v>1.5110003827189301E-3</v>
      </c>
      <c r="D96" s="3">
        <f ca="1">'Data Selector'!C95</f>
        <v>2.0216705604000001E-2</v>
      </c>
      <c r="E96" s="3">
        <f ca="1">'Data Selector'!D95</f>
        <v>0</v>
      </c>
      <c r="F96" s="3">
        <f ca="1">'Data Selector'!E95</f>
        <v>6.359748800461109E-3</v>
      </c>
      <c r="G96" s="3">
        <f ca="1">'Data Selector'!F95</f>
        <v>1.8795268376746301E-2</v>
      </c>
      <c r="H96" s="3">
        <f ca="1">'Data Selector'!G95</f>
        <v>-1.7357820196093499E-3</v>
      </c>
      <c r="I96" s="3">
        <f ca="1">'Data Selector'!H95</f>
        <v>-2.9484E-2</v>
      </c>
      <c r="J96" s="3">
        <f ca="1">'Data Selector'!I95</f>
        <v>-6.7696333268499886E-2</v>
      </c>
      <c r="K96" s="3">
        <f ca="1">'Data Selector'!J95</f>
        <v>1.2823726570249994E-2</v>
      </c>
      <c r="L96" s="3">
        <f ca="1">'Data Selector'!K95</f>
        <v>-2.4482864700999918E-2</v>
      </c>
      <c r="M96" s="3">
        <f ca="1">'Data Selector'!L95</f>
        <v>5.9736910174978952E-2</v>
      </c>
      <c r="N96" s="3">
        <f ca="1">'Data Selector'!M95</f>
        <v>0.10684993518155</v>
      </c>
      <c r="O96" s="3">
        <f ca="1">'Data Selector'!N95</f>
        <v>4.518355471658797E-4</v>
      </c>
      <c r="P96" s="3">
        <f ca="1">'Data Selector'!O95</f>
        <v>-2.3556875753973E-2</v>
      </c>
      <c r="Q96" s="3">
        <f ca="1">'Data Selector'!P95</f>
        <v>0</v>
      </c>
      <c r="R96" s="3">
        <f ca="1">'Data Selector'!Q95</f>
        <v>0</v>
      </c>
      <c r="U96" s="12">
        <f ca="1">IF($AK96&lt;(Summary!$D$4+1),'Base Correl and Vol Calcs'!C96,"")</f>
        <v>1.5110003827189301E-3</v>
      </c>
      <c r="V96" s="12">
        <f ca="1">IF($AK96&lt;(Summary!$D$4+1),'Base Correl and Vol Calcs'!D96,"")</f>
        <v>2.0216705604000001E-2</v>
      </c>
      <c r="W96" s="12">
        <f ca="1">IF($AK96&lt;(Summary!$D$4+1),'Base Correl and Vol Calcs'!E96,"")</f>
        <v>0</v>
      </c>
      <c r="X96" s="12">
        <f ca="1">IF($AK96&lt;(Summary!$D$4+1),'Base Correl and Vol Calcs'!F96,"")</f>
        <v>6.359748800461109E-3</v>
      </c>
      <c r="Y96" s="12">
        <f ca="1">IF($AK96&lt;(Summary!$D$4+1),'Base Correl and Vol Calcs'!G96,"")</f>
        <v>1.8795268376746301E-2</v>
      </c>
      <c r="Z96" s="12">
        <f ca="1">IF($AK96&lt;(Summary!$D$4+1),'Base Correl and Vol Calcs'!H96,"")</f>
        <v>-1.7357820196093499E-3</v>
      </c>
      <c r="AA96" s="12">
        <f ca="1">IF($AK96&lt;(Summary!$D$4+1),'Base Correl and Vol Calcs'!I96,"")</f>
        <v>-2.9484E-2</v>
      </c>
      <c r="AB96" s="12">
        <f ca="1">IF($AK96&lt;(Summary!$D$4+1),'Base Correl and Vol Calcs'!J96,"")</f>
        <v>-6.7696333268499886E-2</v>
      </c>
      <c r="AC96" s="12">
        <f ca="1">IF($AK96&lt;(Summary!$D$4+1),'Base Correl and Vol Calcs'!K96,"")</f>
        <v>1.2823726570249994E-2</v>
      </c>
      <c r="AD96" s="12">
        <f ca="1">IF($AK96&lt;(Summary!$D$4+1),'Base Correl and Vol Calcs'!L96,"")</f>
        <v>-2.4482864700999918E-2</v>
      </c>
      <c r="AE96" s="12">
        <f ca="1">IF($AK96&lt;(Summary!$D$4+1),'Base Correl and Vol Calcs'!M96,"")</f>
        <v>5.9736910174978952E-2</v>
      </c>
      <c r="AF96" s="12">
        <f ca="1">IF($AK96&lt;(Summary!$D$4+1),'Base Correl and Vol Calcs'!N96,"")</f>
        <v>0.10684993518155</v>
      </c>
      <c r="AG96" s="12">
        <f ca="1">IF($AK96&lt;(Summary!$D$4+1),'Base Correl and Vol Calcs'!O96,"")</f>
        <v>4.518355471658797E-4</v>
      </c>
      <c r="AH96" s="12">
        <f ca="1">IF($AK96&lt;(Summary!$D$4+1),'Base Correl and Vol Calcs'!P96,"")</f>
        <v>-2.3556875753973E-2</v>
      </c>
      <c r="AI96" s="12">
        <f ca="1">IF($AK96&lt;(Summary!$D$4+1),'Base Correl and Vol Calcs'!Q96,"")</f>
        <v>0</v>
      </c>
      <c r="AJ96" s="12">
        <f ca="1">IF($AK96&lt;(Summary!$D$4+1),'Base Correl and Vol Calcs'!R96,"")</f>
        <v>0</v>
      </c>
      <c r="AK96" s="10">
        <f t="shared" si="49"/>
        <v>92</v>
      </c>
      <c r="BE96" s="4">
        <f t="shared" ca="1" si="50"/>
        <v>1.001511000382719</v>
      </c>
      <c r="BF96" s="4">
        <f t="shared" ca="1" si="37"/>
        <v>1.0202167056039999</v>
      </c>
      <c r="BG96" s="4">
        <f t="shared" ca="1" si="38"/>
        <v>1</v>
      </c>
      <c r="BH96" s="4">
        <f t="shared" ca="1" si="39"/>
        <v>1.0063597488004612</v>
      </c>
      <c r="BI96" s="4">
        <f t="shared" ca="1" si="40"/>
        <v>1.0187952683767463</v>
      </c>
      <c r="BJ96" s="4">
        <f t="shared" ca="1" si="41"/>
        <v>0.99826421798039067</v>
      </c>
      <c r="BK96" s="4">
        <f t="shared" ca="1" si="42"/>
        <v>0.97051600000000005</v>
      </c>
      <c r="BL96" s="4">
        <f t="shared" ca="1" si="34"/>
        <v>0.93230366673150011</v>
      </c>
      <c r="BM96" s="4">
        <f t="shared" ca="1" si="35"/>
        <v>1.01282372657025</v>
      </c>
      <c r="BN96" s="4">
        <f t="shared" ca="1" si="36"/>
        <v>0.97551713529900008</v>
      </c>
      <c r="BO96" s="4">
        <f t="shared" ca="1" si="43"/>
        <v>1.059736910174979</v>
      </c>
      <c r="BP96" s="4">
        <f t="shared" ca="1" si="44"/>
        <v>1.1068499351815499</v>
      </c>
      <c r="BQ96" s="4">
        <f t="shared" ca="1" si="45"/>
        <v>1.0004518355471659</v>
      </c>
      <c r="BR96" s="4">
        <f t="shared" ca="1" si="46"/>
        <v>0.97644312424602697</v>
      </c>
      <c r="BS96" s="4">
        <f t="shared" ca="1" si="47"/>
        <v>1</v>
      </c>
      <c r="BT96" s="4">
        <f t="shared" ca="1" si="48"/>
        <v>1</v>
      </c>
      <c r="BV96" s="4"/>
      <c r="BW96" s="4"/>
      <c r="BX96" s="4"/>
      <c r="BY96" s="4"/>
      <c r="BZ96" s="4"/>
      <c r="CA96" s="4"/>
      <c r="CB96" s="4"/>
      <c r="CC96" s="4"/>
      <c r="CM96" s="11"/>
      <c r="CN96" s="7"/>
    </row>
    <row r="97" spans="1:92" x14ac:dyDescent="0.2">
      <c r="A97" s="38"/>
      <c r="B97" s="34">
        <f>'US Core RE'!D106</f>
        <v>37164</v>
      </c>
      <c r="C97" s="3">
        <f ca="1">'Data Selector'!B96</f>
        <v>6.6047569769125602E-3</v>
      </c>
      <c r="D97" s="3">
        <f ca="1">'Data Selector'!C96</f>
        <v>2.0093450684000001E-2</v>
      </c>
      <c r="E97" s="3">
        <f ca="1">'Data Selector'!D96</f>
        <v>0</v>
      </c>
      <c r="F97" s="3">
        <f ca="1">'Data Selector'!E96</f>
        <v>1.4957858417001544E-2</v>
      </c>
      <c r="G97" s="3">
        <f ca="1">'Data Selector'!F96</f>
        <v>2.04351342131124E-2</v>
      </c>
      <c r="H97" s="3">
        <f ca="1">'Data Selector'!G96</f>
        <v>3.7582322550718701E-3</v>
      </c>
      <c r="I97" s="3">
        <f ca="1">'Data Selector'!H96</f>
        <v>-3.8880999999999999E-2</v>
      </c>
      <c r="J97" s="3">
        <f ca="1">'Data Selector'!I96</f>
        <v>5.9109480297501182E-3</v>
      </c>
      <c r="K97" s="3">
        <f ca="1">'Data Selector'!J96</f>
        <v>9.1167091407500234E-3</v>
      </c>
      <c r="L97" s="3">
        <f ca="1">'Data Selector'!K96</f>
        <v>-1.8227491328499879E-2</v>
      </c>
      <c r="M97" s="3">
        <f ca="1">'Data Selector'!L96</f>
        <v>-9.8298028838617935E-2</v>
      </c>
      <c r="N97" s="3">
        <f ca="1">'Data Selector'!M96</f>
        <v>-0.14678152979905101</v>
      </c>
      <c r="O97" s="3">
        <f ca="1">'Data Selector'!N96</f>
        <v>4.61149933822953E-2</v>
      </c>
      <c r="P97" s="3">
        <f ca="1">'Data Selector'!O96</f>
        <v>1.57477637369536E-2</v>
      </c>
      <c r="Q97" s="3">
        <f ca="1">'Data Selector'!P96</f>
        <v>0</v>
      </c>
      <c r="R97" s="3">
        <f ca="1">'Data Selector'!Q96</f>
        <v>0</v>
      </c>
      <c r="U97" s="12">
        <f ca="1">IF($AK97&lt;(Summary!$D$4+1),'Base Correl and Vol Calcs'!C97,"")</f>
        <v>6.6047569769125602E-3</v>
      </c>
      <c r="V97" s="12">
        <f ca="1">IF($AK97&lt;(Summary!$D$4+1),'Base Correl and Vol Calcs'!D97,"")</f>
        <v>2.0093450684000001E-2</v>
      </c>
      <c r="W97" s="12">
        <f ca="1">IF($AK97&lt;(Summary!$D$4+1),'Base Correl and Vol Calcs'!E97,"")</f>
        <v>0</v>
      </c>
      <c r="X97" s="12">
        <f ca="1">IF($AK97&lt;(Summary!$D$4+1),'Base Correl and Vol Calcs'!F97,"")</f>
        <v>1.4957858417001544E-2</v>
      </c>
      <c r="Y97" s="12">
        <f ca="1">IF($AK97&lt;(Summary!$D$4+1),'Base Correl and Vol Calcs'!G97,"")</f>
        <v>2.04351342131124E-2</v>
      </c>
      <c r="Z97" s="12">
        <f ca="1">IF($AK97&lt;(Summary!$D$4+1),'Base Correl and Vol Calcs'!H97,"")</f>
        <v>3.7582322550718701E-3</v>
      </c>
      <c r="AA97" s="12">
        <f ca="1">IF($AK97&lt;(Summary!$D$4+1),'Base Correl and Vol Calcs'!I97,"")</f>
        <v>-3.8880999999999999E-2</v>
      </c>
      <c r="AB97" s="12">
        <f ca="1">IF($AK97&lt;(Summary!$D$4+1),'Base Correl and Vol Calcs'!J97,"")</f>
        <v>5.9109480297501182E-3</v>
      </c>
      <c r="AC97" s="12">
        <f ca="1">IF($AK97&lt;(Summary!$D$4+1),'Base Correl and Vol Calcs'!K97,"")</f>
        <v>9.1167091407500234E-3</v>
      </c>
      <c r="AD97" s="12">
        <f ca="1">IF($AK97&lt;(Summary!$D$4+1),'Base Correl and Vol Calcs'!L97,"")</f>
        <v>-1.8227491328499879E-2</v>
      </c>
      <c r="AE97" s="12">
        <f ca="1">IF($AK97&lt;(Summary!$D$4+1),'Base Correl and Vol Calcs'!M97,"")</f>
        <v>-9.8298028838617935E-2</v>
      </c>
      <c r="AF97" s="12">
        <f ca="1">IF($AK97&lt;(Summary!$D$4+1),'Base Correl and Vol Calcs'!N97,"")</f>
        <v>-0.14678152979905101</v>
      </c>
      <c r="AG97" s="12">
        <f ca="1">IF($AK97&lt;(Summary!$D$4+1),'Base Correl and Vol Calcs'!O97,"")</f>
        <v>4.61149933822953E-2</v>
      </c>
      <c r="AH97" s="12">
        <f ca="1">IF($AK97&lt;(Summary!$D$4+1),'Base Correl and Vol Calcs'!P97,"")</f>
        <v>1.57477637369536E-2</v>
      </c>
      <c r="AI97" s="12">
        <f ca="1">IF($AK97&lt;(Summary!$D$4+1),'Base Correl and Vol Calcs'!Q97,"")</f>
        <v>0</v>
      </c>
      <c r="AJ97" s="12">
        <f ca="1">IF($AK97&lt;(Summary!$D$4+1),'Base Correl and Vol Calcs'!R97,"")</f>
        <v>0</v>
      </c>
      <c r="AK97" s="10">
        <f t="shared" si="49"/>
        <v>93</v>
      </c>
      <c r="BE97" s="4">
        <f t="shared" ca="1" si="50"/>
        <v>1.0066047569769125</v>
      </c>
      <c r="BF97" s="4">
        <f t="shared" ca="1" si="37"/>
        <v>1.020093450684</v>
      </c>
      <c r="BG97" s="4">
        <f t="shared" ca="1" si="38"/>
        <v>1</v>
      </c>
      <c r="BH97" s="4">
        <f t="shared" ca="1" si="39"/>
        <v>1.0149578584170016</v>
      </c>
      <c r="BI97" s="4">
        <f t="shared" ca="1" si="40"/>
        <v>1.0204351342131124</v>
      </c>
      <c r="BJ97" s="4">
        <f t="shared" ca="1" si="41"/>
        <v>1.0037582322550718</v>
      </c>
      <c r="BK97" s="4">
        <f t="shared" ca="1" si="42"/>
        <v>0.96111900000000006</v>
      </c>
      <c r="BL97" s="4">
        <f t="shared" ca="1" si="34"/>
        <v>1.0059109480297501</v>
      </c>
      <c r="BM97" s="4">
        <f t="shared" ca="1" si="35"/>
        <v>1.00911670914075</v>
      </c>
      <c r="BN97" s="4">
        <f t="shared" ca="1" si="36"/>
        <v>0.98177250867150012</v>
      </c>
      <c r="BO97" s="4">
        <f t="shared" ca="1" si="43"/>
        <v>0.90170197116138207</v>
      </c>
      <c r="BP97" s="4">
        <f t="shared" ca="1" si="44"/>
        <v>0.85321847020094899</v>
      </c>
      <c r="BQ97" s="4">
        <f t="shared" ca="1" si="45"/>
        <v>1.0461149933822953</v>
      </c>
      <c r="BR97" s="4">
        <f t="shared" ca="1" si="46"/>
        <v>1.0157477637369536</v>
      </c>
      <c r="BS97" s="4">
        <f t="shared" ca="1" si="47"/>
        <v>1</v>
      </c>
      <c r="BT97" s="4">
        <f t="shared" ca="1" si="48"/>
        <v>1</v>
      </c>
      <c r="BV97" s="4"/>
      <c r="BW97" s="4"/>
      <c r="BX97" s="4"/>
      <c r="BY97" s="4"/>
      <c r="BZ97" s="4"/>
      <c r="CA97" s="4"/>
      <c r="CB97" s="4"/>
      <c r="CC97" s="4"/>
      <c r="CM97" s="11"/>
      <c r="CN97" s="7"/>
    </row>
    <row r="98" spans="1:92" x14ac:dyDescent="0.2">
      <c r="A98" s="38"/>
      <c r="B98" s="34">
        <f>'US Core RE'!D107</f>
        <v>37072</v>
      </c>
      <c r="C98" s="3">
        <f ca="1">'Data Selector'!B97</f>
        <v>1.6996098968154599E-2</v>
      </c>
      <c r="D98" s="3">
        <f ca="1">'Data Selector'!C97</f>
        <v>2.0279169513999998E-2</v>
      </c>
      <c r="E98" s="3">
        <f ca="1">'Data Selector'!D97</f>
        <v>0</v>
      </c>
      <c r="F98" s="3">
        <f ca="1">'Data Selector'!E97</f>
        <v>2.8991420069343299E-2</v>
      </c>
      <c r="G98" s="3">
        <f ca="1">'Data Selector'!F97</f>
        <v>2.2126275460168699E-2</v>
      </c>
      <c r="H98" s="3">
        <f ca="1">'Data Selector'!G97</f>
        <v>1.47257347863046E-2</v>
      </c>
      <c r="I98" s="3">
        <f ca="1">'Data Selector'!H97</f>
        <v>-2.5099999999999998E-4</v>
      </c>
      <c r="J98" s="3">
        <f ca="1">'Data Selector'!I97</f>
        <v>-1.9708726337500648E-3</v>
      </c>
      <c r="K98" s="3">
        <f ca="1">'Data Selector'!J97</f>
        <v>1.5090940529749908E-2</v>
      </c>
      <c r="L98" s="3">
        <f ca="1">'Data Selector'!K97</f>
        <v>4.1045552300000843E-3</v>
      </c>
      <c r="M98" s="3">
        <f ca="1">'Data Selector'!L97</f>
        <v>6.0143622137599939E-2</v>
      </c>
      <c r="N98" s="3">
        <f ca="1">'Data Selector'!M97</f>
        <v>5.8524929070437902E-2</v>
      </c>
      <c r="O98" s="3">
        <f ca="1">'Data Selector'!N97</f>
        <v>5.6439583016076877E-3</v>
      </c>
      <c r="P98" s="3">
        <f ca="1">'Data Selector'!O97</f>
        <v>2.2969874895728E-2</v>
      </c>
      <c r="Q98" s="3">
        <f ca="1">'Data Selector'!P97</f>
        <v>0</v>
      </c>
      <c r="R98" s="3">
        <f ca="1">'Data Selector'!Q97</f>
        <v>0</v>
      </c>
      <c r="U98" s="12">
        <f ca="1">IF($AK98&lt;(Summary!$D$4+1),'Base Correl and Vol Calcs'!C98,"")</f>
        <v>1.6996098968154599E-2</v>
      </c>
      <c r="V98" s="12">
        <f ca="1">IF($AK98&lt;(Summary!$D$4+1),'Base Correl and Vol Calcs'!D98,"")</f>
        <v>2.0279169513999998E-2</v>
      </c>
      <c r="W98" s="12">
        <f ca="1">IF($AK98&lt;(Summary!$D$4+1),'Base Correl and Vol Calcs'!E98,"")</f>
        <v>0</v>
      </c>
      <c r="X98" s="12">
        <f ca="1">IF($AK98&lt;(Summary!$D$4+1),'Base Correl and Vol Calcs'!F98,"")</f>
        <v>2.8991420069343299E-2</v>
      </c>
      <c r="Y98" s="12">
        <f ca="1">IF($AK98&lt;(Summary!$D$4+1),'Base Correl and Vol Calcs'!G98,"")</f>
        <v>2.2126275460168699E-2</v>
      </c>
      <c r="Z98" s="12">
        <f ca="1">IF($AK98&lt;(Summary!$D$4+1),'Base Correl and Vol Calcs'!H98,"")</f>
        <v>1.47257347863046E-2</v>
      </c>
      <c r="AA98" s="12">
        <f ca="1">IF($AK98&lt;(Summary!$D$4+1),'Base Correl and Vol Calcs'!I98,"")</f>
        <v>-2.5099999999999998E-4</v>
      </c>
      <c r="AB98" s="12">
        <f ca="1">IF($AK98&lt;(Summary!$D$4+1),'Base Correl and Vol Calcs'!J98,"")</f>
        <v>-1.9708726337500648E-3</v>
      </c>
      <c r="AC98" s="12">
        <f ca="1">IF($AK98&lt;(Summary!$D$4+1),'Base Correl and Vol Calcs'!K98,"")</f>
        <v>1.5090940529749908E-2</v>
      </c>
      <c r="AD98" s="12">
        <f ca="1">IF($AK98&lt;(Summary!$D$4+1),'Base Correl and Vol Calcs'!L98,"")</f>
        <v>4.1045552300000843E-3</v>
      </c>
      <c r="AE98" s="12">
        <f ca="1">IF($AK98&lt;(Summary!$D$4+1),'Base Correl and Vol Calcs'!M98,"")</f>
        <v>6.0143622137599939E-2</v>
      </c>
      <c r="AF98" s="12">
        <f ca="1">IF($AK98&lt;(Summary!$D$4+1),'Base Correl and Vol Calcs'!N98,"")</f>
        <v>5.8524929070437902E-2</v>
      </c>
      <c r="AG98" s="12">
        <f ca="1">IF($AK98&lt;(Summary!$D$4+1),'Base Correl and Vol Calcs'!O98,"")</f>
        <v>5.6439583016076877E-3</v>
      </c>
      <c r="AH98" s="12">
        <f ca="1">IF($AK98&lt;(Summary!$D$4+1),'Base Correl and Vol Calcs'!P98,"")</f>
        <v>2.2969874895728E-2</v>
      </c>
      <c r="AI98" s="12">
        <f ca="1">IF($AK98&lt;(Summary!$D$4+1),'Base Correl and Vol Calcs'!Q98,"")</f>
        <v>0</v>
      </c>
      <c r="AJ98" s="12">
        <f ca="1">IF($AK98&lt;(Summary!$D$4+1),'Base Correl and Vol Calcs'!R98,"")</f>
        <v>0</v>
      </c>
      <c r="AK98" s="10">
        <f t="shared" si="49"/>
        <v>94</v>
      </c>
      <c r="BE98" s="4">
        <f t="shared" ca="1" si="50"/>
        <v>1.0169960989681546</v>
      </c>
      <c r="BF98" s="4">
        <f t="shared" ca="1" si="37"/>
        <v>1.0202791695140001</v>
      </c>
      <c r="BG98" s="4">
        <f t="shared" ca="1" si="38"/>
        <v>1</v>
      </c>
      <c r="BH98" s="4">
        <f t="shared" ca="1" si="39"/>
        <v>1.0289914200693433</v>
      </c>
      <c r="BI98" s="4">
        <f t="shared" ca="1" si="40"/>
        <v>1.0221262754601688</v>
      </c>
      <c r="BJ98" s="4">
        <f t="shared" ca="1" si="41"/>
        <v>1.0147257347863046</v>
      </c>
      <c r="BK98" s="4">
        <f t="shared" ca="1" si="42"/>
        <v>0.999749</v>
      </c>
      <c r="BL98" s="4">
        <f t="shared" ca="1" si="34"/>
        <v>0.99802912736624994</v>
      </c>
      <c r="BM98" s="4">
        <f t="shared" ca="1" si="35"/>
        <v>1.0150909405297499</v>
      </c>
      <c r="BN98" s="4">
        <f t="shared" ca="1" si="36"/>
        <v>1.0041045552300001</v>
      </c>
      <c r="BO98" s="4">
        <f t="shared" ca="1" si="43"/>
        <v>1.0601436221375999</v>
      </c>
      <c r="BP98" s="4">
        <f t="shared" ca="1" si="44"/>
        <v>1.0585249290704379</v>
      </c>
      <c r="BQ98" s="4">
        <f t="shared" ca="1" si="45"/>
        <v>1.0056439583016077</v>
      </c>
      <c r="BR98" s="4">
        <f t="shared" ca="1" si="46"/>
        <v>1.0229698748957281</v>
      </c>
      <c r="BS98" s="4">
        <f t="shared" ca="1" si="47"/>
        <v>1</v>
      </c>
      <c r="BT98" s="4">
        <f t="shared" ca="1" si="48"/>
        <v>1</v>
      </c>
      <c r="BV98" s="4"/>
      <c r="BW98" s="4"/>
      <c r="BX98" s="4"/>
      <c r="BY98" s="4"/>
      <c r="BZ98" s="4"/>
      <c r="CA98" s="4"/>
      <c r="CB98" s="4"/>
      <c r="CC98" s="4"/>
      <c r="CM98" s="11"/>
      <c r="CN98" s="7"/>
    </row>
    <row r="99" spans="1:92" x14ac:dyDescent="0.2">
      <c r="A99" s="38"/>
      <c r="B99" s="34">
        <f>'US Core RE'!D108</f>
        <v>36981</v>
      </c>
      <c r="C99" s="3">
        <f ca="1">'Data Selector'!B98</f>
        <v>2.0608490688799601E-2</v>
      </c>
      <c r="D99" s="3">
        <f ca="1">'Data Selector'!C98</f>
        <v>2.1783491187000001E-2</v>
      </c>
      <c r="E99" s="3">
        <f ca="1">'Data Selector'!D98</f>
        <v>0</v>
      </c>
      <c r="F99" s="3">
        <f ca="1">'Data Selector'!E98</f>
        <v>2.6513897266351356E-2</v>
      </c>
      <c r="G99" s="3">
        <f ca="1">'Data Selector'!F98</f>
        <v>1.50680004436958E-2</v>
      </c>
      <c r="H99" s="3">
        <f ca="1">'Data Selector'!G98</f>
        <v>2.30766512307467E-2</v>
      </c>
      <c r="I99" s="3">
        <f ca="1">'Data Selector'!H98</f>
        <v>1.3034E-2</v>
      </c>
      <c r="J99" s="3">
        <f ca="1">'Data Selector'!I98</f>
        <v>2.388560768000092E-3</v>
      </c>
      <c r="K99" s="3">
        <f ca="1">'Data Selector'!J98</f>
        <v>1.230544153025015E-2</v>
      </c>
      <c r="L99" s="3">
        <f ca="1">'Data Selector'!K98</f>
        <v>-6.5782932137500305E-3</v>
      </c>
      <c r="M99" s="3">
        <f ca="1">'Data Selector'!L98</f>
        <v>-5.0452771759749937E-2</v>
      </c>
      <c r="N99" s="3">
        <f ca="1">'Data Selector'!M98</f>
        <v>-0.11855413307620699</v>
      </c>
      <c r="O99" s="3">
        <f ca="1">'Data Selector'!N98</f>
        <v>3.0345883437098431E-2</v>
      </c>
      <c r="P99" s="3">
        <f ca="1">'Data Selector'!O98</f>
        <v>2.3362671406766601E-2</v>
      </c>
      <c r="Q99" s="3">
        <f ca="1">'Data Selector'!P98</f>
        <v>0</v>
      </c>
      <c r="R99" s="3">
        <f ca="1">'Data Selector'!Q98</f>
        <v>0</v>
      </c>
      <c r="U99" s="12">
        <f ca="1">IF($AK99&lt;(Summary!$D$4+1),'Base Correl and Vol Calcs'!C99,"")</f>
        <v>2.0608490688799601E-2</v>
      </c>
      <c r="V99" s="12">
        <f ca="1">IF($AK99&lt;(Summary!$D$4+1),'Base Correl and Vol Calcs'!D99,"")</f>
        <v>2.1783491187000001E-2</v>
      </c>
      <c r="W99" s="12">
        <f ca="1">IF($AK99&lt;(Summary!$D$4+1),'Base Correl and Vol Calcs'!E99,"")</f>
        <v>0</v>
      </c>
      <c r="X99" s="12">
        <f ca="1">IF($AK99&lt;(Summary!$D$4+1),'Base Correl and Vol Calcs'!F99,"")</f>
        <v>2.6513897266351356E-2</v>
      </c>
      <c r="Y99" s="12">
        <f ca="1">IF($AK99&lt;(Summary!$D$4+1),'Base Correl and Vol Calcs'!G99,"")</f>
        <v>1.50680004436958E-2</v>
      </c>
      <c r="Z99" s="12">
        <f ca="1">IF($AK99&lt;(Summary!$D$4+1),'Base Correl and Vol Calcs'!H99,"")</f>
        <v>2.30766512307467E-2</v>
      </c>
      <c r="AA99" s="12">
        <f ca="1">IF($AK99&lt;(Summary!$D$4+1),'Base Correl and Vol Calcs'!I99,"")</f>
        <v>1.3034E-2</v>
      </c>
      <c r="AB99" s="12">
        <f ca="1">IF($AK99&lt;(Summary!$D$4+1),'Base Correl and Vol Calcs'!J99,"")</f>
        <v>2.388560768000092E-3</v>
      </c>
      <c r="AC99" s="12">
        <f ca="1">IF($AK99&lt;(Summary!$D$4+1),'Base Correl and Vol Calcs'!K99,"")</f>
        <v>1.230544153025015E-2</v>
      </c>
      <c r="AD99" s="12">
        <f ca="1">IF($AK99&lt;(Summary!$D$4+1),'Base Correl and Vol Calcs'!L99,"")</f>
        <v>-6.5782932137500305E-3</v>
      </c>
      <c r="AE99" s="12">
        <f ca="1">IF($AK99&lt;(Summary!$D$4+1),'Base Correl and Vol Calcs'!M99,"")</f>
        <v>-5.0452771759749937E-2</v>
      </c>
      <c r="AF99" s="12">
        <f ca="1">IF($AK99&lt;(Summary!$D$4+1),'Base Correl and Vol Calcs'!N99,"")</f>
        <v>-0.11855413307620699</v>
      </c>
      <c r="AG99" s="12">
        <f ca="1">IF($AK99&lt;(Summary!$D$4+1),'Base Correl and Vol Calcs'!O99,"")</f>
        <v>3.0345883437098431E-2</v>
      </c>
      <c r="AH99" s="12">
        <f ca="1">IF($AK99&lt;(Summary!$D$4+1),'Base Correl and Vol Calcs'!P99,"")</f>
        <v>2.3362671406766601E-2</v>
      </c>
      <c r="AI99" s="12">
        <f ca="1">IF($AK99&lt;(Summary!$D$4+1),'Base Correl and Vol Calcs'!Q99,"")</f>
        <v>0</v>
      </c>
      <c r="AJ99" s="12">
        <f ca="1">IF($AK99&lt;(Summary!$D$4+1),'Base Correl and Vol Calcs'!R99,"")</f>
        <v>0</v>
      </c>
      <c r="AK99" s="10">
        <f t="shared" si="49"/>
        <v>95</v>
      </c>
      <c r="BE99" s="4">
        <f t="shared" ca="1" si="50"/>
        <v>1.0206084906887996</v>
      </c>
      <c r="BF99" s="4">
        <f t="shared" ca="1" si="37"/>
        <v>1.0217834911870001</v>
      </c>
      <c r="BG99" s="4">
        <f t="shared" ca="1" si="38"/>
        <v>1</v>
      </c>
      <c r="BH99" s="4">
        <f t="shared" ca="1" si="39"/>
        <v>1.0265138972663514</v>
      </c>
      <c r="BI99" s="4">
        <f t="shared" ca="1" si="40"/>
        <v>1.0150680004436958</v>
      </c>
      <c r="BJ99" s="4">
        <f t="shared" ca="1" si="41"/>
        <v>1.0230766512307468</v>
      </c>
      <c r="BK99" s="4">
        <f t="shared" ca="1" si="42"/>
        <v>1.013034</v>
      </c>
      <c r="BL99" s="4">
        <f t="shared" ref="BL99:BL130" ca="1" si="51">IF(ISNUMBER(AB99)=TRUE,AB99+1,"")</f>
        <v>1.0023885607680001</v>
      </c>
      <c r="BM99" s="4">
        <f t="shared" ref="BM99:BM130" ca="1" si="52">IF(ISNUMBER(AC99)=TRUE,AC99+1,"")</f>
        <v>1.0123054415302501</v>
      </c>
      <c r="BN99" s="4">
        <f t="shared" ref="BN99:BN130" ca="1" si="53">IF(ISNUMBER(AD99)=TRUE,AD99+1,"")</f>
        <v>0.99342170678624997</v>
      </c>
      <c r="BO99" s="4">
        <f t="shared" ca="1" si="43"/>
        <v>0.94954722824025006</v>
      </c>
      <c r="BP99" s="4">
        <f t="shared" ca="1" si="44"/>
        <v>0.88144586692379301</v>
      </c>
      <c r="BQ99" s="4">
        <f t="shared" ca="1" si="45"/>
        <v>1.0303458834370984</v>
      </c>
      <c r="BR99" s="4">
        <f t="shared" ca="1" si="46"/>
        <v>1.0233626714067665</v>
      </c>
      <c r="BS99" s="4">
        <f t="shared" ca="1" si="47"/>
        <v>1</v>
      </c>
      <c r="BT99" s="4">
        <f t="shared" ca="1" si="48"/>
        <v>1</v>
      </c>
      <c r="BV99" s="4"/>
      <c r="BW99" s="4"/>
      <c r="BX99" s="4"/>
      <c r="BY99" s="4"/>
      <c r="BZ99" s="4"/>
      <c r="CA99" s="4"/>
      <c r="CB99" s="4"/>
      <c r="CC99" s="4"/>
      <c r="CM99" s="11"/>
      <c r="CN99" s="7"/>
    </row>
    <row r="100" spans="1:92" x14ac:dyDescent="0.2">
      <c r="A100" s="38"/>
      <c r="B100" s="34">
        <f>'US Core RE'!D109</f>
        <v>36891</v>
      </c>
      <c r="C100" s="3">
        <f ca="1">'Data Selector'!B99</f>
        <v>3.0783792883016099E-2</v>
      </c>
      <c r="D100" s="3">
        <f ca="1">'Data Selector'!C99</f>
        <v>2.5829100269E-2</v>
      </c>
      <c r="E100" s="3">
        <f ca="1">'Data Selector'!D99</f>
        <v>0</v>
      </c>
      <c r="F100" s="3">
        <f ca="1">'Data Selector'!E99</f>
        <v>2.8840211679337546E-2</v>
      </c>
      <c r="G100" s="3">
        <f ca="1">'Data Selector'!F99</f>
        <v>6.1807066849714799E-2</v>
      </c>
      <c r="H100" s="3">
        <f ca="1">'Data Selector'!G99</f>
        <v>6.9568355741764204E-2</v>
      </c>
      <c r="I100" s="3">
        <f ca="1">'Data Selector'!H99</f>
        <v>-9.7100000000000006E-2</v>
      </c>
      <c r="J100" s="3">
        <f ca="1">'Data Selector'!I99</f>
        <v>-6.9445763109999836E-3</v>
      </c>
      <c r="K100" s="3">
        <f ca="1">'Data Selector'!J99</f>
        <v>2.2014904037750194E-2</v>
      </c>
      <c r="L100" s="3">
        <f ca="1">'Data Selector'!K99</f>
        <v>3.1661713271000202E-2</v>
      </c>
      <c r="M100" s="3">
        <f ca="1">'Data Selector'!L99</f>
        <v>4.8201135276799922E-2</v>
      </c>
      <c r="N100" s="3">
        <f ca="1">'Data Selector'!M99</f>
        <v>-7.8244783247301705E-2</v>
      </c>
      <c r="O100" s="3">
        <f ca="1">'Data Selector'!N99</f>
        <v>4.2053134544027149E-2</v>
      </c>
      <c r="P100" s="3">
        <f ca="1">'Data Selector'!O99</f>
        <v>-2.7570678809451001E-2</v>
      </c>
      <c r="Q100" s="3">
        <f ca="1">'Data Selector'!P99</f>
        <v>0</v>
      </c>
      <c r="R100" s="3">
        <f ca="1">'Data Selector'!Q99</f>
        <v>0</v>
      </c>
      <c r="U100" s="12">
        <f ca="1">IF($AK100&lt;(Summary!$D$4+1),'Base Correl and Vol Calcs'!C100,"")</f>
        <v>3.0783792883016099E-2</v>
      </c>
      <c r="V100" s="12">
        <f ca="1">IF($AK100&lt;(Summary!$D$4+1),'Base Correl and Vol Calcs'!D100,"")</f>
        <v>2.5829100269E-2</v>
      </c>
      <c r="W100" s="12">
        <f ca="1">IF($AK100&lt;(Summary!$D$4+1),'Base Correl and Vol Calcs'!E100,"")</f>
        <v>0</v>
      </c>
      <c r="X100" s="12">
        <f ca="1">IF($AK100&lt;(Summary!$D$4+1),'Base Correl and Vol Calcs'!F100,"")</f>
        <v>2.8840211679337546E-2</v>
      </c>
      <c r="Y100" s="12">
        <f ca="1">IF($AK100&lt;(Summary!$D$4+1),'Base Correl and Vol Calcs'!G100,"")</f>
        <v>6.1807066849714799E-2</v>
      </c>
      <c r="Z100" s="12">
        <f ca="1">IF($AK100&lt;(Summary!$D$4+1),'Base Correl and Vol Calcs'!H100,"")</f>
        <v>6.9568355741764204E-2</v>
      </c>
      <c r="AA100" s="12">
        <f ca="1">IF($AK100&lt;(Summary!$D$4+1),'Base Correl and Vol Calcs'!I100,"")</f>
        <v>-9.7100000000000006E-2</v>
      </c>
      <c r="AB100" s="12">
        <f ca="1">IF($AK100&lt;(Summary!$D$4+1),'Base Correl and Vol Calcs'!J100,"")</f>
        <v>-6.9445763109999836E-3</v>
      </c>
      <c r="AC100" s="12">
        <f ca="1">IF($AK100&lt;(Summary!$D$4+1),'Base Correl and Vol Calcs'!K100,"")</f>
        <v>2.2014904037750194E-2</v>
      </c>
      <c r="AD100" s="12">
        <f ca="1">IF($AK100&lt;(Summary!$D$4+1),'Base Correl and Vol Calcs'!L100,"")</f>
        <v>3.1661713271000202E-2</v>
      </c>
      <c r="AE100" s="12">
        <f ca="1">IF($AK100&lt;(Summary!$D$4+1),'Base Correl and Vol Calcs'!M100,"")</f>
        <v>4.8201135276799922E-2</v>
      </c>
      <c r="AF100" s="12">
        <f ca="1">IF($AK100&lt;(Summary!$D$4+1),'Base Correl and Vol Calcs'!N100,"")</f>
        <v>-7.8244783247301705E-2</v>
      </c>
      <c r="AG100" s="12">
        <f ca="1">IF($AK100&lt;(Summary!$D$4+1),'Base Correl and Vol Calcs'!O100,"")</f>
        <v>4.2053134544027149E-2</v>
      </c>
      <c r="AH100" s="12">
        <f ca="1">IF($AK100&lt;(Summary!$D$4+1),'Base Correl and Vol Calcs'!P100,"")</f>
        <v>-2.7570678809451001E-2</v>
      </c>
      <c r="AI100" s="12">
        <f ca="1">IF($AK100&lt;(Summary!$D$4+1),'Base Correl and Vol Calcs'!Q100,"")</f>
        <v>0</v>
      </c>
      <c r="AJ100" s="12">
        <f ca="1">IF($AK100&lt;(Summary!$D$4+1),'Base Correl and Vol Calcs'!R100,"")</f>
        <v>0</v>
      </c>
      <c r="AK100" s="10">
        <f t="shared" si="49"/>
        <v>96</v>
      </c>
      <c r="BE100" s="4">
        <f t="shared" ca="1" si="50"/>
        <v>1.0307837928830161</v>
      </c>
      <c r="BF100" s="4">
        <f t="shared" ca="1" si="37"/>
        <v>1.0258291002690001</v>
      </c>
      <c r="BG100" s="4">
        <f t="shared" ca="1" si="38"/>
        <v>1</v>
      </c>
      <c r="BH100" s="4">
        <f t="shared" ca="1" si="39"/>
        <v>1.0288402116793376</v>
      </c>
      <c r="BI100" s="4">
        <f t="shared" ca="1" si="40"/>
        <v>1.0618070668497148</v>
      </c>
      <c r="BJ100" s="4">
        <f t="shared" ca="1" si="41"/>
        <v>1.0695683557417641</v>
      </c>
      <c r="BK100" s="4">
        <f t="shared" ca="1" si="42"/>
        <v>0.90290000000000004</v>
      </c>
      <c r="BL100" s="4">
        <f t="shared" ca="1" si="51"/>
        <v>0.99305542368900002</v>
      </c>
      <c r="BM100" s="4">
        <f t="shared" ca="1" si="52"/>
        <v>1.0220149040377502</v>
      </c>
      <c r="BN100" s="4">
        <f t="shared" ca="1" si="53"/>
        <v>1.0316617132710002</v>
      </c>
      <c r="BO100" s="4">
        <f t="shared" ref="BO100:BO130" ca="1" si="54">IF(ISNUMBER(AE100)=TRUE,AE100+1,"")</f>
        <v>1.0482011352767999</v>
      </c>
      <c r="BP100" s="4">
        <f t="shared" ref="BP100:BP130" ca="1" si="55">IF(ISNUMBER(AF100)=TRUE,AF100+1,"")</f>
        <v>0.92175521675269834</v>
      </c>
      <c r="BQ100" s="4">
        <f t="shared" ca="1" si="45"/>
        <v>1.0420531345440271</v>
      </c>
      <c r="BR100" s="4">
        <f t="shared" ca="1" si="46"/>
        <v>0.97242932119054903</v>
      </c>
      <c r="BS100" s="4">
        <f t="shared" ca="1" si="47"/>
        <v>1</v>
      </c>
      <c r="BT100" s="4">
        <f t="shared" ca="1" si="48"/>
        <v>1</v>
      </c>
      <c r="BV100" s="4"/>
      <c r="BW100" s="4"/>
      <c r="BX100" s="4"/>
      <c r="BY100" s="4"/>
      <c r="BZ100" s="4"/>
      <c r="CA100" s="4"/>
      <c r="CB100" s="4"/>
      <c r="CC100" s="4"/>
      <c r="CM100" s="11"/>
      <c r="CN100" s="7"/>
    </row>
    <row r="101" spans="1:92" x14ac:dyDescent="0.2">
      <c r="A101" s="38"/>
      <c r="B101" s="34">
        <f>'US Core RE'!D110</f>
        <v>36799</v>
      </c>
      <c r="C101" s="3">
        <f ca="1">'Data Selector'!B100</f>
        <v>3.62494633574207E-2</v>
      </c>
      <c r="D101" s="3">
        <f ca="1">'Data Selector'!C100</f>
        <v>2.3926100376999999E-2</v>
      </c>
      <c r="E101" s="3">
        <f ca="1">'Data Selector'!D100</f>
        <v>0</v>
      </c>
      <c r="F101" s="3">
        <f ca="1">'Data Selector'!E100</f>
        <v>1.5951098613435848E-2</v>
      </c>
      <c r="G101" s="3">
        <f ca="1">'Data Selector'!F100</f>
        <v>2.4061108525632299E-2</v>
      </c>
      <c r="H101" s="3">
        <f ca="1">'Data Selector'!G100</f>
        <v>3.3826086895571997E-2</v>
      </c>
      <c r="I101" s="3">
        <f ca="1">'Data Selector'!H100</f>
        <v>3.4320000000000003E-2</v>
      </c>
      <c r="J101" s="3">
        <f ca="1">'Data Selector'!I100</f>
        <v>2.2096751705750206E-2</v>
      </c>
      <c r="K101" s="3">
        <f ca="1">'Data Selector'!J100</f>
        <v>2.3187646234249959E-2</v>
      </c>
      <c r="L101" s="3">
        <f ca="1">'Data Selector'!K100</f>
        <v>-1.6305487757498627E-3</v>
      </c>
      <c r="M101" s="3">
        <f ca="1">'Data Selector'!L100</f>
        <v>7.4878236197936099E-2</v>
      </c>
      <c r="N101" s="3">
        <f ca="1">'Data Selector'!M100</f>
        <v>-9.6865828405039399E-3</v>
      </c>
      <c r="O101" s="3">
        <f ca="1">'Data Selector'!N100</f>
        <v>3.0140602603144995E-2</v>
      </c>
      <c r="P101" s="3">
        <f ca="1">'Data Selector'!O100</f>
        <v>3.4058911360789201E-2</v>
      </c>
      <c r="Q101" s="3">
        <f ca="1">'Data Selector'!P100</f>
        <v>0</v>
      </c>
      <c r="R101" s="3">
        <f ca="1">'Data Selector'!Q100</f>
        <v>0</v>
      </c>
      <c r="U101" s="12">
        <f ca="1">IF($AK101&lt;(Summary!$D$4+1),'Base Correl and Vol Calcs'!C101,"")</f>
        <v>3.62494633574207E-2</v>
      </c>
      <c r="V101" s="12">
        <f ca="1">IF($AK101&lt;(Summary!$D$4+1),'Base Correl and Vol Calcs'!D101,"")</f>
        <v>2.3926100376999999E-2</v>
      </c>
      <c r="W101" s="12">
        <f ca="1">IF($AK101&lt;(Summary!$D$4+1),'Base Correl and Vol Calcs'!E101,"")</f>
        <v>0</v>
      </c>
      <c r="X101" s="12">
        <f ca="1">IF($AK101&lt;(Summary!$D$4+1),'Base Correl and Vol Calcs'!F101,"")</f>
        <v>1.5951098613435848E-2</v>
      </c>
      <c r="Y101" s="12">
        <f ca="1">IF($AK101&lt;(Summary!$D$4+1),'Base Correl and Vol Calcs'!G101,"")</f>
        <v>2.4061108525632299E-2</v>
      </c>
      <c r="Z101" s="12">
        <f ca="1">IF($AK101&lt;(Summary!$D$4+1),'Base Correl and Vol Calcs'!H101,"")</f>
        <v>3.3826086895571997E-2</v>
      </c>
      <c r="AA101" s="12">
        <f ca="1">IF($AK101&lt;(Summary!$D$4+1),'Base Correl and Vol Calcs'!I101,"")</f>
        <v>3.4320000000000003E-2</v>
      </c>
      <c r="AB101" s="12">
        <f ca="1">IF($AK101&lt;(Summary!$D$4+1),'Base Correl and Vol Calcs'!J101,"")</f>
        <v>2.2096751705750206E-2</v>
      </c>
      <c r="AC101" s="12">
        <f ca="1">IF($AK101&lt;(Summary!$D$4+1),'Base Correl and Vol Calcs'!K101,"")</f>
        <v>2.3187646234249959E-2</v>
      </c>
      <c r="AD101" s="12">
        <f ca="1">IF($AK101&lt;(Summary!$D$4+1),'Base Correl and Vol Calcs'!L101,"")</f>
        <v>-1.6305487757498627E-3</v>
      </c>
      <c r="AE101" s="12">
        <f ca="1">IF($AK101&lt;(Summary!$D$4+1),'Base Correl and Vol Calcs'!M101,"")</f>
        <v>7.4878236197936099E-2</v>
      </c>
      <c r="AF101" s="12">
        <f ca="1">IF($AK101&lt;(Summary!$D$4+1),'Base Correl and Vol Calcs'!N101,"")</f>
        <v>-9.6865828405039399E-3</v>
      </c>
      <c r="AG101" s="12">
        <f ca="1">IF($AK101&lt;(Summary!$D$4+1),'Base Correl and Vol Calcs'!O101,"")</f>
        <v>3.0140602603144995E-2</v>
      </c>
      <c r="AH101" s="12">
        <f ca="1">IF($AK101&lt;(Summary!$D$4+1),'Base Correl and Vol Calcs'!P101,"")</f>
        <v>3.4058911360789201E-2</v>
      </c>
      <c r="AI101" s="12">
        <f ca="1">IF($AK101&lt;(Summary!$D$4+1),'Base Correl and Vol Calcs'!Q101,"")</f>
        <v>0</v>
      </c>
      <c r="AJ101" s="12">
        <f ca="1">IF($AK101&lt;(Summary!$D$4+1),'Base Correl and Vol Calcs'!R101,"")</f>
        <v>0</v>
      </c>
      <c r="AK101" s="10">
        <f t="shared" si="49"/>
        <v>97</v>
      </c>
      <c r="BE101" s="4">
        <f t="shared" ca="1" si="50"/>
        <v>1.0362494633574206</v>
      </c>
      <c r="BF101" s="4">
        <f t="shared" ca="1" si="37"/>
        <v>1.0239261003769999</v>
      </c>
      <c r="BG101" s="4">
        <f t="shared" ca="1" si="38"/>
        <v>1</v>
      </c>
      <c r="BH101" s="4">
        <f t="shared" ca="1" si="39"/>
        <v>1.0159510986134359</v>
      </c>
      <c r="BI101" s="4">
        <f t="shared" ca="1" si="40"/>
        <v>1.0240611085256324</v>
      </c>
      <c r="BJ101" s="4">
        <f t="shared" ca="1" si="41"/>
        <v>1.033826086895572</v>
      </c>
      <c r="BK101" s="4">
        <f t="shared" ca="1" si="42"/>
        <v>1.0343199999999999</v>
      </c>
      <c r="BL101" s="4">
        <f t="shared" ca="1" si="51"/>
        <v>1.0220967517057502</v>
      </c>
      <c r="BM101" s="4">
        <f t="shared" ca="1" si="52"/>
        <v>1.02318764623425</v>
      </c>
      <c r="BN101" s="4">
        <f t="shared" ca="1" si="53"/>
        <v>0.99836945122425014</v>
      </c>
      <c r="BO101" s="4">
        <f t="shared" ca="1" si="54"/>
        <v>1.0748782361979361</v>
      </c>
      <c r="BP101" s="4">
        <f t="shared" ca="1" si="55"/>
        <v>0.99031341715949606</v>
      </c>
      <c r="BQ101" s="4">
        <f t="shared" ca="1" si="45"/>
        <v>1.030140602603145</v>
      </c>
      <c r="BR101" s="4">
        <f t="shared" ca="1" si="46"/>
        <v>1.0340589113607892</v>
      </c>
      <c r="BS101" s="4">
        <f t="shared" ca="1" si="47"/>
        <v>1</v>
      </c>
      <c r="BT101" s="4">
        <f t="shared" ca="1" si="48"/>
        <v>1</v>
      </c>
      <c r="BV101" s="4"/>
      <c r="BW101" s="4"/>
      <c r="BX101" s="4"/>
      <c r="BY101" s="4"/>
      <c r="BZ101" s="4"/>
      <c r="CA101" s="4"/>
      <c r="CB101" s="4"/>
      <c r="CC101" s="4"/>
      <c r="CM101" s="11"/>
      <c r="CN101" s="7"/>
    </row>
    <row r="102" spans="1:92" x14ac:dyDescent="0.2">
      <c r="A102" s="38"/>
      <c r="B102" s="34">
        <f>'US Core RE'!D111</f>
        <v>36707</v>
      </c>
      <c r="C102" s="3">
        <f ca="1">'Data Selector'!B101</f>
        <v>3.3964952468059799E-2</v>
      </c>
      <c r="D102" s="3">
        <f ca="1">'Data Selector'!C101</f>
        <v>2.7986635924999999E-2</v>
      </c>
      <c r="E102" s="3">
        <f ca="1">'Data Selector'!D101</f>
        <v>0</v>
      </c>
      <c r="F102" s="3">
        <f ca="1">'Data Selector'!E101</f>
        <v>3.4549396088412107E-2</v>
      </c>
      <c r="G102" s="3">
        <f ca="1">'Data Selector'!F101</f>
        <v>1.76539306672358E-2</v>
      </c>
      <c r="H102" s="3">
        <f ca="1">'Data Selector'!G101</f>
        <v>2.7450642967442099E-2</v>
      </c>
      <c r="I102" s="3">
        <f ca="1">'Data Selector'!H101</f>
        <v>9.7328999999999999E-2</v>
      </c>
      <c r="J102" s="3">
        <f ca="1">'Data Selector'!I101</f>
        <v>4.4837750044999236E-3</v>
      </c>
      <c r="K102" s="3">
        <f ca="1">'Data Selector'!J101</f>
        <v>1.4413310351000019E-2</v>
      </c>
      <c r="L102" s="3">
        <f ca="1">'Data Selector'!K101</f>
        <v>5.390844946250084E-3</v>
      </c>
      <c r="M102" s="3">
        <f ca="1">'Data Selector'!L101</f>
        <v>3.6089513189440092E-2</v>
      </c>
      <c r="N102" s="3">
        <f ca="1">'Data Selector'!M101</f>
        <v>-2.65648229036494E-2</v>
      </c>
      <c r="O102" s="3">
        <f ca="1">'Data Selector'!N101</f>
        <v>1.7422416898638549E-2</v>
      </c>
      <c r="P102" s="3">
        <f ca="1">'Data Selector'!O101</f>
        <v>3.4407598600358198E-2</v>
      </c>
      <c r="Q102" s="3">
        <f ca="1">'Data Selector'!P101</f>
        <v>0</v>
      </c>
      <c r="R102" s="3">
        <f ca="1">'Data Selector'!Q101</f>
        <v>0</v>
      </c>
      <c r="U102" s="12">
        <f ca="1">IF($AK102&lt;(Summary!$D$4+1),'Base Correl and Vol Calcs'!C102,"")</f>
        <v>3.3964952468059799E-2</v>
      </c>
      <c r="V102" s="12">
        <f ca="1">IF($AK102&lt;(Summary!$D$4+1),'Base Correl and Vol Calcs'!D102,"")</f>
        <v>2.7986635924999999E-2</v>
      </c>
      <c r="W102" s="12">
        <f ca="1">IF($AK102&lt;(Summary!$D$4+1),'Base Correl and Vol Calcs'!E102,"")</f>
        <v>0</v>
      </c>
      <c r="X102" s="12">
        <f ca="1">IF($AK102&lt;(Summary!$D$4+1),'Base Correl and Vol Calcs'!F102,"")</f>
        <v>3.4549396088412107E-2</v>
      </c>
      <c r="Y102" s="12">
        <f ca="1">IF($AK102&lt;(Summary!$D$4+1),'Base Correl and Vol Calcs'!G102,"")</f>
        <v>1.76539306672358E-2</v>
      </c>
      <c r="Z102" s="12">
        <f ca="1">IF($AK102&lt;(Summary!$D$4+1),'Base Correl and Vol Calcs'!H102,"")</f>
        <v>2.7450642967442099E-2</v>
      </c>
      <c r="AA102" s="12">
        <f ca="1">IF($AK102&lt;(Summary!$D$4+1),'Base Correl and Vol Calcs'!I102,"")</f>
        <v>9.7328999999999999E-2</v>
      </c>
      <c r="AB102" s="12">
        <f ca="1">IF($AK102&lt;(Summary!$D$4+1),'Base Correl and Vol Calcs'!J102,"")</f>
        <v>4.4837750044999236E-3</v>
      </c>
      <c r="AC102" s="12">
        <f ca="1">IF($AK102&lt;(Summary!$D$4+1),'Base Correl and Vol Calcs'!K102,"")</f>
        <v>1.4413310351000019E-2</v>
      </c>
      <c r="AD102" s="12">
        <f ca="1">IF($AK102&lt;(Summary!$D$4+1),'Base Correl and Vol Calcs'!L102,"")</f>
        <v>5.390844946250084E-3</v>
      </c>
      <c r="AE102" s="12">
        <f ca="1">IF($AK102&lt;(Summary!$D$4+1),'Base Correl and Vol Calcs'!M102,"")</f>
        <v>3.6089513189440092E-2</v>
      </c>
      <c r="AF102" s="12">
        <f ca="1">IF($AK102&lt;(Summary!$D$4+1),'Base Correl and Vol Calcs'!N102,"")</f>
        <v>-2.65648229036494E-2</v>
      </c>
      <c r="AG102" s="12">
        <f ca="1">IF($AK102&lt;(Summary!$D$4+1),'Base Correl and Vol Calcs'!O102,"")</f>
        <v>1.7422416898638549E-2</v>
      </c>
      <c r="AH102" s="12">
        <f ca="1">IF($AK102&lt;(Summary!$D$4+1),'Base Correl and Vol Calcs'!P102,"")</f>
        <v>3.4407598600358198E-2</v>
      </c>
      <c r="AI102" s="12">
        <f ca="1">IF($AK102&lt;(Summary!$D$4+1),'Base Correl and Vol Calcs'!Q102,"")</f>
        <v>0</v>
      </c>
      <c r="AJ102" s="12">
        <f ca="1">IF($AK102&lt;(Summary!$D$4+1),'Base Correl and Vol Calcs'!R102,"")</f>
        <v>0</v>
      </c>
      <c r="AK102" s="10">
        <f t="shared" si="49"/>
        <v>98</v>
      </c>
      <c r="BE102" s="4">
        <f t="shared" ca="1" si="50"/>
        <v>1.0339649524680599</v>
      </c>
      <c r="BF102" s="4">
        <f t="shared" ca="1" si="37"/>
        <v>1.0279866359250001</v>
      </c>
      <c r="BG102" s="4">
        <f t="shared" ca="1" si="38"/>
        <v>1</v>
      </c>
      <c r="BH102" s="4">
        <f t="shared" ca="1" si="39"/>
        <v>1.034549396088412</v>
      </c>
      <c r="BI102" s="4">
        <f t="shared" ca="1" si="40"/>
        <v>1.0176539306672359</v>
      </c>
      <c r="BJ102" s="4">
        <f t="shared" ca="1" si="41"/>
        <v>1.0274506429674422</v>
      </c>
      <c r="BK102" s="4">
        <f t="shared" ca="1" si="42"/>
        <v>1.097329</v>
      </c>
      <c r="BL102" s="4">
        <f t="shared" ca="1" si="51"/>
        <v>1.0044837750044999</v>
      </c>
      <c r="BM102" s="4">
        <f t="shared" ca="1" si="52"/>
        <v>1.014413310351</v>
      </c>
      <c r="BN102" s="4">
        <f t="shared" ca="1" si="53"/>
        <v>1.0053908449462501</v>
      </c>
      <c r="BO102" s="4">
        <f t="shared" ca="1" si="54"/>
        <v>1.0360895131894401</v>
      </c>
      <c r="BP102" s="4">
        <f t="shared" ca="1" si="55"/>
        <v>0.97343517709635063</v>
      </c>
      <c r="BQ102" s="4">
        <f t="shared" ca="1" si="45"/>
        <v>1.0174224168986385</v>
      </c>
      <c r="BR102" s="4">
        <f t="shared" ca="1" si="46"/>
        <v>1.0344075986003582</v>
      </c>
      <c r="BS102" s="4">
        <f t="shared" ca="1" si="47"/>
        <v>1</v>
      </c>
      <c r="BT102" s="4">
        <f t="shared" ca="1" si="48"/>
        <v>1</v>
      </c>
      <c r="BV102" s="4"/>
      <c r="BW102" s="4"/>
      <c r="BX102" s="4"/>
      <c r="BY102" s="4"/>
      <c r="BZ102" s="4"/>
      <c r="CA102" s="4"/>
      <c r="CB102" s="4"/>
      <c r="CC102" s="4"/>
      <c r="CM102" s="11"/>
      <c r="CN102" s="7"/>
    </row>
    <row r="103" spans="1:92" x14ac:dyDescent="0.2">
      <c r="A103" s="38"/>
      <c r="B103" s="34">
        <f>'US Core RE'!D112</f>
        <v>36616</v>
      </c>
      <c r="C103" s="3">
        <f ca="1">'Data Selector'!B102</f>
        <v>2.48684400745201E-2</v>
      </c>
      <c r="D103" s="3">
        <f ca="1">'Data Selector'!C102</f>
        <v>0</v>
      </c>
      <c r="E103" s="3">
        <f ca="1">'Data Selector'!D102</f>
        <v>0</v>
      </c>
      <c r="F103" s="3">
        <f ca="1">'Data Selector'!E102</f>
        <v>2.6094820442124213E-2</v>
      </c>
      <c r="G103" s="3">
        <f ca="1">'Data Selector'!F102</f>
        <v>1.7031554595714801E-2</v>
      </c>
      <c r="H103" s="3">
        <f ca="1">'Data Selector'!G102</f>
        <v>2.3898552351131301E-2</v>
      </c>
      <c r="I103" s="3">
        <f ca="1">'Data Selector'!H102</f>
        <v>0</v>
      </c>
      <c r="J103" s="3">
        <f ca="1">'Data Selector'!I102</f>
        <v>1.3900897992500161E-2</v>
      </c>
      <c r="K103" s="3">
        <f ca="1">'Data Selector'!J102</f>
        <v>1.3116267684500027E-2</v>
      </c>
      <c r="L103" s="3">
        <f ca="1">'Data Selector'!K102</f>
        <v>7.0860667925010112E-4</v>
      </c>
      <c r="M103" s="3">
        <f ca="1">'Data Selector'!L102</f>
        <v>-2.4805108091559891E-2</v>
      </c>
      <c r="N103" s="3">
        <f ca="1">'Data Selector'!M102</f>
        <v>2.2933975326000701E-2</v>
      </c>
      <c r="O103" s="3">
        <f ca="1">'Data Selector'!N102</f>
        <v>2.2062038182893984E-2</v>
      </c>
      <c r="P103" s="3">
        <f ca="1">'Data Selector'!O102</f>
        <v>2.0949211369606299E-2</v>
      </c>
      <c r="Q103" s="3">
        <f ca="1">'Data Selector'!P102</f>
        <v>0</v>
      </c>
      <c r="R103" s="3">
        <f ca="1">'Data Selector'!Q102</f>
        <v>0</v>
      </c>
      <c r="U103" s="12">
        <f ca="1">IF($AK103&lt;(Summary!$D$4+1),'Base Correl and Vol Calcs'!C103,"")</f>
        <v>2.48684400745201E-2</v>
      </c>
      <c r="V103" s="12">
        <f ca="1">IF($AK103&lt;(Summary!$D$4+1),'Base Correl and Vol Calcs'!D103,"")</f>
        <v>0</v>
      </c>
      <c r="W103" s="12">
        <f ca="1">IF($AK103&lt;(Summary!$D$4+1),'Base Correl and Vol Calcs'!E103,"")</f>
        <v>0</v>
      </c>
      <c r="X103" s="12">
        <f ca="1">IF($AK103&lt;(Summary!$D$4+1),'Base Correl and Vol Calcs'!F103,"")</f>
        <v>2.6094820442124213E-2</v>
      </c>
      <c r="Y103" s="12">
        <f ca="1">IF($AK103&lt;(Summary!$D$4+1),'Base Correl and Vol Calcs'!G103,"")</f>
        <v>1.7031554595714801E-2</v>
      </c>
      <c r="Z103" s="12">
        <f ca="1">IF($AK103&lt;(Summary!$D$4+1),'Base Correl and Vol Calcs'!H103,"")</f>
        <v>2.3898552351131301E-2</v>
      </c>
      <c r="AA103" s="12">
        <f ca="1">IF($AK103&lt;(Summary!$D$4+1),'Base Correl and Vol Calcs'!I103,"")</f>
        <v>0</v>
      </c>
      <c r="AB103" s="12">
        <f ca="1">IF($AK103&lt;(Summary!$D$4+1),'Base Correl and Vol Calcs'!J103,"")</f>
        <v>1.3900897992500161E-2</v>
      </c>
      <c r="AC103" s="12">
        <f ca="1">IF($AK103&lt;(Summary!$D$4+1),'Base Correl and Vol Calcs'!K103,"")</f>
        <v>1.3116267684500027E-2</v>
      </c>
      <c r="AD103" s="12">
        <f ca="1">IF($AK103&lt;(Summary!$D$4+1),'Base Correl and Vol Calcs'!L103,"")</f>
        <v>7.0860667925010112E-4</v>
      </c>
      <c r="AE103" s="12">
        <f ca="1">IF($AK103&lt;(Summary!$D$4+1),'Base Correl and Vol Calcs'!M103,"")</f>
        <v>-2.4805108091559891E-2</v>
      </c>
      <c r="AF103" s="12">
        <f ca="1">IF($AK103&lt;(Summary!$D$4+1),'Base Correl and Vol Calcs'!N103,"")</f>
        <v>2.2933975326000701E-2</v>
      </c>
      <c r="AG103" s="12">
        <f ca="1">IF($AK103&lt;(Summary!$D$4+1),'Base Correl and Vol Calcs'!O103,"")</f>
        <v>2.2062038182893984E-2</v>
      </c>
      <c r="AH103" s="12">
        <f ca="1">IF($AK103&lt;(Summary!$D$4+1),'Base Correl and Vol Calcs'!P103,"")</f>
        <v>2.0949211369606299E-2</v>
      </c>
      <c r="AI103" s="12">
        <f ca="1">IF($AK103&lt;(Summary!$D$4+1),'Base Correl and Vol Calcs'!Q103,"")</f>
        <v>0</v>
      </c>
      <c r="AJ103" s="12">
        <f ca="1">IF($AK103&lt;(Summary!$D$4+1),'Base Correl and Vol Calcs'!R103,"")</f>
        <v>0</v>
      </c>
      <c r="AK103" s="10">
        <f t="shared" si="49"/>
        <v>99</v>
      </c>
      <c r="BE103" s="4">
        <f t="shared" ca="1" si="50"/>
        <v>1.02486844007452</v>
      </c>
      <c r="BF103" s="4">
        <f t="shared" ca="1" si="37"/>
        <v>1</v>
      </c>
      <c r="BG103" s="4">
        <f t="shared" ca="1" si="38"/>
        <v>1</v>
      </c>
      <c r="BH103" s="4">
        <f t="shared" ca="1" si="39"/>
        <v>1.0260948204421243</v>
      </c>
      <c r="BI103" s="4">
        <f t="shared" ca="1" si="40"/>
        <v>1.0170315545957147</v>
      </c>
      <c r="BJ103" s="4">
        <f t="shared" ca="1" si="41"/>
        <v>1.0238985523511313</v>
      </c>
      <c r="BK103" s="4">
        <f t="shared" ca="1" si="42"/>
        <v>1</v>
      </c>
      <c r="BL103" s="4">
        <f t="shared" ca="1" si="51"/>
        <v>1.0139008979925002</v>
      </c>
      <c r="BM103" s="4">
        <f t="shared" ca="1" si="52"/>
        <v>1.0131162676845</v>
      </c>
      <c r="BN103" s="4">
        <f t="shared" ca="1" si="53"/>
        <v>1.0007086066792501</v>
      </c>
      <c r="BO103" s="4">
        <f t="shared" ca="1" si="54"/>
        <v>0.97519489190844011</v>
      </c>
      <c r="BP103" s="4">
        <f t="shared" ca="1" si="55"/>
        <v>1.0229339753260007</v>
      </c>
      <c r="BQ103" s="4">
        <f t="shared" ca="1" si="45"/>
        <v>1.022062038182894</v>
      </c>
      <c r="BR103" s="4">
        <f t="shared" ca="1" si="46"/>
        <v>1.0209492113696064</v>
      </c>
      <c r="BS103" s="4">
        <f t="shared" ca="1" si="47"/>
        <v>1</v>
      </c>
      <c r="BT103" s="4">
        <f t="shared" ca="1" si="48"/>
        <v>1</v>
      </c>
      <c r="BV103" s="4"/>
      <c r="BW103" s="4"/>
      <c r="BX103" s="4"/>
      <c r="BY103" s="4"/>
      <c r="BZ103" s="4"/>
      <c r="CA103" s="4"/>
      <c r="CB103" s="4"/>
      <c r="CC103" s="4"/>
      <c r="CM103" s="11"/>
      <c r="CN103" s="7"/>
    </row>
    <row r="104" spans="1:92" x14ac:dyDescent="0.2">
      <c r="A104" s="38"/>
      <c r="B104" s="34">
        <f>'US Core RE'!D113</f>
        <v>36525</v>
      </c>
      <c r="C104" s="3">
        <f ca="1">'Data Selector'!B103</f>
        <v>3.1619624508787601E-2</v>
      </c>
      <c r="D104" s="3">
        <f ca="1">'Data Selector'!C103</f>
        <v>0</v>
      </c>
      <c r="E104" s="3">
        <f ca="1">'Data Selector'!D103</f>
        <v>0</v>
      </c>
      <c r="F104" s="3">
        <f ca="1">'Data Selector'!E103</f>
        <v>2.9363835852693834E-2</v>
      </c>
      <c r="G104" s="3">
        <f ca="1">'Data Selector'!F103</f>
        <v>4.3893776782494898E-2</v>
      </c>
      <c r="H104" s="3">
        <f ca="1">'Data Selector'!G103</f>
        <v>3.2702642504990199E-2</v>
      </c>
      <c r="I104" s="3">
        <f ca="1">'Data Selector'!H103</f>
        <v>0</v>
      </c>
      <c r="J104" s="3">
        <f ca="1">'Data Selector'!I103</f>
        <v>6.3967169016500236E-2</v>
      </c>
      <c r="K104" s="3">
        <f ca="1">'Data Selector'!J103</f>
        <v>2.4065149777250161E-2</v>
      </c>
      <c r="L104" s="3">
        <f ca="1">'Data Selector'!K103</f>
        <v>4.2261475750249966E-2</v>
      </c>
      <c r="M104" s="3">
        <f ca="1">'Data Selector'!L103</f>
        <v>6.2227752631759836E-2</v>
      </c>
      <c r="N104" s="3">
        <f ca="1">'Data Selector'!M103</f>
        <v>0.14879115860592601</v>
      </c>
      <c r="O104" s="3">
        <f ca="1">'Data Selector'!N103</f>
        <v>-1.2207078028149132E-3</v>
      </c>
      <c r="P104" s="3">
        <f ca="1">'Data Selector'!O103</f>
        <v>5.4930045286922503E-2</v>
      </c>
      <c r="Q104" s="3">
        <f ca="1">'Data Selector'!P103</f>
        <v>0</v>
      </c>
      <c r="R104" s="3">
        <f ca="1">'Data Selector'!Q103</f>
        <v>0</v>
      </c>
      <c r="U104" s="12">
        <f ca="1">IF($AK104&lt;(Summary!$D$4+1),'Base Correl and Vol Calcs'!C104,"")</f>
        <v>3.1619624508787601E-2</v>
      </c>
      <c r="V104" s="12">
        <f ca="1">IF($AK104&lt;(Summary!$D$4+1),'Base Correl and Vol Calcs'!D104,"")</f>
        <v>0</v>
      </c>
      <c r="W104" s="12">
        <f ca="1">IF($AK104&lt;(Summary!$D$4+1),'Base Correl and Vol Calcs'!E104,"")</f>
        <v>0</v>
      </c>
      <c r="X104" s="12">
        <f ca="1">IF($AK104&lt;(Summary!$D$4+1),'Base Correl and Vol Calcs'!F104,"")</f>
        <v>2.9363835852693834E-2</v>
      </c>
      <c r="Y104" s="12">
        <f ca="1">IF($AK104&lt;(Summary!$D$4+1),'Base Correl and Vol Calcs'!G104,"")</f>
        <v>4.3893776782494898E-2</v>
      </c>
      <c r="Z104" s="12">
        <f ca="1">IF($AK104&lt;(Summary!$D$4+1),'Base Correl and Vol Calcs'!H104,"")</f>
        <v>3.2702642504990199E-2</v>
      </c>
      <c r="AA104" s="12">
        <f ca="1">IF($AK104&lt;(Summary!$D$4+1),'Base Correl and Vol Calcs'!I104,"")</f>
        <v>0</v>
      </c>
      <c r="AB104" s="12">
        <f ca="1">IF($AK104&lt;(Summary!$D$4+1),'Base Correl and Vol Calcs'!J104,"")</f>
        <v>6.3967169016500236E-2</v>
      </c>
      <c r="AC104" s="12">
        <f ca="1">IF($AK104&lt;(Summary!$D$4+1),'Base Correl and Vol Calcs'!K104,"")</f>
        <v>2.4065149777250161E-2</v>
      </c>
      <c r="AD104" s="12">
        <f ca="1">IF($AK104&lt;(Summary!$D$4+1),'Base Correl and Vol Calcs'!L104,"")</f>
        <v>4.2261475750249966E-2</v>
      </c>
      <c r="AE104" s="12">
        <f ca="1">IF($AK104&lt;(Summary!$D$4+1),'Base Correl and Vol Calcs'!M104,"")</f>
        <v>6.2227752631759836E-2</v>
      </c>
      <c r="AF104" s="12">
        <f ca="1">IF($AK104&lt;(Summary!$D$4+1),'Base Correl and Vol Calcs'!N104,"")</f>
        <v>0.14879115860592601</v>
      </c>
      <c r="AG104" s="12">
        <f ca="1">IF($AK104&lt;(Summary!$D$4+1),'Base Correl and Vol Calcs'!O104,"")</f>
        <v>-1.2207078028149132E-3</v>
      </c>
      <c r="AH104" s="12">
        <f ca="1">IF($AK104&lt;(Summary!$D$4+1),'Base Correl and Vol Calcs'!P104,"")</f>
        <v>5.4930045286922503E-2</v>
      </c>
      <c r="AI104" s="12">
        <f ca="1">IF($AK104&lt;(Summary!$D$4+1),'Base Correl and Vol Calcs'!Q104,"")</f>
        <v>0</v>
      </c>
      <c r="AJ104" s="12">
        <f ca="1">IF($AK104&lt;(Summary!$D$4+1),'Base Correl and Vol Calcs'!R104,"")</f>
        <v>0</v>
      </c>
      <c r="AK104" s="10">
        <f t="shared" si="49"/>
        <v>100</v>
      </c>
      <c r="BE104" s="4">
        <f t="shared" ca="1" si="50"/>
        <v>1.0316196245087876</v>
      </c>
      <c r="BF104" s="4">
        <f t="shared" ca="1" si="37"/>
        <v>1</v>
      </c>
      <c r="BG104" s="4">
        <f t="shared" ca="1" si="38"/>
        <v>1</v>
      </c>
      <c r="BH104" s="4">
        <f t="shared" ca="1" si="39"/>
        <v>1.0293638358526938</v>
      </c>
      <c r="BI104" s="4">
        <f t="shared" ca="1" si="40"/>
        <v>1.043893776782495</v>
      </c>
      <c r="BJ104" s="4">
        <f t="shared" ca="1" si="41"/>
        <v>1.0327026425049901</v>
      </c>
      <c r="BK104" s="4">
        <f t="shared" ca="1" si="42"/>
        <v>1</v>
      </c>
      <c r="BL104" s="4">
        <f t="shared" ca="1" si="51"/>
        <v>1.0639671690165002</v>
      </c>
      <c r="BM104" s="4">
        <f t="shared" ca="1" si="52"/>
        <v>1.0240651497772502</v>
      </c>
      <c r="BN104" s="4">
        <f t="shared" ca="1" si="53"/>
        <v>1.04226147575025</v>
      </c>
      <c r="BO104" s="4">
        <f t="shared" ca="1" si="54"/>
        <v>1.0622277526317598</v>
      </c>
      <c r="BP104" s="4">
        <f t="shared" ca="1" si="55"/>
        <v>1.1487911586059261</v>
      </c>
      <c r="BQ104" s="4">
        <f t="shared" ca="1" si="45"/>
        <v>0.99877929219718509</v>
      </c>
      <c r="BR104" s="4">
        <f t="shared" ca="1" si="46"/>
        <v>1.0549300452869226</v>
      </c>
      <c r="BS104" s="4">
        <f t="shared" ca="1" si="47"/>
        <v>1</v>
      </c>
      <c r="BT104" s="4">
        <f t="shared" ca="1" si="48"/>
        <v>1</v>
      </c>
      <c r="BV104" s="4"/>
      <c r="BW104" s="4"/>
      <c r="BX104" s="4"/>
      <c r="BY104" s="4"/>
      <c r="BZ104" s="4"/>
      <c r="CA104" s="4"/>
      <c r="CB104" s="4"/>
      <c r="CC104" s="4"/>
      <c r="CM104" s="11"/>
      <c r="CN104" s="7"/>
    </row>
    <row r="105" spans="1:92" x14ac:dyDescent="0.2">
      <c r="A105" s="38"/>
      <c r="B105" s="34">
        <f>'US Core RE'!D114</f>
        <v>36433</v>
      </c>
      <c r="C105" s="3">
        <f ca="1">'Data Selector'!B104</f>
        <v>2.6932115738035601E-2</v>
      </c>
      <c r="D105" s="3">
        <f ca="1">'Data Selector'!C104</f>
        <v>0</v>
      </c>
      <c r="E105" s="3">
        <f ca="1">'Data Selector'!D104</f>
        <v>0</v>
      </c>
      <c r="F105" s="3">
        <f ca="1">'Data Selector'!E104</f>
        <v>2.5312341861853202E-2</v>
      </c>
      <c r="G105" s="3">
        <f ca="1">'Data Selector'!F104</f>
        <v>1.8207243131626201E-2</v>
      </c>
      <c r="H105" s="3">
        <f ca="1">'Data Selector'!G104</f>
        <v>1.72681059476891E-2</v>
      </c>
      <c r="I105" s="3">
        <f ca="1">'Data Selector'!H104</f>
        <v>0</v>
      </c>
      <c r="J105" s="3">
        <f ca="1">'Data Selector'!I104</f>
        <v>2.2070279552000249E-2</v>
      </c>
      <c r="K105" s="3">
        <f ca="1">'Data Selector'!J104</f>
        <v>5.2266314089999266E-3</v>
      </c>
      <c r="L105" s="3">
        <f ca="1">'Data Selector'!K104</f>
        <v>5.7062539475001284E-3</v>
      </c>
      <c r="M105" s="3">
        <f ca="1">'Data Selector'!L104</f>
        <v>-6.3891902592860039E-2</v>
      </c>
      <c r="N105" s="3">
        <f ca="1">'Data Selector'!M104</f>
        <v>-6.2444232293363294E-2</v>
      </c>
      <c r="O105" s="3">
        <f ca="1">'Data Selector'!N104</f>
        <v>6.7949944012462016E-3</v>
      </c>
      <c r="P105" s="3">
        <f ca="1">'Data Selector'!O104</f>
        <v>5.0403999379906299E-2</v>
      </c>
      <c r="Q105" s="3">
        <f ca="1">'Data Selector'!P104</f>
        <v>0</v>
      </c>
      <c r="R105" s="3">
        <f ca="1">'Data Selector'!Q104</f>
        <v>0</v>
      </c>
      <c r="U105" s="12" t="str">
        <f>IF($AK105&lt;(Summary!$D$4+1),'Base Correl and Vol Calcs'!C105,"")</f>
        <v/>
      </c>
      <c r="V105" s="12" t="str">
        <f>IF($AK105&lt;(Summary!$D$4+1),'Base Correl and Vol Calcs'!D105,"")</f>
        <v/>
      </c>
      <c r="W105" s="12" t="str">
        <f>IF($AK105&lt;(Summary!$D$4+1),'Base Correl and Vol Calcs'!E105,"")</f>
        <v/>
      </c>
      <c r="X105" s="12" t="str">
        <f>IF($AK105&lt;(Summary!$D$4+1),'Base Correl and Vol Calcs'!F105,"")</f>
        <v/>
      </c>
      <c r="Y105" s="12" t="str">
        <f>IF($AK105&lt;(Summary!$D$4+1),'Base Correl and Vol Calcs'!G105,"")</f>
        <v/>
      </c>
      <c r="Z105" s="12" t="str">
        <f>IF($AK105&lt;(Summary!$D$4+1),'Base Correl and Vol Calcs'!H105,"")</f>
        <v/>
      </c>
      <c r="AA105" s="12" t="str">
        <f>IF($AK105&lt;(Summary!$D$4+1),'Base Correl and Vol Calcs'!I105,"")</f>
        <v/>
      </c>
      <c r="AB105" s="12" t="str">
        <f>IF($AK105&lt;(Summary!$D$4+1),'Base Correl and Vol Calcs'!J105,"")</f>
        <v/>
      </c>
      <c r="AC105" s="12" t="str">
        <f>IF($AK105&lt;(Summary!$D$4+1),'Base Correl and Vol Calcs'!K105,"")</f>
        <v/>
      </c>
      <c r="AD105" s="12" t="str">
        <f>IF($AK105&lt;(Summary!$D$4+1),'Base Correl and Vol Calcs'!L105,"")</f>
        <v/>
      </c>
      <c r="AE105" s="12" t="str">
        <f>IF($AK105&lt;(Summary!$D$4+1),'Base Correl and Vol Calcs'!M105,"")</f>
        <v/>
      </c>
      <c r="AF105" s="12" t="str">
        <f>IF($AK105&lt;(Summary!$D$4+1),'Base Correl and Vol Calcs'!N105,"")</f>
        <v/>
      </c>
      <c r="AG105" s="12" t="str">
        <f>IF($AK105&lt;(Summary!$D$4+1),'Base Correl and Vol Calcs'!O105,"")</f>
        <v/>
      </c>
      <c r="AH105" s="12" t="str">
        <f>IF($AK105&lt;(Summary!$D$4+1),'Base Correl and Vol Calcs'!P105,"")</f>
        <v/>
      </c>
      <c r="AI105" s="12" t="str">
        <f>IF($AK105&lt;(Summary!$D$4+1),'Base Correl and Vol Calcs'!Q105,"")</f>
        <v/>
      </c>
      <c r="AJ105" s="12" t="str">
        <f>IF($AK105&lt;(Summary!$D$4+1),'Base Correl and Vol Calcs'!R105,"")</f>
        <v/>
      </c>
      <c r="AK105" s="10">
        <f t="shared" si="49"/>
        <v>101</v>
      </c>
      <c r="BE105" s="4" t="str">
        <f t="shared" si="50"/>
        <v/>
      </c>
      <c r="BF105" s="4" t="str">
        <f t="shared" si="37"/>
        <v/>
      </c>
      <c r="BG105" s="4" t="str">
        <f t="shared" si="38"/>
        <v/>
      </c>
      <c r="BH105" s="4" t="str">
        <f t="shared" si="39"/>
        <v/>
      </c>
      <c r="BI105" s="4" t="str">
        <f t="shared" si="40"/>
        <v/>
      </c>
      <c r="BJ105" s="4" t="str">
        <f t="shared" si="41"/>
        <v/>
      </c>
      <c r="BK105" s="4" t="str">
        <f t="shared" si="42"/>
        <v/>
      </c>
      <c r="BL105" s="4" t="str">
        <f t="shared" si="51"/>
        <v/>
      </c>
      <c r="BM105" s="4" t="str">
        <f t="shared" si="52"/>
        <v/>
      </c>
      <c r="BN105" s="4" t="str">
        <f t="shared" si="53"/>
        <v/>
      </c>
      <c r="BO105" s="4" t="str">
        <f t="shared" si="54"/>
        <v/>
      </c>
      <c r="BP105" s="4" t="str">
        <f t="shared" si="55"/>
        <v/>
      </c>
      <c r="BQ105" s="4" t="str">
        <f t="shared" si="45"/>
        <v/>
      </c>
      <c r="BR105" s="4" t="str">
        <f t="shared" si="46"/>
        <v/>
      </c>
      <c r="BS105" s="4" t="str">
        <f t="shared" si="47"/>
        <v/>
      </c>
      <c r="BT105" s="4" t="str">
        <f t="shared" si="48"/>
        <v/>
      </c>
      <c r="BV105" s="4"/>
      <c r="BW105" s="4"/>
      <c r="BX105" s="4"/>
      <c r="BY105" s="4"/>
      <c r="BZ105" s="4"/>
      <c r="CA105" s="4"/>
      <c r="CB105" s="4"/>
      <c r="CC105" s="4"/>
      <c r="CM105" s="11"/>
      <c r="CN105" s="7"/>
    </row>
    <row r="106" spans="1:92" x14ac:dyDescent="0.2">
      <c r="A106" s="38"/>
      <c r="B106" s="34">
        <f>'US Core RE'!D115</f>
        <v>36341</v>
      </c>
      <c r="C106" s="3">
        <f ca="1">'Data Selector'!B105</f>
        <v>2.9215588702052601E-2</v>
      </c>
      <c r="D106" s="3">
        <f ca="1">'Data Selector'!C105</f>
        <v>0</v>
      </c>
      <c r="E106" s="3">
        <f ca="1">'Data Selector'!D105</f>
        <v>0</v>
      </c>
      <c r="F106" s="3">
        <f ca="1">'Data Selector'!E105</f>
        <v>4.4483625844104778E-2</v>
      </c>
      <c r="G106" s="3">
        <f ca="1">'Data Selector'!F105</f>
        <v>2.3206782766269501E-2</v>
      </c>
      <c r="H106" s="3">
        <f ca="1">'Data Selector'!G105</f>
        <v>3.00042384718902E-2</v>
      </c>
      <c r="I106" s="3">
        <f ca="1">'Data Selector'!H105</f>
        <v>0</v>
      </c>
      <c r="J106" s="3">
        <f ca="1">'Data Selector'!I105</f>
        <v>-1.936008512500087E-3</v>
      </c>
      <c r="K106" s="3">
        <f ca="1">'Data Selector'!J105</f>
        <v>1.0413472108250055E-2</v>
      </c>
      <c r="L106" s="3">
        <f ca="1">'Data Selector'!K105</f>
        <v>1.3310590360250174E-2</v>
      </c>
      <c r="M106" s="3">
        <f ca="1">'Data Selector'!L105</f>
        <v>9.781237954649602E-2</v>
      </c>
      <c r="N106" s="3">
        <f ca="1">'Data Selector'!M105</f>
        <v>7.0482886121749702E-2</v>
      </c>
      <c r="O106" s="3">
        <f ca="1">'Data Selector'!N105</f>
        <v>-8.7968259428004014E-3</v>
      </c>
      <c r="P106" s="3">
        <f ca="1">'Data Selector'!O105</f>
        <v>6.3308854965457101E-2</v>
      </c>
      <c r="Q106" s="3">
        <f ca="1">'Data Selector'!P105</f>
        <v>0</v>
      </c>
      <c r="R106" s="3">
        <f ca="1">'Data Selector'!Q105</f>
        <v>0</v>
      </c>
      <c r="U106" s="12" t="str">
        <f>IF($AK106&lt;(Summary!$D$4+1),'Base Correl and Vol Calcs'!C106,"")</f>
        <v/>
      </c>
      <c r="V106" s="12" t="str">
        <f>IF($AK106&lt;(Summary!$D$4+1),'Base Correl and Vol Calcs'!D106,"")</f>
        <v/>
      </c>
      <c r="W106" s="12" t="str">
        <f>IF($AK106&lt;(Summary!$D$4+1),'Base Correl and Vol Calcs'!E106,"")</f>
        <v/>
      </c>
      <c r="X106" s="12" t="str">
        <f>IF($AK106&lt;(Summary!$D$4+1),'Base Correl and Vol Calcs'!F106,"")</f>
        <v/>
      </c>
      <c r="Y106" s="12" t="str">
        <f>IF($AK106&lt;(Summary!$D$4+1),'Base Correl and Vol Calcs'!G106,"")</f>
        <v/>
      </c>
      <c r="Z106" s="12" t="str">
        <f>IF($AK106&lt;(Summary!$D$4+1),'Base Correl and Vol Calcs'!H106,"")</f>
        <v/>
      </c>
      <c r="AA106" s="12" t="str">
        <f>IF($AK106&lt;(Summary!$D$4+1),'Base Correl and Vol Calcs'!I106,"")</f>
        <v/>
      </c>
      <c r="AB106" s="12" t="str">
        <f>IF($AK106&lt;(Summary!$D$4+1),'Base Correl and Vol Calcs'!J106,"")</f>
        <v/>
      </c>
      <c r="AC106" s="12" t="str">
        <f>IF($AK106&lt;(Summary!$D$4+1),'Base Correl and Vol Calcs'!K106,"")</f>
        <v/>
      </c>
      <c r="AD106" s="12" t="str">
        <f>IF($AK106&lt;(Summary!$D$4+1),'Base Correl and Vol Calcs'!L106,"")</f>
        <v/>
      </c>
      <c r="AE106" s="12" t="str">
        <f>IF($AK106&lt;(Summary!$D$4+1),'Base Correl and Vol Calcs'!M106,"")</f>
        <v/>
      </c>
      <c r="AF106" s="12" t="str">
        <f>IF($AK106&lt;(Summary!$D$4+1),'Base Correl and Vol Calcs'!N106,"")</f>
        <v/>
      </c>
      <c r="AG106" s="12" t="str">
        <f>IF($AK106&lt;(Summary!$D$4+1),'Base Correl and Vol Calcs'!O106,"")</f>
        <v/>
      </c>
      <c r="AH106" s="12" t="str">
        <f>IF($AK106&lt;(Summary!$D$4+1),'Base Correl and Vol Calcs'!P106,"")</f>
        <v/>
      </c>
      <c r="AI106" s="12" t="str">
        <f>IF($AK106&lt;(Summary!$D$4+1),'Base Correl and Vol Calcs'!Q106,"")</f>
        <v/>
      </c>
      <c r="AJ106" s="12" t="str">
        <f>IF($AK106&lt;(Summary!$D$4+1),'Base Correl and Vol Calcs'!R106,"")</f>
        <v/>
      </c>
      <c r="AK106" s="10">
        <f t="shared" si="49"/>
        <v>102</v>
      </c>
      <c r="BE106" s="4" t="str">
        <f t="shared" si="50"/>
        <v/>
      </c>
      <c r="BF106" s="4" t="str">
        <f t="shared" si="37"/>
        <v/>
      </c>
      <c r="BG106" s="4" t="str">
        <f t="shared" si="38"/>
        <v/>
      </c>
      <c r="BH106" s="4" t="str">
        <f t="shared" si="39"/>
        <v/>
      </c>
      <c r="BI106" s="4" t="str">
        <f t="shared" si="40"/>
        <v/>
      </c>
      <c r="BJ106" s="4" t="str">
        <f t="shared" si="41"/>
        <v/>
      </c>
      <c r="BK106" s="4" t="str">
        <f t="shared" si="42"/>
        <v/>
      </c>
      <c r="BL106" s="4" t="str">
        <f t="shared" si="51"/>
        <v/>
      </c>
      <c r="BM106" s="4" t="str">
        <f t="shared" si="52"/>
        <v/>
      </c>
      <c r="BN106" s="4" t="str">
        <f t="shared" si="53"/>
        <v/>
      </c>
      <c r="BO106" s="4" t="str">
        <f t="shared" si="54"/>
        <v/>
      </c>
      <c r="BP106" s="4" t="str">
        <f t="shared" si="55"/>
        <v/>
      </c>
      <c r="BQ106" s="4" t="str">
        <f t="shared" si="45"/>
        <v/>
      </c>
      <c r="BR106" s="4" t="str">
        <f t="shared" si="46"/>
        <v/>
      </c>
      <c r="BS106" s="4" t="str">
        <f t="shared" si="47"/>
        <v/>
      </c>
      <c r="BT106" s="4" t="str">
        <f t="shared" si="48"/>
        <v/>
      </c>
      <c r="BV106" s="4"/>
      <c r="BW106" s="4"/>
      <c r="BX106" s="4"/>
      <c r="BY106" s="4"/>
      <c r="BZ106" s="4"/>
      <c r="CA106" s="4"/>
      <c r="CB106" s="4"/>
      <c r="CC106" s="4"/>
      <c r="CM106" s="11"/>
      <c r="CN106" s="7"/>
    </row>
    <row r="107" spans="1:92" x14ac:dyDescent="0.2">
      <c r="A107" s="38"/>
      <c r="B107" s="34">
        <f>'US Core RE'!D116</f>
        <v>36250</v>
      </c>
      <c r="C107" s="3">
        <f ca="1">'Data Selector'!B106</f>
        <v>2.76682072148241E-2</v>
      </c>
      <c r="D107" s="3">
        <f ca="1">'Data Selector'!C106</f>
        <v>0</v>
      </c>
      <c r="E107" s="3">
        <f ca="1">'Data Selector'!D106</f>
        <v>0</v>
      </c>
      <c r="F107" s="3">
        <f ca="1">'Data Selector'!E106</f>
        <v>2.7880186398465408E-2</v>
      </c>
      <c r="G107" s="3">
        <f ca="1">'Data Selector'!F106</f>
        <v>1.9265281932759899E-2</v>
      </c>
      <c r="H107" s="3">
        <f ca="1">'Data Selector'!G106</f>
        <v>1.4017511545054401E-2</v>
      </c>
      <c r="I107" s="3">
        <f ca="1">'Data Selector'!H106</f>
        <v>0</v>
      </c>
      <c r="J107" s="3">
        <f ca="1">'Data Selector'!I106</f>
        <v>1.1840685332750178E-2</v>
      </c>
      <c r="K107" s="3">
        <f ca="1">'Data Selector'!J106</f>
        <v>1.2792905516000097E-2</v>
      </c>
      <c r="L107" s="3">
        <f ca="1">'Data Selector'!K106</f>
        <v>4.0946342945000769E-3</v>
      </c>
      <c r="M107" s="3">
        <f ca="1">'Data Selector'!L106</f>
        <v>-2.6744147160819853E-3</v>
      </c>
      <c r="N107" s="3">
        <f ca="1">'Data Selector'!M106</f>
        <v>4.9823880200078802E-2</v>
      </c>
      <c r="O107" s="3">
        <f ca="1">'Data Selector'!N106</f>
        <v>-4.9516474246954489E-3</v>
      </c>
      <c r="P107" s="3">
        <f ca="1">'Data Selector'!O106</f>
        <v>0.108808988448063</v>
      </c>
      <c r="Q107" s="3">
        <f ca="1">'Data Selector'!P106</f>
        <v>0</v>
      </c>
      <c r="R107" s="3">
        <f ca="1">'Data Selector'!Q106</f>
        <v>0</v>
      </c>
      <c r="U107" s="12" t="str">
        <f>IF($AK107&lt;(Summary!$D$4+1),'Base Correl and Vol Calcs'!C107,"")</f>
        <v/>
      </c>
      <c r="V107" s="12" t="str">
        <f>IF($AK107&lt;(Summary!$D$4+1),'Base Correl and Vol Calcs'!D107,"")</f>
        <v/>
      </c>
      <c r="W107" s="12" t="str">
        <f>IF($AK107&lt;(Summary!$D$4+1),'Base Correl and Vol Calcs'!E107,"")</f>
        <v/>
      </c>
      <c r="X107" s="12" t="str">
        <f>IF($AK107&lt;(Summary!$D$4+1),'Base Correl and Vol Calcs'!F107,"")</f>
        <v/>
      </c>
      <c r="Y107" s="12" t="str">
        <f>IF($AK107&lt;(Summary!$D$4+1),'Base Correl and Vol Calcs'!G107,"")</f>
        <v/>
      </c>
      <c r="Z107" s="12" t="str">
        <f>IF($AK107&lt;(Summary!$D$4+1),'Base Correl and Vol Calcs'!H107,"")</f>
        <v/>
      </c>
      <c r="AA107" s="12" t="str">
        <f>IF($AK107&lt;(Summary!$D$4+1),'Base Correl and Vol Calcs'!I107,"")</f>
        <v/>
      </c>
      <c r="AB107" s="12" t="str">
        <f>IF($AK107&lt;(Summary!$D$4+1),'Base Correl and Vol Calcs'!J107,"")</f>
        <v/>
      </c>
      <c r="AC107" s="12" t="str">
        <f>IF($AK107&lt;(Summary!$D$4+1),'Base Correl and Vol Calcs'!K107,"")</f>
        <v/>
      </c>
      <c r="AD107" s="12" t="str">
        <f>IF($AK107&lt;(Summary!$D$4+1),'Base Correl and Vol Calcs'!L107,"")</f>
        <v/>
      </c>
      <c r="AE107" s="12" t="str">
        <f>IF($AK107&lt;(Summary!$D$4+1),'Base Correl and Vol Calcs'!M107,"")</f>
        <v/>
      </c>
      <c r="AF107" s="12" t="str">
        <f>IF($AK107&lt;(Summary!$D$4+1),'Base Correl and Vol Calcs'!N107,"")</f>
        <v/>
      </c>
      <c r="AG107" s="12" t="str">
        <f>IF($AK107&lt;(Summary!$D$4+1),'Base Correl and Vol Calcs'!O107,"")</f>
        <v/>
      </c>
      <c r="AH107" s="12" t="str">
        <f>IF($AK107&lt;(Summary!$D$4+1),'Base Correl and Vol Calcs'!P107,"")</f>
        <v/>
      </c>
      <c r="AI107" s="12" t="str">
        <f>IF($AK107&lt;(Summary!$D$4+1),'Base Correl and Vol Calcs'!Q107,"")</f>
        <v/>
      </c>
      <c r="AJ107" s="12" t="str">
        <f>IF($AK107&lt;(Summary!$D$4+1),'Base Correl and Vol Calcs'!R107,"")</f>
        <v/>
      </c>
      <c r="AK107" s="10">
        <f t="shared" si="49"/>
        <v>103</v>
      </c>
      <c r="BE107" s="4" t="str">
        <f t="shared" si="50"/>
        <v/>
      </c>
      <c r="BF107" s="4" t="str">
        <f t="shared" si="37"/>
        <v/>
      </c>
      <c r="BG107" s="4" t="str">
        <f t="shared" si="38"/>
        <v/>
      </c>
      <c r="BH107" s="4" t="str">
        <f t="shared" si="39"/>
        <v/>
      </c>
      <c r="BI107" s="4" t="str">
        <f t="shared" si="40"/>
        <v/>
      </c>
      <c r="BJ107" s="4" t="str">
        <f t="shared" si="41"/>
        <v/>
      </c>
      <c r="BK107" s="4" t="str">
        <f t="shared" si="42"/>
        <v/>
      </c>
      <c r="BL107" s="4" t="str">
        <f t="shared" si="51"/>
        <v/>
      </c>
      <c r="BM107" s="4" t="str">
        <f t="shared" si="52"/>
        <v/>
      </c>
      <c r="BN107" s="4" t="str">
        <f t="shared" si="53"/>
        <v/>
      </c>
      <c r="BO107" s="4" t="str">
        <f t="shared" si="54"/>
        <v/>
      </c>
      <c r="BP107" s="4" t="str">
        <f t="shared" si="55"/>
        <v/>
      </c>
      <c r="BQ107" s="4" t="str">
        <f t="shared" si="45"/>
        <v/>
      </c>
      <c r="BR107" s="4" t="str">
        <f t="shared" si="46"/>
        <v/>
      </c>
      <c r="BS107" s="4" t="str">
        <f t="shared" si="47"/>
        <v/>
      </c>
      <c r="BT107" s="4" t="str">
        <f t="shared" si="48"/>
        <v/>
      </c>
      <c r="BV107" s="4"/>
      <c r="BW107" s="4"/>
      <c r="BX107" s="4"/>
      <c r="BY107" s="4"/>
      <c r="BZ107" s="4"/>
      <c r="CA107" s="4"/>
      <c r="CB107" s="4"/>
      <c r="CC107" s="4"/>
      <c r="CM107" s="11"/>
      <c r="CN107" s="7"/>
    </row>
    <row r="108" spans="1:92" x14ac:dyDescent="0.2">
      <c r="A108" s="38"/>
      <c r="B108" s="34">
        <f>'US Core RE'!D117</f>
        <v>36160</v>
      </c>
      <c r="C108" s="3">
        <f ca="1">'Data Selector'!B107</f>
        <v>2.5928946067011401E-2</v>
      </c>
      <c r="D108" s="3">
        <f ca="1">'Data Selector'!C107</f>
        <v>0</v>
      </c>
      <c r="E108" s="3">
        <f ca="1">'Data Selector'!D107</f>
        <v>0</v>
      </c>
      <c r="F108" s="3">
        <f ca="1">'Data Selector'!E107</f>
        <v>1.2933776441337256E-2</v>
      </c>
      <c r="G108" s="3">
        <f ca="1">'Data Selector'!F107</f>
        <v>6.0083929078772497E-2</v>
      </c>
      <c r="H108" s="3">
        <f ca="1">'Data Selector'!G107</f>
        <v>6.1712557908372198E-2</v>
      </c>
      <c r="I108" s="3">
        <f ca="1">'Data Selector'!H107</f>
        <v>0</v>
      </c>
      <c r="J108" s="3">
        <f ca="1">'Data Selector'!I107</f>
        <v>1.624217004274997E-2</v>
      </c>
      <c r="K108" s="3">
        <f ca="1">'Data Selector'!J107</f>
        <v>1.5424799191250171E-2</v>
      </c>
      <c r="L108" s="3">
        <f ca="1">'Data Selector'!K107</f>
        <v>2.6682387883250058E-2</v>
      </c>
      <c r="M108" s="3">
        <f ca="1">'Data Selector'!L107</f>
        <v>0.11183279563093995</v>
      </c>
      <c r="N108" s="3">
        <f ca="1">'Data Selector'!M107</f>
        <v>0.21296848618165101</v>
      </c>
      <c r="O108" s="3">
        <f ca="1">'Data Selector'!N107</f>
        <v>3.3661935930251463E-3</v>
      </c>
      <c r="P108" s="3">
        <f ca="1">'Data Selector'!O107</f>
        <v>2.00250975906364E-2</v>
      </c>
      <c r="Q108" s="3">
        <f ca="1">'Data Selector'!P107</f>
        <v>0</v>
      </c>
      <c r="R108" s="3">
        <f ca="1">'Data Selector'!Q107</f>
        <v>0</v>
      </c>
      <c r="U108" s="12" t="str">
        <f>IF($AK108&lt;(Summary!$D$4+1),'Base Correl and Vol Calcs'!C108,"")</f>
        <v/>
      </c>
      <c r="V108" s="12" t="str">
        <f>IF($AK108&lt;(Summary!$D$4+1),'Base Correl and Vol Calcs'!D108,"")</f>
        <v/>
      </c>
      <c r="W108" s="12" t="str">
        <f>IF($AK108&lt;(Summary!$D$4+1),'Base Correl and Vol Calcs'!E108,"")</f>
        <v/>
      </c>
      <c r="X108" s="12" t="str">
        <f>IF($AK108&lt;(Summary!$D$4+1),'Base Correl and Vol Calcs'!F108,"")</f>
        <v/>
      </c>
      <c r="Y108" s="12" t="str">
        <f>IF($AK108&lt;(Summary!$D$4+1),'Base Correl and Vol Calcs'!G108,"")</f>
        <v/>
      </c>
      <c r="Z108" s="12" t="str">
        <f>IF($AK108&lt;(Summary!$D$4+1),'Base Correl and Vol Calcs'!H108,"")</f>
        <v/>
      </c>
      <c r="AA108" s="12" t="str">
        <f>IF($AK108&lt;(Summary!$D$4+1),'Base Correl and Vol Calcs'!I108,"")</f>
        <v/>
      </c>
      <c r="AB108" s="12" t="str">
        <f>IF($AK108&lt;(Summary!$D$4+1),'Base Correl and Vol Calcs'!J108,"")</f>
        <v/>
      </c>
      <c r="AC108" s="12" t="str">
        <f>IF($AK108&lt;(Summary!$D$4+1),'Base Correl and Vol Calcs'!K108,"")</f>
        <v/>
      </c>
      <c r="AD108" s="12" t="str">
        <f>IF($AK108&lt;(Summary!$D$4+1),'Base Correl and Vol Calcs'!L108,"")</f>
        <v/>
      </c>
      <c r="AE108" s="12" t="str">
        <f>IF($AK108&lt;(Summary!$D$4+1),'Base Correl and Vol Calcs'!M108,"")</f>
        <v/>
      </c>
      <c r="AF108" s="12" t="str">
        <f>IF($AK108&lt;(Summary!$D$4+1),'Base Correl and Vol Calcs'!N108,"")</f>
        <v/>
      </c>
      <c r="AG108" s="12" t="str">
        <f>IF($AK108&lt;(Summary!$D$4+1),'Base Correl and Vol Calcs'!O108,"")</f>
        <v/>
      </c>
      <c r="AH108" s="12" t="str">
        <f>IF($AK108&lt;(Summary!$D$4+1),'Base Correl and Vol Calcs'!P108,"")</f>
        <v/>
      </c>
      <c r="AI108" s="12" t="str">
        <f>IF($AK108&lt;(Summary!$D$4+1),'Base Correl and Vol Calcs'!Q108,"")</f>
        <v/>
      </c>
      <c r="AJ108" s="12" t="str">
        <f>IF($AK108&lt;(Summary!$D$4+1),'Base Correl and Vol Calcs'!R108,"")</f>
        <v/>
      </c>
      <c r="AK108" s="10">
        <f t="shared" si="49"/>
        <v>104</v>
      </c>
      <c r="BE108" s="4" t="str">
        <f t="shared" si="50"/>
        <v/>
      </c>
      <c r="BF108" s="4" t="str">
        <f t="shared" si="37"/>
        <v/>
      </c>
      <c r="BG108" s="4" t="str">
        <f t="shared" si="38"/>
        <v/>
      </c>
      <c r="BH108" s="4" t="str">
        <f t="shared" si="39"/>
        <v/>
      </c>
      <c r="BI108" s="4" t="str">
        <f t="shared" si="40"/>
        <v/>
      </c>
      <c r="BJ108" s="4" t="str">
        <f t="shared" si="41"/>
        <v/>
      </c>
      <c r="BK108" s="4" t="str">
        <f t="shared" si="42"/>
        <v/>
      </c>
      <c r="BL108" s="4" t="str">
        <f t="shared" si="51"/>
        <v/>
      </c>
      <c r="BM108" s="4" t="str">
        <f t="shared" si="52"/>
        <v/>
      </c>
      <c r="BN108" s="4" t="str">
        <f t="shared" si="53"/>
        <v/>
      </c>
      <c r="BO108" s="4" t="str">
        <f t="shared" si="54"/>
        <v/>
      </c>
      <c r="BP108" s="4" t="str">
        <f t="shared" si="55"/>
        <v/>
      </c>
      <c r="BQ108" s="4" t="str">
        <f t="shared" si="45"/>
        <v/>
      </c>
      <c r="BR108" s="4" t="str">
        <f t="shared" si="46"/>
        <v/>
      </c>
      <c r="BS108" s="4" t="str">
        <f t="shared" si="47"/>
        <v/>
      </c>
      <c r="BT108" s="4" t="str">
        <f t="shared" si="48"/>
        <v/>
      </c>
      <c r="BV108" s="4"/>
      <c r="BW108" s="4"/>
      <c r="BX108" s="4"/>
      <c r="BY108" s="4"/>
      <c r="BZ108" s="4"/>
      <c r="CA108" s="4"/>
      <c r="CB108" s="4"/>
      <c r="CC108" s="4"/>
      <c r="CM108" s="11"/>
      <c r="CN108" s="7"/>
    </row>
    <row r="109" spans="1:92" x14ac:dyDescent="0.2">
      <c r="A109" s="38"/>
      <c r="B109" s="34">
        <f>'US Core RE'!D118</f>
        <v>36068</v>
      </c>
      <c r="C109" s="3">
        <f ca="1">'Data Selector'!B108</f>
        <v>3.5896037570438598E-2</v>
      </c>
      <c r="D109" s="3">
        <f ca="1">'Data Selector'!C108</f>
        <v>0</v>
      </c>
      <c r="E109" s="3">
        <f ca="1">'Data Selector'!D108</f>
        <v>0</v>
      </c>
      <c r="F109" s="3">
        <f ca="1">'Data Selector'!E108</f>
        <v>-1.4471459018056826E-3</v>
      </c>
      <c r="G109" s="3">
        <f ca="1">'Data Selector'!F108</f>
        <v>2.7465917075300099E-2</v>
      </c>
      <c r="H109" s="3">
        <f ca="1">'Data Selector'!G108</f>
        <v>1.5776722517985099E-2</v>
      </c>
      <c r="I109" s="3">
        <f ca="1">'Data Selector'!H108</f>
        <v>0</v>
      </c>
      <c r="J109" s="3">
        <f ca="1">'Data Selector'!I108</f>
        <v>4.5042525822500679E-3</v>
      </c>
      <c r="K109" s="3">
        <f ca="1">'Data Selector'!J108</f>
        <v>1.1132046968750142E-2</v>
      </c>
      <c r="L109" s="3">
        <f ca="1">'Data Selector'!K108</f>
        <v>6.5867720352499326E-3</v>
      </c>
      <c r="M109" s="3">
        <f ca="1">'Data Selector'!L108</f>
        <v>-0.10735022082136014</v>
      </c>
      <c r="N109" s="3">
        <f ca="1">'Data Selector'!M108</f>
        <v>-9.9470845601648497E-2</v>
      </c>
      <c r="O109" s="3">
        <f ca="1">'Data Selector'!N108</f>
        <v>4.2276080243976777E-2</v>
      </c>
      <c r="P109" s="3">
        <f ca="1">'Data Selector'!O108</f>
        <v>-3.9396940687150703E-2</v>
      </c>
      <c r="Q109" s="3">
        <f ca="1">'Data Selector'!P108</f>
        <v>0</v>
      </c>
      <c r="R109" s="3">
        <f ca="1">'Data Selector'!Q108</f>
        <v>0</v>
      </c>
      <c r="U109" s="12" t="str">
        <f>IF($AK109&lt;(Summary!$D$4+1),'Base Correl and Vol Calcs'!C109,"")</f>
        <v/>
      </c>
      <c r="V109" s="12" t="str">
        <f>IF($AK109&lt;(Summary!$D$4+1),'Base Correl and Vol Calcs'!D109,"")</f>
        <v/>
      </c>
      <c r="W109" s="12" t="str">
        <f>IF($AK109&lt;(Summary!$D$4+1),'Base Correl and Vol Calcs'!E109,"")</f>
        <v/>
      </c>
      <c r="X109" s="12" t="str">
        <f>IF($AK109&lt;(Summary!$D$4+1),'Base Correl and Vol Calcs'!F109,"")</f>
        <v/>
      </c>
      <c r="Y109" s="12" t="str">
        <f>IF($AK109&lt;(Summary!$D$4+1),'Base Correl and Vol Calcs'!G109,"")</f>
        <v/>
      </c>
      <c r="Z109" s="12" t="str">
        <f>IF($AK109&lt;(Summary!$D$4+1),'Base Correl and Vol Calcs'!H109,"")</f>
        <v/>
      </c>
      <c r="AA109" s="12" t="str">
        <f>IF($AK109&lt;(Summary!$D$4+1),'Base Correl and Vol Calcs'!I109,"")</f>
        <v/>
      </c>
      <c r="AB109" s="12" t="str">
        <f>IF($AK109&lt;(Summary!$D$4+1),'Base Correl and Vol Calcs'!J109,"")</f>
        <v/>
      </c>
      <c r="AC109" s="12" t="str">
        <f>IF($AK109&lt;(Summary!$D$4+1),'Base Correl and Vol Calcs'!K109,"")</f>
        <v/>
      </c>
      <c r="AD109" s="12" t="str">
        <f>IF($AK109&lt;(Summary!$D$4+1),'Base Correl and Vol Calcs'!L109,"")</f>
        <v/>
      </c>
      <c r="AE109" s="12" t="str">
        <f>IF($AK109&lt;(Summary!$D$4+1),'Base Correl and Vol Calcs'!M109,"")</f>
        <v/>
      </c>
      <c r="AF109" s="12" t="str">
        <f>IF($AK109&lt;(Summary!$D$4+1),'Base Correl and Vol Calcs'!N109,"")</f>
        <v/>
      </c>
      <c r="AG109" s="12" t="str">
        <f>IF($AK109&lt;(Summary!$D$4+1),'Base Correl and Vol Calcs'!O109,"")</f>
        <v/>
      </c>
      <c r="AH109" s="12" t="str">
        <f>IF($AK109&lt;(Summary!$D$4+1),'Base Correl and Vol Calcs'!P109,"")</f>
        <v/>
      </c>
      <c r="AI109" s="12" t="str">
        <f>IF($AK109&lt;(Summary!$D$4+1),'Base Correl and Vol Calcs'!Q109,"")</f>
        <v/>
      </c>
      <c r="AJ109" s="12" t="str">
        <f>IF($AK109&lt;(Summary!$D$4+1),'Base Correl and Vol Calcs'!R109,"")</f>
        <v/>
      </c>
      <c r="AK109" s="10">
        <f t="shared" si="49"/>
        <v>105</v>
      </c>
      <c r="BE109" s="4" t="str">
        <f t="shared" si="50"/>
        <v/>
      </c>
      <c r="BF109" s="4" t="str">
        <f t="shared" si="37"/>
        <v/>
      </c>
      <c r="BG109" s="4" t="str">
        <f t="shared" si="38"/>
        <v/>
      </c>
      <c r="BH109" s="4" t="str">
        <f t="shared" si="39"/>
        <v/>
      </c>
      <c r="BI109" s="4" t="str">
        <f t="shared" si="40"/>
        <v/>
      </c>
      <c r="BJ109" s="4" t="str">
        <f t="shared" si="41"/>
        <v/>
      </c>
      <c r="BK109" s="4" t="str">
        <f t="shared" si="42"/>
        <v/>
      </c>
      <c r="BL109" s="4" t="str">
        <f t="shared" si="51"/>
        <v/>
      </c>
      <c r="BM109" s="4" t="str">
        <f t="shared" si="52"/>
        <v/>
      </c>
      <c r="BN109" s="4" t="str">
        <f t="shared" si="53"/>
        <v/>
      </c>
      <c r="BO109" s="4" t="str">
        <f t="shared" si="54"/>
        <v/>
      </c>
      <c r="BP109" s="4" t="str">
        <f t="shared" si="55"/>
        <v/>
      </c>
      <c r="BQ109" s="4" t="str">
        <f t="shared" si="45"/>
        <v/>
      </c>
      <c r="BR109" s="4" t="str">
        <f t="shared" si="46"/>
        <v/>
      </c>
      <c r="BS109" s="4" t="str">
        <f t="shared" si="47"/>
        <v/>
      </c>
      <c r="BT109" s="4" t="str">
        <f t="shared" si="48"/>
        <v/>
      </c>
      <c r="BV109" s="4"/>
      <c r="BW109" s="4"/>
      <c r="BX109" s="4"/>
      <c r="BY109" s="4"/>
      <c r="BZ109" s="4"/>
      <c r="CA109" s="4"/>
      <c r="CB109" s="4"/>
      <c r="CC109" s="4"/>
      <c r="CM109" s="11"/>
      <c r="CN109" s="7"/>
    </row>
    <row r="110" spans="1:92" x14ac:dyDescent="0.2">
      <c r="A110" s="38"/>
      <c r="B110" s="34">
        <f>'US Core RE'!D119</f>
        <v>35976</v>
      </c>
      <c r="C110" s="3">
        <f ca="1">'Data Selector'!B109</f>
        <v>4.76340844227333E-2</v>
      </c>
      <c r="D110" s="3">
        <f ca="1">'Data Selector'!C109</f>
        <v>0</v>
      </c>
      <c r="E110" s="3">
        <f ca="1">'Data Selector'!D109</f>
        <v>0</v>
      </c>
      <c r="F110" s="3">
        <f ca="1">'Data Selector'!E109</f>
        <v>3.5197320784388697E-2</v>
      </c>
      <c r="G110" s="3">
        <f ca="1">'Data Selector'!F109</f>
        <v>3.4535644250271301E-2</v>
      </c>
      <c r="H110" s="3">
        <f ca="1">'Data Selector'!G109</f>
        <v>3.4143648988524497E-2</v>
      </c>
      <c r="I110" s="3">
        <f ca="1">'Data Selector'!H109</f>
        <v>0</v>
      </c>
      <c r="J110" s="3">
        <f ca="1">'Data Selector'!I109</f>
        <v>6.8542595405001183E-3</v>
      </c>
      <c r="K110" s="3">
        <f ca="1">'Data Selector'!J109</f>
        <v>2.9582786513750126E-2</v>
      </c>
      <c r="L110" s="3">
        <f ca="1">'Data Selector'!K109</f>
        <v>1.1867376437750154E-2</v>
      </c>
      <c r="M110" s="3">
        <f ca="1">'Data Selector'!L109</f>
        <v>-0.10338293168819201</v>
      </c>
      <c r="N110" s="3">
        <f ca="1">'Data Selector'!M109</f>
        <v>3.3022356862072402E-2</v>
      </c>
      <c r="O110" s="3">
        <f ca="1">'Data Selector'!N109</f>
        <v>2.3361673366908198E-2</v>
      </c>
      <c r="P110" s="3">
        <f ca="1">'Data Selector'!O109</f>
        <v>6.5659793960915896E-2</v>
      </c>
      <c r="Q110" s="3">
        <f ca="1">'Data Selector'!P109</f>
        <v>0</v>
      </c>
      <c r="R110" s="3">
        <f ca="1">'Data Selector'!Q109</f>
        <v>0</v>
      </c>
      <c r="U110" s="12" t="str">
        <f>IF($AK110&lt;(Summary!$D$4+1),'Base Correl and Vol Calcs'!C110,"")</f>
        <v/>
      </c>
      <c r="V110" s="12" t="str">
        <f>IF($AK110&lt;(Summary!$D$4+1),'Base Correl and Vol Calcs'!D110,"")</f>
        <v/>
      </c>
      <c r="W110" s="12" t="str">
        <f>IF($AK110&lt;(Summary!$D$4+1),'Base Correl and Vol Calcs'!E110,"")</f>
        <v/>
      </c>
      <c r="X110" s="12" t="str">
        <f>IF($AK110&lt;(Summary!$D$4+1),'Base Correl and Vol Calcs'!F110,"")</f>
        <v/>
      </c>
      <c r="Y110" s="12" t="str">
        <f>IF($AK110&lt;(Summary!$D$4+1),'Base Correl and Vol Calcs'!G110,"")</f>
        <v/>
      </c>
      <c r="Z110" s="12" t="str">
        <f>IF($AK110&lt;(Summary!$D$4+1),'Base Correl and Vol Calcs'!H110,"")</f>
        <v/>
      </c>
      <c r="AA110" s="12" t="str">
        <f>IF($AK110&lt;(Summary!$D$4+1),'Base Correl and Vol Calcs'!I110,"")</f>
        <v/>
      </c>
      <c r="AB110" s="12" t="str">
        <f>IF($AK110&lt;(Summary!$D$4+1),'Base Correl and Vol Calcs'!J110,"")</f>
        <v/>
      </c>
      <c r="AC110" s="12" t="str">
        <f>IF($AK110&lt;(Summary!$D$4+1),'Base Correl and Vol Calcs'!K110,"")</f>
        <v/>
      </c>
      <c r="AD110" s="12" t="str">
        <f>IF($AK110&lt;(Summary!$D$4+1),'Base Correl and Vol Calcs'!L110,"")</f>
        <v/>
      </c>
      <c r="AE110" s="12" t="str">
        <f>IF($AK110&lt;(Summary!$D$4+1),'Base Correl and Vol Calcs'!M110,"")</f>
        <v/>
      </c>
      <c r="AF110" s="12" t="str">
        <f>IF($AK110&lt;(Summary!$D$4+1),'Base Correl and Vol Calcs'!N110,"")</f>
        <v/>
      </c>
      <c r="AG110" s="12" t="str">
        <f>IF($AK110&lt;(Summary!$D$4+1),'Base Correl and Vol Calcs'!O110,"")</f>
        <v/>
      </c>
      <c r="AH110" s="12" t="str">
        <f>IF($AK110&lt;(Summary!$D$4+1),'Base Correl and Vol Calcs'!P110,"")</f>
        <v/>
      </c>
      <c r="AI110" s="12" t="str">
        <f>IF($AK110&lt;(Summary!$D$4+1),'Base Correl and Vol Calcs'!Q110,"")</f>
        <v/>
      </c>
      <c r="AJ110" s="12" t="str">
        <f>IF($AK110&lt;(Summary!$D$4+1),'Base Correl and Vol Calcs'!R110,"")</f>
        <v/>
      </c>
      <c r="AK110" s="10">
        <f t="shared" si="49"/>
        <v>106</v>
      </c>
      <c r="BE110" s="4" t="str">
        <f t="shared" si="50"/>
        <v/>
      </c>
      <c r="BF110" s="4" t="str">
        <f t="shared" si="37"/>
        <v/>
      </c>
      <c r="BG110" s="4" t="str">
        <f t="shared" si="38"/>
        <v/>
      </c>
      <c r="BH110" s="4" t="str">
        <f t="shared" si="39"/>
        <v/>
      </c>
      <c r="BI110" s="4" t="str">
        <f t="shared" si="40"/>
        <v/>
      </c>
      <c r="BJ110" s="4" t="str">
        <f t="shared" si="41"/>
        <v/>
      </c>
      <c r="BK110" s="4" t="str">
        <f t="shared" si="42"/>
        <v/>
      </c>
      <c r="BL110" s="4" t="str">
        <f t="shared" si="51"/>
        <v/>
      </c>
      <c r="BM110" s="4" t="str">
        <f t="shared" si="52"/>
        <v/>
      </c>
      <c r="BN110" s="4" t="str">
        <f t="shared" si="53"/>
        <v/>
      </c>
      <c r="BO110" s="4" t="str">
        <f t="shared" si="54"/>
        <v/>
      </c>
      <c r="BP110" s="4" t="str">
        <f t="shared" si="55"/>
        <v/>
      </c>
      <c r="BQ110" s="4" t="str">
        <f t="shared" si="45"/>
        <v/>
      </c>
      <c r="BR110" s="4" t="str">
        <f t="shared" si="46"/>
        <v/>
      </c>
      <c r="BS110" s="4" t="str">
        <f t="shared" si="47"/>
        <v/>
      </c>
      <c r="BT110" s="4" t="str">
        <f t="shared" si="48"/>
        <v/>
      </c>
      <c r="BV110" s="4"/>
      <c r="BW110" s="4"/>
      <c r="BX110" s="4"/>
      <c r="BY110" s="4"/>
      <c r="BZ110" s="4"/>
      <c r="CA110" s="4"/>
      <c r="CB110" s="4"/>
      <c r="CC110" s="4"/>
      <c r="CM110" s="11"/>
      <c r="CN110" s="7"/>
    </row>
    <row r="111" spans="1:92" x14ac:dyDescent="0.2">
      <c r="A111" s="38"/>
      <c r="B111" s="34">
        <f>'US Core RE'!D120</f>
        <v>35885</v>
      </c>
      <c r="C111" s="3">
        <f ca="1">'Data Selector'!B110</f>
        <v>3.5468080081836301E-2</v>
      </c>
      <c r="D111" s="3">
        <f ca="1">'Data Selector'!C110</f>
        <v>0</v>
      </c>
      <c r="E111" s="3">
        <f ca="1">'Data Selector'!D110</f>
        <v>0</v>
      </c>
      <c r="F111" s="3">
        <f ca="1">'Data Selector'!E110</f>
        <v>2.5840577900685443E-2</v>
      </c>
      <c r="G111" s="3">
        <f ca="1">'Data Selector'!F110</f>
        <v>1.85663962737228E-2</v>
      </c>
      <c r="H111" s="3">
        <f ca="1">'Data Selector'!G110</f>
        <v>2.67451669406743E-2</v>
      </c>
      <c r="I111" s="3">
        <f ca="1">'Data Selector'!H110</f>
        <v>0</v>
      </c>
      <c r="J111" s="3">
        <f ca="1">'Data Selector'!I110</f>
        <v>1.9881691136000024E-2</v>
      </c>
      <c r="K111" s="3">
        <f ca="1">'Data Selector'!J110</f>
        <v>8.9520300702501387E-3</v>
      </c>
      <c r="L111" s="3">
        <f ca="1">'Data Selector'!K110</f>
        <v>5.6310810507500531E-3</v>
      </c>
      <c r="M111" s="3">
        <f ca="1">'Data Selector'!L110</f>
        <v>3.1803504515568237E-2</v>
      </c>
      <c r="N111" s="3">
        <f ca="1">'Data Selector'!M110</f>
        <v>0.13949284504519299</v>
      </c>
      <c r="O111" s="3">
        <f ca="1">'Data Selector'!N110</f>
        <v>1.5556881521396004E-2</v>
      </c>
      <c r="P111" s="3">
        <f ca="1">'Data Selector'!O110</f>
        <v>5.8846364697380298E-2</v>
      </c>
      <c r="Q111" s="3">
        <f ca="1">'Data Selector'!P110</f>
        <v>0</v>
      </c>
      <c r="R111" s="3">
        <f ca="1">'Data Selector'!Q110</f>
        <v>0</v>
      </c>
      <c r="U111" s="12" t="str">
        <f>IF($AK111&lt;(Summary!$D$4+1),'Base Correl and Vol Calcs'!C111,"")</f>
        <v/>
      </c>
      <c r="V111" s="12" t="str">
        <f>IF($AK111&lt;(Summary!$D$4+1),'Base Correl and Vol Calcs'!D111,"")</f>
        <v/>
      </c>
      <c r="W111" s="12" t="str">
        <f>IF($AK111&lt;(Summary!$D$4+1),'Base Correl and Vol Calcs'!E111,"")</f>
        <v/>
      </c>
      <c r="X111" s="12" t="str">
        <f>IF($AK111&lt;(Summary!$D$4+1),'Base Correl and Vol Calcs'!F111,"")</f>
        <v/>
      </c>
      <c r="Y111" s="12" t="str">
        <f>IF($AK111&lt;(Summary!$D$4+1),'Base Correl and Vol Calcs'!G111,"")</f>
        <v/>
      </c>
      <c r="Z111" s="12" t="str">
        <f>IF($AK111&lt;(Summary!$D$4+1),'Base Correl and Vol Calcs'!H111,"")</f>
        <v/>
      </c>
      <c r="AA111" s="12" t="str">
        <f>IF($AK111&lt;(Summary!$D$4+1),'Base Correl and Vol Calcs'!I111,"")</f>
        <v/>
      </c>
      <c r="AB111" s="12" t="str">
        <f>IF($AK111&lt;(Summary!$D$4+1),'Base Correl and Vol Calcs'!J111,"")</f>
        <v/>
      </c>
      <c r="AC111" s="12" t="str">
        <f>IF($AK111&lt;(Summary!$D$4+1),'Base Correl and Vol Calcs'!K111,"")</f>
        <v/>
      </c>
      <c r="AD111" s="12" t="str">
        <f>IF($AK111&lt;(Summary!$D$4+1),'Base Correl and Vol Calcs'!L111,"")</f>
        <v/>
      </c>
      <c r="AE111" s="12" t="str">
        <f>IF($AK111&lt;(Summary!$D$4+1),'Base Correl and Vol Calcs'!M111,"")</f>
        <v/>
      </c>
      <c r="AF111" s="12" t="str">
        <f>IF($AK111&lt;(Summary!$D$4+1),'Base Correl and Vol Calcs'!N111,"")</f>
        <v/>
      </c>
      <c r="AG111" s="12" t="str">
        <f>IF($AK111&lt;(Summary!$D$4+1),'Base Correl and Vol Calcs'!O111,"")</f>
        <v/>
      </c>
      <c r="AH111" s="12" t="str">
        <f>IF($AK111&lt;(Summary!$D$4+1),'Base Correl and Vol Calcs'!P111,"")</f>
        <v/>
      </c>
      <c r="AI111" s="12" t="str">
        <f>IF($AK111&lt;(Summary!$D$4+1),'Base Correl and Vol Calcs'!Q111,"")</f>
        <v/>
      </c>
      <c r="AJ111" s="12" t="str">
        <f>IF($AK111&lt;(Summary!$D$4+1),'Base Correl and Vol Calcs'!R111,"")</f>
        <v/>
      </c>
      <c r="AK111" s="10">
        <f t="shared" si="49"/>
        <v>107</v>
      </c>
      <c r="BE111" s="4" t="str">
        <f t="shared" si="50"/>
        <v/>
      </c>
      <c r="BF111" s="4" t="str">
        <f t="shared" si="37"/>
        <v/>
      </c>
      <c r="BG111" s="4" t="str">
        <f t="shared" si="38"/>
        <v/>
      </c>
      <c r="BH111" s="4" t="str">
        <f t="shared" si="39"/>
        <v/>
      </c>
      <c r="BI111" s="4" t="str">
        <f t="shared" si="40"/>
        <v/>
      </c>
      <c r="BJ111" s="4" t="str">
        <f t="shared" si="41"/>
        <v/>
      </c>
      <c r="BK111" s="4" t="str">
        <f t="shared" si="42"/>
        <v/>
      </c>
      <c r="BL111" s="4" t="str">
        <f t="shared" si="51"/>
        <v/>
      </c>
      <c r="BM111" s="4" t="str">
        <f t="shared" si="52"/>
        <v/>
      </c>
      <c r="BN111" s="4" t="str">
        <f t="shared" si="53"/>
        <v/>
      </c>
      <c r="BO111" s="4" t="str">
        <f t="shared" si="54"/>
        <v/>
      </c>
      <c r="BP111" s="4" t="str">
        <f t="shared" si="55"/>
        <v/>
      </c>
      <c r="BQ111" s="4" t="str">
        <f t="shared" si="45"/>
        <v/>
      </c>
      <c r="BR111" s="4" t="str">
        <f t="shared" si="46"/>
        <v/>
      </c>
      <c r="BS111" s="4" t="str">
        <f t="shared" si="47"/>
        <v/>
      </c>
      <c r="BT111" s="4" t="str">
        <f t="shared" si="48"/>
        <v/>
      </c>
      <c r="BV111" s="4"/>
      <c r="BW111" s="4"/>
      <c r="BX111" s="4"/>
      <c r="BY111" s="4"/>
      <c r="BZ111" s="4"/>
      <c r="CA111" s="4"/>
      <c r="CB111" s="4"/>
      <c r="CC111" s="4"/>
      <c r="CM111" s="11"/>
      <c r="CN111" s="7"/>
    </row>
    <row r="112" spans="1:92" x14ac:dyDescent="0.2">
      <c r="A112" s="38"/>
      <c r="B112" s="34">
        <f>'US Core RE'!D121</f>
        <v>35795</v>
      </c>
      <c r="C112" s="3">
        <f ca="1">'Data Selector'!B111</f>
        <v>3.9809614348086102E-2</v>
      </c>
      <c r="D112" s="3">
        <f ca="1">'Data Selector'!C111</f>
        <v>0</v>
      </c>
      <c r="E112" s="3">
        <f ca="1">'Data Selector'!D111</f>
        <v>0</v>
      </c>
      <c r="F112" s="3">
        <f ca="1">'Data Selector'!E111</f>
        <v>3.6700000000000003E-2</v>
      </c>
      <c r="G112" s="3">
        <f ca="1">'Data Selector'!F111</f>
        <v>7.7679952797109805E-2</v>
      </c>
      <c r="H112" s="3">
        <f ca="1">'Data Selector'!G111</f>
        <v>0.12932567624724101</v>
      </c>
      <c r="I112" s="3">
        <f ca="1">'Data Selector'!H111</f>
        <v>0</v>
      </c>
      <c r="J112" s="3">
        <f ca="1">'Data Selector'!I111</f>
        <v>9.2241253050499905E-2</v>
      </c>
      <c r="K112" s="3">
        <f ca="1">'Data Selector'!J111</f>
        <v>3.1323100923499991E-2</v>
      </c>
      <c r="L112" s="3">
        <f ca="1">'Data Selector'!K111</f>
        <v>2.2379656770500134E-2</v>
      </c>
      <c r="M112" s="3">
        <f ca="1">'Data Selector'!L111</f>
        <v>-0.17336114732520003</v>
      </c>
      <c r="N112" s="3">
        <f ca="1">'Data Selector'!M111</f>
        <v>2.8717844589934097E-2</v>
      </c>
      <c r="O112" s="3">
        <f ca="1">'Data Selector'!N111</f>
        <v>2.9431736902760131E-2</v>
      </c>
      <c r="P112" s="3">
        <f ca="1">'Data Selector'!O111</f>
        <v>5.5117353778363E-2</v>
      </c>
      <c r="Q112" s="3">
        <f ca="1">'Data Selector'!P111</f>
        <v>0</v>
      </c>
      <c r="R112" s="3">
        <f ca="1">'Data Selector'!Q111</f>
        <v>0</v>
      </c>
      <c r="U112" s="12" t="str">
        <f>IF($AK112&lt;(Summary!$D$4+1),'Base Correl and Vol Calcs'!C112,"")</f>
        <v/>
      </c>
      <c r="V112" s="12" t="str">
        <f>IF($AK112&lt;(Summary!$D$4+1),'Base Correl and Vol Calcs'!D112,"")</f>
        <v/>
      </c>
      <c r="W112" s="12" t="str">
        <f>IF($AK112&lt;(Summary!$D$4+1),'Base Correl and Vol Calcs'!E112,"")</f>
        <v/>
      </c>
      <c r="X112" s="12" t="str">
        <f>IF($AK112&lt;(Summary!$D$4+1),'Base Correl and Vol Calcs'!F112,"")</f>
        <v/>
      </c>
      <c r="Y112" s="12" t="str">
        <f>IF($AK112&lt;(Summary!$D$4+1),'Base Correl and Vol Calcs'!G112,"")</f>
        <v/>
      </c>
      <c r="Z112" s="12" t="str">
        <f>IF($AK112&lt;(Summary!$D$4+1),'Base Correl and Vol Calcs'!H112,"")</f>
        <v/>
      </c>
      <c r="AA112" s="12" t="str">
        <f>IF($AK112&lt;(Summary!$D$4+1),'Base Correl and Vol Calcs'!I112,"")</f>
        <v/>
      </c>
      <c r="AB112" s="12" t="str">
        <f>IF($AK112&lt;(Summary!$D$4+1),'Base Correl and Vol Calcs'!J112,"")</f>
        <v/>
      </c>
      <c r="AC112" s="12" t="str">
        <f>IF($AK112&lt;(Summary!$D$4+1),'Base Correl and Vol Calcs'!K112,"")</f>
        <v/>
      </c>
      <c r="AD112" s="12" t="str">
        <f>IF($AK112&lt;(Summary!$D$4+1),'Base Correl and Vol Calcs'!L112,"")</f>
        <v/>
      </c>
      <c r="AE112" s="12" t="str">
        <f>IF($AK112&lt;(Summary!$D$4+1),'Base Correl and Vol Calcs'!M112,"")</f>
        <v/>
      </c>
      <c r="AF112" s="12" t="str">
        <f>IF($AK112&lt;(Summary!$D$4+1),'Base Correl and Vol Calcs'!N112,"")</f>
        <v/>
      </c>
      <c r="AG112" s="12" t="str">
        <f>IF($AK112&lt;(Summary!$D$4+1),'Base Correl and Vol Calcs'!O112,"")</f>
        <v/>
      </c>
      <c r="AH112" s="12" t="str">
        <f>IF($AK112&lt;(Summary!$D$4+1),'Base Correl and Vol Calcs'!P112,"")</f>
        <v/>
      </c>
      <c r="AI112" s="12" t="str">
        <f>IF($AK112&lt;(Summary!$D$4+1),'Base Correl and Vol Calcs'!Q112,"")</f>
        <v/>
      </c>
      <c r="AJ112" s="12" t="str">
        <f>IF($AK112&lt;(Summary!$D$4+1),'Base Correl and Vol Calcs'!R112,"")</f>
        <v/>
      </c>
      <c r="AK112" s="10">
        <f t="shared" si="49"/>
        <v>108</v>
      </c>
      <c r="BE112" s="4" t="str">
        <f t="shared" si="50"/>
        <v/>
      </c>
      <c r="BF112" s="4" t="str">
        <f t="shared" si="37"/>
        <v/>
      </c>
      <c r="BG112" s="4" t="str">
        <f t="shared" si="38"/>
        <v/>
      </c>
      <c r="BH112" s="4" t="str">
        <f t="shared" si="39"/>
        <v/>
      </c>
      <c r="BI112" s="4" t="str">
        <f t="shared" si="40"/>
        <v/>
      </c>
      <c r="BJ112" s="4" t="str">
        <f t="shared" si="41"/>
        <v/>
      </c>
      <c r="BK112" s="4" t="str">
        <f t="shared" si="42"/>
        <v/>
      </c>
      <c r="BL112" s="4" t="str">
        <f t="shared" si="51"/>
        <v/>
      </c>
      <c r="BM112" s="4" t="str">
        <f t="shared" si="52"/>
        <v/>
      </c>
      <c r="BN112" s="4" t="str">
        <f t="shared" si="53"/>
        <v/>
      </c>
      <c r="BO112" s="4" t="str">
        <f t="shared" si="54"/>
        <v/>
      </c>
      <c r="BP112" s="4" t="str">
        <f t="shared" si="55"/>
        <v/>
      </c>
      <c r="BQ112" s="4" t="str">
        <f t="shared" si="45"/>
        <v/>
      </c>
      <c r="BR112" s="4" t="str">
        <f t="shared" si="46"/>
        <v/>
      </c>
      <c r="BS112" s="4" t="str">
        <f t="shared" si="47"/>
        <v/>
      </c>
      <c r="BT112" s="4" t="str">
        <f t="shared" si="48"/>
        <v/>
      </c>
      <c r="BV112" s="4"/>
      <c r="BW112" s="4"/>
      <c r="BX112" s="4"/>
      <c r="BY112" s="4"/>
      <c r="BZ112" s="4"/>
      <c r="CA112" s="4"/>
      <c r="CB112" s="4"/>
      <c r="CC112" s="4"/>
      <c r="CM112" s="11"/>
      <c r="CN112" s="7"/>
    </row>
    <row r="113" spans="1:92" x14ac:dyDescent="0.2">
      <c r="A113" s="38"/>
      <c r="B113" s="34">
        <f>'US Core RE'!D122</f>
        <v>35703</v>
      </c>
      <c r="C113" s="3">
        <f ca="1">'Data Selector'!B112</f>
        <v>3.3535869133768999E-2</v>
      </c>
      <c r="D113" s="3">
        <f ca="1">'Data Selector'!C112</f>
        <v>0</v>
      </c>
      <c r="E113" s="3">
        <f ca="1">'Data Selector'!D112</f>
        <v>0</v>
      </c>
      <c r="F113" s="3">
        <f ca="1">'Data Selector'!E112</f>
        <v>8.5099999999999995E-2</v>
      </c>
      <c r="G113" s="3">
        <f ca="1">'Data Selector'!F112</f>
        <v>2.31233782171993E-2</v>
      </c>
      <c r="H113" s="3">
        <f ca="1">'Data Selector'!G112</f>
        <v>0.13654583318135699</v>
      </c>
      <c r="I113" s="3">
        <f ca="1">'Data Selector'!H112</f>
        <v>0</v>
      </c>
      <c r="J113" s="3">
        <f ca="1">'Data Selector'!I112</f>
        <v>2.0932482174500056E-2</v>
      </c>
      <c r="K113" s="3">
        <f ca="1">'Data Selector'!J112</f>
        <v>6.2162023812502021E-3</v>
      </c>
      <c r="L113" s="3">
        <f ca="1">'Data Selector'!K112</f>
        <v>-2.0002018269998922E-3</v>
      </c>
      <c r="M113" s="3">
        <f ca="1">'Data Selector'!L112</f>
        <v>6.2733361665394893E-2</v>
      </c>
      <c r="N113" s="3">
        <f ca="1">'Data Selector'!M112</f>
        <v>7.4900078535770104E-2</v>
      </c>
      <c r="O113" s="3">
        <f ca="1">'Data Selector'!N112</f>
        <v>3.3223860415898532E-2</v>
      </c>
      <c r="P113" s="3">
        <f ca="1">'Data Selector'!O112</f>
        <v>5.1679079550627803E-2</v>
      </c>
      <c r="Q113" s="3">
        <f ca="1">'Data Selector'!P112</f>
        <v>0</v>
      </c>
      <c r="R113" s="3">
        <f ca="1">'Data Selector'!Q112</f>
        <v>0</v>
      </c>
      <c r="U113" s="12" t="str">
        <f>IF($AK113&lt;(Summary!$D$4+1),'Base Correl and Vol Calcs'!C113,"")</f>
        <v/>
      </c>
      <c r="V113" s="12" t="str">
        <f>IF($AK113&lt;(Summary!$D$4+1),'Base Correl and Vol Calcs'!D113,"")</f>
        <v/>
      </c>
      <c r="W113" s="12" t="str">
        <f>IF($AK113&lt;(Summary!$D$4+1),'Base Correl and Vol Calcs'!E113,"")</f>
        <v/>
      </c>
      <c r="X113" s="12" t="str">
        <f>IF($AK113&lt;(Summary!$D$4+1),'Base Correl and Vol Calcs'!F113,"")</f>
        <v/>
      </c>
      <c r="Y113" s="12" t="str">
        <f>IF($AK113&lt;(Summary!$D$4+1),'Base Correl and Vol Calcs'!G113,"")</f>
        <v/>
      </c>
      <c r="Z113" s="12" t="str">
        <f>IF($AK113&lt;(Summary!$D$4+1),'Base Correl and Vol Calcs'!H113,"")</f>
        <v/>
      </c>
      <c r="AA113" s="12" t="str">
        <f>IF($AK113&lt;(Summary!$D$4+1),'Base Correl and Vol Calcs'!I113,"")</f>
        <v/>
      </c>
      <c r="AB113" s="12" t="str">
        <f>IF($AK113&lt;(Summary!$D$4+1),'Base Correl and Vol Calcs'!J113,"")</f>
        <v/>
      </c>
      <c r="AC113" s="12" t="str">
        <f>IF($AK113&lt;(Summary!$D$4+1),'Base Correl and Vol Calcs'!K113,"")</f>
        <v/>
      </c>
      <c r="AD113" s="12" t="str">
        <f>IF($AK113&lt;(Summary!$D$4+1),'Base Correl and Vol Calcs'!L113,"")</f>
        <v/>
      </c>
      <c r="AE113" s="12" t="str">
        <f>IF($AK113&lt;(Summary!$D$4+1),'Base Correl and Vol Calcs'!M113,"")</f>
        <v/>
      </c>
      <c r="AF113" s="12" t="str">
        <f>IF($AK113&lt;(Summary!$D$4+1),'Base Correl and Vol Calcs'!N113,"")</f>
        <v/>
      </c>
      <c r="AG113" s="12" t="str">
        <f>IF($AK113&lt;(Summary!$D$4+1),'Base Correl and Vol Calcs'!O113,"")</f>
        <v/>
      </c>
      <c r="AH113" s="12" t="str">
        <f>IF($AK113&lt;(Summary!$D$4+1),'Base Correl and Vol Calcs'!P113,"")</f>
        <v/>
      </c>
      <c r="AI113" s="12" t="str">
        <f>IF($AK113&lt;(Summary!$D$4+1),'Base Correl and Vol Calcs'!Q113,"")</f>
        <v/>
      </c>
      <c r="AJ113" s="12" t="str">
        <f>IF($AK113&lt;(Summary!$D$4+1),'Base Correl and Vol Calcs'!R113,"")</f>
        <v/>
      </c>
      <c r="AK113" s="10">
        <f t="shared" si="49"/>
        <v>109</v>
      </c>
      <c r="BE113" s="4" t="str">
        <f t="shared" si="50"/>
        <v/>
      </c>
      <c r="BF113" s="4" t="str">
        <f t="shared" si="37"/>
        <v/>
      </c>
      <c r="BG113" s="4" t="str">
        <f t="shared" si="38"/>
        <v/>
      </c>
      <c r="BH113" s="4" t="str">
        <f t="shared" si="39"/>
        <v/>
      </c>
      <c r="BI113" s="4" t="str">
        <f t="shared" si="40"/>
        <v/>
      </c>
      <c r="BJ113" s="4" t="str">
        <f t="shared" si="41"/>
        <v/>
      </c>
      <c r="BK113" s="4" t="str">
        <f t="shared" si="42"/>
        <v/>
      </c>
      <c r="BL113" s="4" t="str">
        <f t="shared" si="51"/>
        <v/>
      </c>
      <c r="BM113" s="4" t="str">
        <f t="shared" si="52"/>
        <v/>
      </c>
      <c r="BN113" s="4" t="str">
        <f t="shared" si="53"/>
        <v/>
      </c>
      <c r="BO113" s="4" t="str">
        <f t="shared" si="54"/>
        <v/>
      </c>
      <c r="BP113" s="4" t="str">
        <f t="shared" si="55"/>
        <v/>
      </c>
      <c r="BQ113" s="4" t="str">
        <f t="shared" si="45"/>
        <v/>
      </c>
      <c r="BR113" s="4" t="str">
        <f t="shared" si="46"/>
        <v/>
      </c>
      <c r="BS113" s="4" t="str">
        <f t="shared" si="47"/>
        <v/>
      </c>
      <c r="BT113" s="4" t="str">
        <f t="shared" si="48"/>
        <v/>
      </c>
      <c r="BV113" s="4"/>
      <c r="BW113" s="4"/>
      <c r="BX113" s="4"/>
      <c r="BY113" s="4"/>
      <c r="BZ113" s="4"/>
      <c r="CA113" s="4"/>
      <c r="CB113" s="4"/>
      <c r="CC113" s="4"/>
      <c r="CM113" s="11"/>
      <c r="CN113" s="7"/>
    </row>
    <row r="114" spans="1:92" x14ac:dyDescent="0.2">
      <c r="A114" s="38"/>
      <c r="B114" s="34">
        <f>'US Core RE'!D123</f>
        <v>35611</v>
      </c>
      <c r="C114" s="3">
        <f ca="1">'Data Selector'!B113</f>
        <v>3.3557964448305597E-2</v>
      </c>
      <c r="D114" s="3">
        <f ca="1">'Data Selector'!C113</f>
        <v>0</v>
      </c>
      <c r="E114" s="3">
        <f ca="1">'Data Selector'!D113</f>
        <v>0</v>
      </c>
      <c r="F114" s="3">
        <f ca="1">'Data Selector'!E113</f>
        <v>5.3800000000000001E-2</v>
      </c>
      <c r="G114" s="3">
        <f ca="1">'Data Selector'!F113</f>
        <v>2.62331147057163E-2</v>
      </c>
      <c r="H114" s="3">
        <f ca="1">'Data Selector'!G113</f>
        <v>2.1922799147696102E-2</v>
      </c>
      <c r="I114" s="3">
        <f ca="1">'Data Selector'!H113</f>
        <v>0</v>
      </c>
      <c r="J114" s="3">
        <f ca="1">'Data Selector'!I113</f>
        <v>2.8633605114499971E-2</v>
      </c>
      <c r="K114" s="3">
        <f ca="1">'Data Selector'!J113</f>
        <v>3.9805749552500158E-2</v>
      </c>
      <c r="L114" s="3">
        <f ca="1">'Data Selector'!K113</f>
        <v>1.7356482878750024E-2</v>
      </c>
      <c r="M114" s="3">
        <f ca="1">'Data Selector'!L113</f>
        <v>7.5410184755438037E-2</v>
      </c>
      <c r="N114" s="3">
        <f ca="1">'Data Selector'!M113</f>
        <v>0.17458402762355998</v>
      </c>
      <c r="O114" s="3">
        <f ca="1">'Data Selector'!N113</f>
        <v>3.6737326174610674E-2</v>
      </c>
      <c r="P114" s="3">
        <f ca="1">'Data Selector'!O113</f>
        <v>5.4872948016371E-2</v>
      </c>
      <c r="Q114" s="3">
        <f ca="1">'Data Selector'!P113</f>
        <v>0</v>
      </c>
      <c r="R114" s="3">
        <f ca="1">'Data Selector'!Q113</f>
        <v>0</v>
      </c>
      <c r="U114" s="12" t="str">
        <f>IF($AK114&lt;(Summary!$D$4+1),'Base Correl and Vol Calcs'!C114,"")</f>
        <v/>
      </c>
      <c r="V114" s="12" t="str">
        <f>IF($AK114&lt;(Summary!$D$4+1),'Base Correl and Vol Calcs'!D114,"")</f>
        <v/>
      </c>
      <c r="W114" s="12" t="str">
        <f>IF($AK114&lt;(Summary!$D$4+1),'Base Correl and Vol Calcs'!E114,"")</f>
        <v/>
      </c>
      <c r="X114" s="12" t="str">
        <f>IF($AK114&lt;(Summary!$D$4+1),'Base Correl and Vol Calcs'!F114,"")</f>
        <v/>
      </c>
      <c r="Y114" s="12" t="str">
        <f>IF($AK114&lt;(Summary!$D$4+1),'Base Correl and Vol Calcs'!G114,"")</f>
        <v/>
      </c>
      <c r="Z114" s="12" t="str">
        <f>IF($AK114&lt;(Summary!$D$4+1),'Base Correl and Vol Calcs'!H114,"")</f>
        <v/>
      </c>
      <c r="AA114" s="12" t="str">
        <f>IF($AK114&lt;(Summary!$D$4+1),'Base Correl and Vol Calcs'!I114,"")</f>
        <v/>
      </c>
      <c r="AB114" s="12" t="str">
        <f>IF($AK114&lt;(Summary!$D$4+1),'Base Correl and Vol Calcs'!J114,"")</f>
        <v/>
      </c>
      <c r="AC114" s="12" t="str">
        <f>IF($AK114&lt;(Summary!$D$4+1),'Base Correl and Vol Calcs'!K114,"")</f>
        <v/>
      </c>
      <c r="AD114" s="12" t="str">
        <f>IF($AK114&lt;(Summary!$D$4+1),'Base Correl and Vol Calcs'!L114,"")</f>
        <v/>
      </c>
      <c r="AE114" s="12" t="str">
        <f>IF($AK114&lt;(Summary!$D$4+1),'Base Correl and Vol Calcs'!M114,"")</f>
        <v/>
      </c>
      <c r="AF114" s="12" t="str">
        <f>IF($AK114&lt;(Summary!$D$4+1),'Base Correl and Vol Calcs'!N114,"")</f>
        <v/>
      </c>
      <c r="AG114" s="12" t="str">
        <f>IF($AK114&lt;(Summary!$D$4+1),'Base Correl and Vol Calcs'!O114,"")</f>
        <v/>
      </c>
      <c r="AH114" s="12" t="str">
        <f>IF($AK114&lt;(Summary!$D$4+1),'Base Correl and Vol Calcs'!P114,"")</f>
        <v/>
      </c>
      <c r="AI114" s="12" t="str">
        <f>IF($AK114&lt;(Summary!$D$4+1),'Base Correl and Vol Calcs'!Q114,"")</f>
        <v/>
      </c>
      <c r="AJ114" s="12" t="str">
        <f>IF($AK114&lt;(Summary!$D$4+1),'Base Correl and Vol Calcs'!R114,"")</f>
        <v/>
      </c>
      <c r="AK114" s="10">
        <f t="shared" si="49"/>
        <v>110</v>
      </c>
      <c r="BE114" s="4" t="str">
        <f t="shared" si="50"/>
        <v/>
      </c>
      <c r="BF114" s="4" t="str">
        <f t="shared" si="37"/>
        <v/>
      </c>
      <c r="BG114" s="4" t="str">
        <f t="shared" si="38"/>
        <v/>
      </c>
      <c r="BH114" s="4" t="str">
        <f t="shared" si="39"/>
        <v/>
      </c>
      <c r="BI114" s="4" t="str">
        <f t="shared" si="40"/>
        <v/>
      </c>
      <c r="BJ114" s="4" t="str">
        <f t="shared" si="41"/>
        <v/>
      </c>
      <c r="BK114" s="4" t="str">
        <f t="shared" si="42"/>
        <v/>
      </c>
      <c r="BL114" s="4" t="str">
        <f t="shared" si="51"/>
        <v/>
      </c>
      <c r="BM114" s="4" t="str">
        <f t="shared" si="52"/>
        <v/>
      </c>
      <c r="BN114" s="4" t="str">
        <f t="shared" si="53"/>
        <v/>
      </c>
      <c r="BO114" s="4" t="str">
        <f t="shared" si="54"/>
        <v/>
      </c>
      <c r="BP114" s="4" t="str">
        <f t="shared" si="55"/>
        <v/>
      </c>
      <c r="BQ114" s="4" t="str">
        <f t="shared" si="45"/>
        <v/>
      </c>
      <c r="BR114" s="4" t="str">
        <f t="shared" si="46"/>
        <v/>
      </c>
      <c r="BS114" s="4" t="str">
        <f t="shared" si="47"/>
        <v/>
      </c>
      <c r="BT114" s="4" t="str">
        <f t="shared" si="48"/>
        <v/>
      </c>
      <c r="BV114" s="4"/>
      <c r="BW114" s="4"/>
      <c r="BX114" s="4"/>
      <c r="BY114" s="4"/>
      <c r="BZ114" s="4"/>
      <c r="CA114" s="4"/>
      <c r="CB114" s="4"/>
      <c r="CC114" s="4"/>
      <c r="CM114" s="11"/>
      <c r="CN114" s="7"/>
    </row>
    <row r="115" spans="1:92" x14ac:dyDescent="0.2">
      <c r="A115" s="38"/>
      <c r="B115" s="34">
        <f>'US Core RE'!D124</f>
        <v>35520</v>
      </c>
      <c r="C115" s="3">
        <f ca="1">'Data Selector'!B114</f>
        <v>2.5762430965179502E-2</v>
      </c>
      <c r="D115" s="3">
        <f ca="1">'Data Selector'!C114</f>
        <v>0</v>
      </c>
      <c r="E115" s="3">
        <f ca="1">'Data Selector'!D114</f>
        <v>0</v>
      </c>
      <c r="F115" s="3">
        <f ca="1">'Data Selector'!E114</f>
        <v>7.6600000000000001E-2</v>
      </c>
      <c r="G115" s="3">
        <f ca="1">'Data Selector'!F114</f>
        <v>1.80015502621984E-2</v>
      </c>
      <c r="H115" s="3">
        <f ca="1">'Data Selector'!G114</f>
        <v>1.49990909944834E-2</v>
      </c>
      <c r="I115" s="3">
        <f ca="1">'Data Selector'!H114</f>
        <v>0</v>
      </c>
      <c r="J115" s="3">
        <f ca="1">'Data Selector'!I114</f>
        <v>2.6332172815250132E-2</v>
      </c>
      <c r="K115" s="3">
        <f ca="1">'Data Selector'!J114</f>
        <v>1.180652754125E-2</v>
      </c>
      <c r="L115" s="3">
        <f ca="1">'Data Selector'!K114</f>
        <v>4.1952111222500754E-3</v>
      </c>
      <c r="M115" s="3">
        <f ca="1">'Data Selector'!L114</f>
        <v>-1.9648753425819954E-2</v>
      </c>
      <c r="N115" s="3">
        <f ca="1">'Data Selector'!M114</f>
        <v>2.6805368744637001E-2</v>
      </c>
      <c r="O115" s="3">
        <f ca="1">'Data Selector'!N114</f>
        <v>-5.5939181601576404E-3</v>
      </c>
      <c r="P115" s="3">
        <f ca="1">'Data Selector'!O114</f>
        <v>4.2991023311276397E-2</v>
      </c>
      <c r="Q115" s="3">
        <f ca="1">'Data Selector'!P114</f>
        <v>0</v>
      </c>
      <c r="R115" s="3">
        <f ca="1">'Data Selector'!Q114</f>
        <v>0</v>
      </c>
      <c r="U115" s="12" t="str">
        <f>IF($AK115&lt;(Summary!$D$4+1),'Base Correl and Vol Calcs'!C115,"")</f>
        <v/>
      </c>
      <c r="V115" s="12" t="str">
        <f>IF($AK115&lt;(Summary!$D$4+1),'Base Correl and Vol Calcs'!D115,"")</f>
        <v/>
      </c>
      <c r="W115" s="12" t="str">
        <f>IF($AK115&lt;(Summary!$D$4+1),'Base Correl and Vol Calcs'!E115,"")</f>
        <v/>
      </c>
      <c r="X115" s="12" t="str">
        <f>IF($AK115&lt;(Summary!$D$4+1),'Base Correl and Vol Calcs'!F115,"")</f>
        <v/>
      </c>
      <c r="Y115" s="12" t="str">
        <f>IF($AK115&lt;(Summary!$D$4+1),'Base Correl and Vol Calcs'!G115,"")</f>
        <v/>
      </c>
      <c r="Z115" s="12" t="str">
        <f>IF($AK115&lt;(Summary!$D$4+1),'Base Correl and Vol Calcs'!H115,"")</f>
        <v/>
      </c>
      <c r="AA115" s="12" t="str">
        <f>IF($AK115&lt;(Summary!$D$4+1),'Base Correl and Vol Calcs'!I115,"")</f>
        <v/>
      </c>
      <c r="AB115" s="12" t="str">
        <f>IF($AK115&lt;(Summary!$D$4+1),'Base Correl and Vol Calcs'!J115,"")</f>
        <v/>
      </c>
      <c r="AC115" s="12" t="str">
        <f>IF($AK115&lt;(Summary!$D$4+1),'Base Correl and Vol Calcs'!K115,"")</f>
        <v/>
      </c>
      <c r="AD115" s="12" t="str">
        <f>IF($AK115&lt;(Summary!$D$4+1),'Base Correl and Vol Calcs'!L115,"")</f>
        <v/>
      </c>
      <c r="AE115" s="12" t="str">
        <f>IF($AK115&lt;(Summary!$D$4+1),'Base Correl and Vol Calcs'!M115,"")</f>
        <v/>
      </c>
      <c r="AF115" s="12" t="str">
        <f>IF($AK115&lt;(Summary!$D$4+1),'Base Correl and Vol Calcs'!N115,"")</f>
        <v/>
      </c>
      <c r="AG115" s="12" t="str">
        <f>IF($AK115&lt;(Summary!$D$4+1),'Base Correl and Vol Calcs'!O115,"")</f>
        <v/>
      </c>
      <c r="AH115" s="12" t="str">
        <f>IF($AK115&lt;(Summary!$D$4+1),'Base Correl and Vol Calcs'!P115,"")</f>
        <v/>
      </c>
      <c r="AI115" s="12" t="str">
        <f>IF($AK115&lt;(Summary!$D$4+1),'Base Correl and Vol Calcs'!Q115,"")</f>
        <v/>
      </c>
      <c r="AJ115" s="12" t="str">
        <f>IF($AK115&lt;(Summary!$D$4+1),'Base Correl and Vol Calcs'!R115,"")</f>
        <v/>
      </c>
      <c r="AK115" s="10">
        <f t="shared" si="49"/>
        <v>111</v>
      </c>
      <c r="BE115" s="4" t="str">
        <f t="shared" si="50"/>
        <v/>
      </c>
      <c r="BF115" s="4" t="str">
        <f t="shared" si="37"/>
        <v/>
      </c>
      <c r="BG115" s="4" t="str">
        <f t="shared" si="38"/>
        <v/>
      </c>
      <c r="BH115" s="4" t="str">
        <f t="shared" si="39"/>
        <v/>
      </c>
      <c r="BI115" s="4" t="str">
        <f t="shared" si="40"/>
        <v/>
      </c>
      <c r="BJ115" s="4" t="str">
        <f t="shared" si="41"/>
        <v/>
      </c>
      <c r="BK115" s="4" t="str">
        <f t="shared" si="42"/>
        <v/>
      </c>
      <c r="BL115" s="4" t="str">
        <f t="shared" si="51"/>
        <v/>
      </c>
      <c r="BM115" s="4" t="str">
        <f t="shared" si="52"/>
        <v/>
      </c>
      <c r="BN115" s="4" t="str">
        <f t="shared" si="53"/>
        <v/>
      </c>
      <c r="BO115" s="4" t="str">
        <f t="shared" si="54"/>
        <v/>
      </c>
      <c r="BP115" s="4" t="str">
        <f t="shared" si="55"/>
        <v/>
      </c>
      <c r="BQ115" s="4" t="str">
        <f t="shared" si="45"/>
        <v/>
      </c>
      <c r="BR115" s="4" t="str">
        <f t="shared" si="46"/>
        <v/>
      </c>
      <c r="BS115" s="4" t="str">
        <f t="shared" si="47"/>
        <v/>
      </c>
      <c r="BT115" s="4" t="str">
        <f t="shared" si="48"/>
        <v/>
      </c>
      <c r="BV115" s="4"/>
      <c r="BW115" s="4"/>
      <c r="BX115" s="4"/>
      <c r="BY115" s="4"/>
      <c r="BZ115" s="4"/>
      <c r="CA115" s="4"/>
      <c r="CB115" s="4"/>
      <c r="CC115" s="4"/>
      <c r="CM115" s="11"/>
      <c r="CN115" s="7"/>
    </row>
    <row r="116" spans="1:92" x14ac:dyDescent="0.2">
      <c r="A116" s="38"/>
      <c r="B116" s="34">
        <f>'US Core RE'!D125</f>
        <v>35430</v>
      </c>
      <c r="C116" s="3">
        <f ca="1">'Data Selector'!B115</f>
        <v>2.5871272783584399E-2</v>
      </c>
      <c r="D116" s="3">
        <f ca="1">'Data Selector'!C115</f>
        <v>0</v>
      </c>
      <c r="E116" s="3">
        <f ca="1">'Data Selector'!D115</f>
        <v>0</v>
      </c>
      <c r="F116" s="3">
        <f ca="1">'Data Selector'!E115</f>
        <v>3.4700000000000002E-2</v>
      </c>
      <c r="G116" s="3">
        <f ca="1">'Data Selector'!F115</f>
        <v>2.6638645549564199E-2</v>
      </c>
      <c r="H116" s="3">
        <f ca="1">'Data Selector'!G115</f>
        <v>0.117707064623038</v>
      </c>
      <c r="I116" s="3">
        <f ca="1">'Data Selector'!H115</f>
        <v>0</v>
      </c>
      <c r="J116" s="3">
        <f ca="1">'Data Selector'!I115</f>
        <v>5.9034168027499945E-2</v>
      </c>
      <c r="K116" s="3">
        <f ca="1">'Data Selector'!J115</f>
        <v>3.494276109350003E-2</v>
      </c>
      <c r="L116" s="3">
        <f ca="1">'Data Selector'!K115</f>
        <v>4.2217383856249846E-2</v>
      </c>
      <c r="M116" s="3">
        <f ca="1">'Data Selector'!L115</f>
        <v>0.11608155142642285</v>
      </c>
      <c r="N116" s="3">
        <f ca="1">'Data Selector'!M115</f>
        <v>8.33518742438875E-2</v>
      </c>
      <c r="O116" s="3">
        <f ca="1">'Data Selector'!N115</f>
        <v>3.000167619804861E-2</v>
      </c>
      <c r="P116" s="3">
        <f ca="1">'Data Selector'!O115</f>
        <v>2.2406417539666299E-2</v>
      </c>
      <c r="Q116" s="3">
        <f ca="1">'Data Selector'!P115</f>
        <v>0</v>
      </c>
      <c r="R116" s="3">
        <f ca="1">'Data Selector'!Q115</f>
        <v>0</v>
      </c>
      <c r="U116" s="12" t="str">
        <f>IF($AK116&lt;(Summary!$D$4+1),'Base Correl and Vol Calcs'!C116,"")</f>
        <v/>
      </c>
      <c r="V116" s="12" t="str">
        <f>IF($AK116&lt;(Summary!$D$4+1),'Base Correl and Vol Calcs'!D116,"")</f>
        <v/>
      </c>
      <c r="W116" s="12" t="str">
        <f>IF($AK116&lt;(Summary!$D$4+1),'Base Correl and Vol Calcs'!E116,"")</f>
        <v/>
      </c>
      <c r="X116" s="12" t="str">
        <f>IF($AK116&lt;(Summary!$D$4+1),'Base Correl and Vol Calcs'!F116,"")</f>
        <v/>
      </c>
      <c r="Y116" s="12" t="str">
        <f>IF($AK116&lt;(Summary!$D$4+1),'Base Correl and Vol Calcs'!G116,"")</f>
        <v/>
      </c>
      <c r="Z116" s="12" t="str">
        <f>IF($AK116&lt;(Summary!$D$4+1),'Base Correl and Vol Calcs'!H116,"")</f>
        <v/>
      </c>
      <c r="AA116" s="12" t="str">
        <f>IF($AK116&lt;(Summary!$D$4+1),'Base Correl and Vol Calcs'!I116,"")</f>
        <v/>
      </c>
      <c r="AB116" s="12" t="str">
        <f>IF($AK116&lt;(Summary!$D$4+1),'Base Correl and Vol Calcs'!J116,"")</f>
        <v/>
      </c>
      <c r="AC116" s="12" t="str">
        <f>IF($AK116&lt;(Summary!$D$4+1),'Base Correl and Vol Calcs'!K116,"")</f>
        <v/>
      </c>
      <c r="AD116" s="12" t="str">
        <f>IF($AK116&lt;(Summary!$D$4+1),'Base Correl and Vol Calcs'!L116,"")</f>
        <v/>
      </c>
      <c r="AE116" s="12" t="str">
        <f>IF($AK116&lt;(Summary!$D$4+1),'Base Correl and Vol Calcs'!M116,"")</f>
        <v/>
      </c>
      <c r="AF116" s="12" t="str">
        <f>IF($AK116&lt;(Summary!$D$4+1),'Base Correl and Vol Calcs'!N116,"")</f>
        <v/>
      </c>
      <c r="AG116" s="12" t="str">
        <f>IF($AK116&lt;(Summary!$D$4+1),'Base Correl and Vol Calcs'!O116,"")</f>
        <v/>
      </c>
      <c r="AH116" s="12" t="str">
        <f>IF($AK116&lt;(Summary!$D$4+1),'Base Correl and Vol Calcs'!P116,"")</f>
        <v/>
      </c>
      <c r="AI116" s="12" t="str">
        <f>IF($AK116&lt;(Summary!$D$4+1),'Base Correl and Vol Calcs'!Q116,"")</f>
        <v/>
      </c>
      <c r="AJ116" s="12" t="str">
        <f>IF($AK116&lt;(Summary!$D$4+1),'Base Correl and Vol Calcs'!R116,"")</f>
        <v/>
      </c>
      <c r="AK116" s="10">
        <f t="shared" si="49"/>
        <v>112</v>
      </c>
      <c r="BE116" s="4" t="str">
        <f t="shared" si="50"/>
        <v/>
      </c>
      <c r="BF116" s="4" t="str">
        <f t="shared" si="37"/>
        <v/>
      </c>
      <c r="BG116" s="4" t="str">
        <f t="shared" si="38"/>
        <v/>
      </c>
      <c r="BH116" s="4" t="str">
        <f t="shared" si="39"/>
        <v/>
      </c>
      <c r="BI116" s="4" t="str">
        <f t="shared" si="40"/>
        <v/>
      </c>
      <c r="BJ116" s="4" t="str">
        <f t="shared" si="41"/>
        <v/>
      </c>
      <c r="BK116" s="4" t="str">
        <f t="shared" si="42"/>
        <v/>
      </c>
      <c r="BL116" s="4" t="str">
        <f t="shared" si="51"/>
        <v/>
      </c>
      <c r="BM116" s="4" t="str">
        <f t="shared" si="52"/>
        <v/>
      </c>
      <c r="BN116" s="4" t="str">
        <f t="shared" si="53"/>
        <v/>
      </c>
      <c r="BO116" s="4" t="str">
        <f t="shared" si="54"/>
        <v/>
      </c>
      <c r="BP116" s="4" t="str">
        <f t="shared" si="55"/>
        <v/>
      </c>
      <c r="BQ116" s="4" t="str">
        <f t="shared" si="45"/>
        <v/>
      </c>
      <c r="BR116" s="4" t="str">
        <f t="shared" si="46"/>
        <v/>
      </c>
      <c r="BS116" s="4" t="str">
        <f t="shared" si="47"/>
        <v/>
      </c>
      <c r="BT116" s="4" t="str">
        <f t="shared" si="48"/>
        <v/>
      </c>
      <c r="BV116" s="4"/>
      <c r="BW116" s="4"/>
      <c r="BX116" s="4"/>
      <c r="BY116" s="4"/>
      <c r="BZ116" s="4"/>
      <c r="CA116" s="4"/>
      <c r="CB116" s="4"/>
      <c r="CC116" s="4"/>
      <c r="CM116" s="11"/>
      <c r="CN116" s="7"/>
    </row>
    <row r="117" spans="1:92" x14ac:dyDescent="0.2">
      <c r="A117" s="38"/>
      <c r="B117" s="34">
        <f>'US Core RE'!D126</f>
        <v>35338</v>
      </c>
      <c r="C117" s="3">
        <f ca="1">'Data Selector'!B116</f>
        <v>2.44947564524103E-2</v>
      </c>
      <c r="D117" s="3">
        <f ca="1">'Data Selector'!C116</f>
        <v>0</v>
      </c>
      <c r="E117" s="3">
        <f ca="1">'Data Selector'!D116</f>
        <v>0</v>
      </c>
      <c r="F117" s="3">
        <f ca="1">'Data Selector'!E116</f>
        <v>3.4500000000000003E-2</v>
      </c>
      <c r="G117" s="3">
        <f ca="1">'Data Selector'!F116</f>
        <v>1.8406827680561701E-2</v>
      </c>
      <c r="H117" s="3">
        <f ca="1">'Data Selector'!G116</f>
        <v>1.8893109666131499E-2</v>
      </c>
      <c r="I117" s="3">
        <f ca="1">'Data Selector'!H116</f>
        <v>0</v>
      </c>
      <c r="J117" s="3">
        <f ca="1">'Data Selector'!I116</f>
        <v>1.7369491874750009E-2</v>
      </c>
      <c r="K117" s="3">
        <f ca="1">'Data Selector'!J116</f>
        <v>9.7972557102499191E-3</v>
      </c>
      <c r="L117" s="3">
        <f ca="1">'Data Selector'!K116</f>
        <v>4.57467638150022E-3</v>
      </c>
      <c r="M117" s="3">
        <f ca="1">'Data Selector'!L116</f>
        <v>5.5837959756668054E-2</v>
      </c>
      <c r="N117" s="3">
        <f ca="1">'Data Selector'!M116</f>
        <v>3.0915245137160402E-2</v>
      </c>
      <c r="O117" s="3">
        <f ca="1">'Data Selector'!N116</f>
        <v>1.8488813649121028E-2</v>
      </c>
      <c r="P117" s="3">
        <f ca="1">'Data Selector'!O116</f>
        <v>3.2631823713572199E-2</v>
      </c>
      <c r="Q117" s="3">
        <f ca="1">'Data Selector'!P116</f>
        <v>0</v>
      </c>
      <c r="R117" s="3">
        <f ca="1">'Data Selector'!Q116</f>
        <v>0</v>
      </c>
      <c r="U117" s="12" t="str">
        <f>IF($AK117&lt;(Summary!$D$4+1),'Base Correl and Vol Calcs'!C117,"")</f>
        <v/>
      </c>
      <c r="V117" s="12" t="str">
        <f>IF($AK117&lt;(Summary!$D$4+1),'Base Correl and Vol Calcs'!D117,"")</f>
        <v/>
      </c>
      <c r="W117" s="12" t="str">
        <f>IF($AK117&lt;(Summary!$D$4+1),'Base Correl and Vol Calcs'!E117,"")</f>
        <v/>
      </c>
      <c r="X117" s="12" t="str">
        <f>IF($AK117&lt;(Summary!$D$4+1),'Base Correl and Vol Calcs'!F117,"")</f>
        <v/>
      </c>
      <c r="Y117" s="12" t="str">
        <f>IF($AK117&lt;(Summary!$D$4+1),'Base Correl and Vol Calcs'!G117,"")</f>
        <v/>
      </c>
      <c r="Z117" s="12" t="str">
        <f>IF($AK117&lt;(Summary!$D$4+1),'Base Correl and Vol Calcs'!H117,"")</f>
        <v/>
      </c>
      <c r="AA117" s="12" t="str">
        <f>IF($AK117&lt;(Summary!$D$4+1),'Base Correl and Vol Calcs'!I117,"")</f>
        <v/>
      </c>
      <c r="AB117" s="12" t="str">
        <f>IF($AK117&lt;(Summary!$D$4+1),'Base Correl and Vol Calcs'!J117,"")</f>
        <v/>
      </c>
      <c r="AC117" s="12" t="str">
        <f>IF($AK117&lt;(Summary!$D$4+1),'Base Correl and Vol Calcs'!K117,"")</f>
        <v/>
      </c>
      <c r="AD117" s="12" t="str">
        <f>IF($AK117&lt;(Summary!$D$4+1),'Base Correl and Vol Calcs'!L117,"")</f>
        <v/>
      </c>
      <c r="AE117" s="12" t="str">
        <f>IF($AK117&lt;(Summary!$D$4+1),'Base Correl and Vol Calcs'!M117,"")</f>
        <v/>
      </c>
      <c r="AF117" s="12" t="str">
        <f>IF($AK117&lt;(Summary!$D$4+1),'Base Correl and Vol Calcs'!N117,"")</f>
        <v/>
      </c>
      <c r="AG117" s="12" t="str">
        <f>IF($AK117&lt;(Summary!$D$4+1),'Base Correl and Vol Calcs'!O117,"")</f>
        <v/>
      </c>
      <c r="AH117" s="12" t="str">
        <f>IF($AK117&lt;(Summary!$D$4+1),'Base Correl and Vol Calcs'!P117,"")</f>
        <v/>
      </c>
      <c r="AI117" s="12" t="str">
        <f>IF($AK117&lt;(Summary!$D$4+1),'Base Correl and Vol Calcs'!Q117,"")</f>
        <v/>
      </c>
      <c r="AJ117" s="12" t="str">
        <f>IF($AK117&lt;(Summary!$D$4+1),'Base Correl and Vol Calcs'!R117,"")</f>
        <v/>
      </c>
      <c r="AK117" s="10">
        <f t="shared" si="49"/>
        <v>113</v>
      </c>
      <c r="BE117" s="4" t="str">
        <f t="shared" si="50"/>
        <v/>
      </c>
      <c r="BF117" s="4" t="str">
        <f t="shared" si="37"/>
        <v/>
      </c>
      <c r="BG117" s="4" t="str">
        <f t="shared" si="38"/>
        <v/>
      </c>
      <c r="BH117" s="4" t="str">
        <f t="shared" si="39"/>
        <v/>
      </c>
      <c r="BI117" s="4" t="str">
        <f t="shared" si="40"/>
        <v/>
      </c>
      <c r="BJ117" s="4" t="str">
        <f t="shared" si="41"/>
        <v/>
      </c>
      <c r="BK117" s="4" t="str">
        <f t="shared" si="42"/>
        <v/>
      </c>
      <c r="BL117" s="4" t="str">
        <f t="shared" si="51"/>
        <v/>
      </c>
      <c r="BM117" s="4" t="str">
        <f t="shared" si="52"/>
        <v/>
      </c>
      <c r="BN117" s="4" t="str">
        <f t="shared" si="53"/>
        <v/>
      </c>
      <c r="BO117" s="4" t="str">
        <f t="shared" si="54"/>
        <v/>
      </c>
      <c r="BP117" s="4" t="str">
        <f t="shared" si="55"/>
        <v/>
      </c>
      <c r="BQ117" s="4" t="str">
        <f t="shared" si="45"/>
        <v/>
      </c>
      <c r="BR117" s="4" t="str">
        <f t="shared" si="46"/>
        <v/>
      </c>
      <c r="BS117" s="4" t="str">
        <f t="shared" si="47"/>
        <v/>
      </c>
      <c r="BT117" s="4" t="str">
        <f t="shared" si="48"/>
        <v/>
      </c>
      <c r="BV117" s="4"/>
      <c r="BW117" s="4"/>
      <c r="BX117" s="4"/>
      <c r="BY117" s="4"/>
      <c r="BZ117" s="4"/>
      <c r="CA117" s="4"/>
      <c r="CB117" s="4"/>
      <c r="CC117" s="4"/>
      <c r="CM117" s="11"/>
      <c r="CN117" s="7"/>
    </row>
    <row r="118" spans="1:92" x14ac:dyDescent="0.2">
      <c r="A118" s="38"/>
      <c r="B118" s="34">
        <f>'US Core RE'!D127</f>
        <v>35246</v>
      </c>
      <c r="C118" s="3">
        <f ca="1">'Data Selector'!B117</f>
        <v>2.9680824540882E-2</v>
      </c>
      <c r="D118" s="3">
        <f ca="1">'Data Selector'!C117</f>
        <v>0</v>
      </c>
      <c r="E118" s="3">
        <f ca="1">'Data Selector'!D117</f>
        <v>0</v>
      </c>
      <c r="F118" s="3">
        <f ca="1">'Data Selector'!E117</f>
        <v>2.1499999999999998E-2</v>
      </c>
      <c r="G118" s="3">
        <f ca="1">'Data Selector'!F117</f>
        <v>1.9053956426492099E-2</v>
      </c>
      <c r="H118" s="3">
        <f ca="1">'Data Selector'!G117</f>
        <v>3.1997890525155302E-2</v>
      </c>
      <c r="I118" s="3">
        <f ca="1">'Data Selector'!H117</f>
        <v>0</v>
      </c>
      <c r="J118" s="3">
        <f ca="1">'Data Selector'!I117</f>
        <v>-1.3316978754999154E-3</v>
      </c>
      <c r="K118" s="3">
        <f ca="1">'Data Selector'!J117</f>
        <v>3.4187099781500141E-2</v>
      </c>
      <c r="L118" s="3">
        <f ca="1">'Data Selector'!K117</f>
        <v>1.6590410759000029E-2</v>
      </c>
      <c r="M118" s="3">
        <f ca="1">'Data Selector'!L117</f>
        <v>3.8173013014570989E-2</v>
      </c>
      <c r="N118" s="3">
        <f ca="1">'Data Selector'!M117</f>
        <v>4.4883897308432702E-2</v>
      </c>
      <c r="O118" s="3">
        <f ca="1">'Data Selector'!N117</f>
        <v>5.6958267084583625E-3</v>
      </c>
      <c r="P118" s="3">
        <f ca="1">'Data Selector'!O117</f>
        <v>2.5999999999999999E-2</v>
      </c>
      <c r="Q118" s="3">
        <f ca="1">'Data Selector'!P117</f>
        <v>0</v>
      </c>
      <c r="R118" s="3">
        <f ca="1">'Data Selector'!Q117</f>
        <v>0</v>
      </c>
      <c r="U118" s="12" t="str">
        <f>IF($AK118&lt;(Summary!$D$4+1),'Base Correl and Vol Calcs'!C118,"")</f>
        <v/>
      </c>
      <c r="V118" s="12" t="str">
        <f>IF($AK118&lt;(Summary!$D$4+1),'Base Correl and Vol Calcs'!D118,"")</f>
        <v/>
      </c>
      <c r="W118" s="12" t="str">
        <f>IF($AK118&lt;(Summary!$D$4+1),'Base Correl and Vol Calcs'!E118,"")</f>
        <v/>
      </c>
      <c r="X118" s="12" t="str">
        <f>IF($AK118&lt;(Summary!$D$4+1),'Base Correl and Vol Calcs'!F118,"")</f>
        <v/>
      </c>
      <c r="Y118" s="12" t="str">
        <f>IF($AK118&lt;(Summary!$D$4+1),'Base Correl and Vol Calcs'!G118,"")</f>
        <v/>
      </c>
      <c r="Z118" s="12" t="str">
        <f>IF($AK118&lt;(Summary!$D$4+1),'Base Correl and Vol Calcs'!H118,"")</f>
        <v/>
      </c>
      <c r="AA118" s="12" t="str">
        <f>IF($AK118&lt;(Summary!$D$4+1),'Base Correl and Vol Calcs'!I118,"")</f>
        <v/>
      </c>
      <c r="AB118" s="12" t="str">
        <f>IF($AK118&lt;(Summary!$D$4+1),'Base Correl and Vol Calcs'!J118,"")</f>
        <v/>
      </c>
      <c r="AC118" s="12" t="str">
        <f>IF($AK118&lt;(Summary!$D$4+1),'Base Correl and Vol Calcs'!K118,"")</f>
        <v/>
      </c>
      <c r="AD118" s="12" t="str">
        <f>IF($AK118&lt;(Summary!$D$4+1),'Base Correl and Vol Calcs'!L118,"")</f>
        <v/>
      </c>
      <c r="AE118" s="12" t="str">
        <f>IF($AK118&lt;(Summary!$D$4+1),'Base Correl and Vol Calcs'!M118,"")</f>
        <v/>
      </c>
      <c r="AF118" s="12" t="str">
        <f>IF($AK118&lt;(Summary!$D$4+1),'Base Correl and Vol Calcs'!N118,"")</f>
        <v/>
      </c>
      <c r="AG118" s="12" t="str">
        <f>IF($AK118&lt;(Summary!$D$4+1),'Base Correl and Vol Calcs'!O118,"")</f>
        <v/>
      </c>
      <c r="AH118" s="12" t="str">
        <f>IF($AK118&lt;(Summary!$D$4+1),'Base Correl and Vol Calcs'!P118,"")</f>
        <v/>
      </c>
      <c r="AI118" s="12" t="str">
        <f>IF($AK118&lt;(Summary!$D$4+1),'Base Correl and Vol Calcs'!Q118,"")</f>
        <v/>
      </c>
      <c r="AJ118" s="12" t="str">
        <f>IF($AK118&lt;(Summary!$D$4+1),'Base Correl and Vol Calcs'!R118,"")</f>
        <v/>
      </c>
      <c r="AK118" s="10">
        <f t="shared" si="49"/>
        <v>114</v>
      </c>
      <c r="BE118" s="4" t="str">
        <f t="shared" si="50"/>
        <v/>
      </c>
      <c r="BF118" s="4" t="str">
        <f t="shared" si="37"/>
        <v/>
      </c>
      <c r="BG118" s="4" t="str">
        <f t="shared" si="38"/>
        <v/>
      </c>
      <c r="BH118" s="4" t="str">
        <f t="shared" si="39"/>
        <v/>
      </c>
      <c r="BI118" s="4" t="str">
        <f t="shared" si="40"/>
        <v/>
      </c>
      <c r="BJ118" s="4" t="str">
        <f t="shared" si="41"/>
        <v/>
      </c>
      <c r="BK118" s="4" t="str">
        <f t="shared" si="42"/>
        <v/>
      </c>
      <c r="BL118" s="4" t="str">
        <f t="shared" si="51"/>
        <v/>
      </c>
      <c r="BM118" s="4" t="str">
        <f t="shared" si="52"/>
        <v/>
      </c>
      <c r="BN118" s="4" t="str">
        <f t="shared" si="53"/>
        <v/>
      </c>
      <c r="BO118" s="4" t="str">
        <f t="shared" si="54"/>
        <v/>
      </c>
      <c r="BP118" s="4" t="str">
        <f t="shared" si="55"/>
        <v/>
      </c>
      <c r="BQ118" s="4" t="str">
        <f t="shared" si="45"/>
        <v/>
      </c>
      <c r="BR118" s="4" t="str">
        <f t="shared" si="46"/>
        <v/>
      </c>
      <c r="BS118" s="4" t="str">
        <f t="shared" si="47"/>
        <v/>
      </c>
      <c r="BT118" s="4" t="str">
        <f t="shared" si="48"/>
        <v/>
      </c>
      <c r="BV118" s="4"/>
      <c r="BW118" s="4"/>
      <c r="BX118" s="4"/>
      <c r="BY118" s="4"/>
      <c r="BZ118" s="4"/>
      <c r="CA118" s="4"/>
      <c r="CB118" s="4"/>
      <c r="CC118" s="4"/>
      <c r="CM118" s="11"/>
      <c r="CN118" s="7"/>
    </row>
    <row r="119" spans="1:92" x14ac:dyDescent="0.2">
      <c r="A119" s="38"/>
      <c r="B119" s="34">
        <f>'US Core RE'!D128</f>
        <v>35155</v>
      </c>
      <c r="C119" s="3">
        <f ca="1">'Data Selector'!B118</f>
        <v>2.13308070206574E-2</v>
      </c>
      <c r="D119" s="3">
        <f ca="1">'Data Selector'!C118</f>
        <v>0</v>
      </c>
      <c r="E119" s="3">
        <f ca="1">'Data Selector'!D118</f>
        <v>0</v>
      </c>
      <c r="F119" s="3">
        <f ca="1">'Data Selector'!E118</f>
        <v>1.8800000000000001E-2</v>
      </c>
      <c r="G119" s="3">
        <f ca="1">'Data Selector'!F118</f>
        <v>1.8561851753485001E-2</v>
      </c>
      <c r="H119" s="3">
        <f ca="1">'Data Selector'!G118</f>
        <v>1.6690835399331898E-2</v>
      </c>
      <c r="I119" s="3">
        <f ca="1">'Data Selector'!H118</f>
        <v>0</v>
      </c>
      <c r="J119" s="3">
        <f ca="1">'Data Selector'!I118</f>
        <v>1.8846549176749994E-2</v>
      </c>
      <c r="K119" s="3">
        <f ca="1">'Data Selector'!J118</f>
        <v>1.1420173247750132E-2</v>
      </c>
      <c r="L119" s="3">
        <f ca="1">'Data Selector'!K118</f>
        <v>3.7195455665000043E-3</v>
      </c>
      <c r="M119" s="3">
        <f ca="1">'Data Selector'!L118</f>
        <v>7.0387255656879866E-2</v>
      </c>
      <c r="N119" s="3">
        <f ca="1">'Data Selector'!M118</f>
        <v>5.3668252359645494E-2</v>
      </c>
      <c r="O119" s="3">
        <f ca="1">'Data Selector'!N118</f>
        <v>-1.7738745968422731E-2</v>
      </c>
      <c r="P119" s="3">
        <f ca="1">'Data Selector'!O118</f>
        <v>2.5999999999999999E-2</v>
      </c>
      <c r="Q119" s="3">
        <f ca="1">'Data Selector'!P118</f>
        <v>0</v>
      </c>
      <c r="R119" s="3">
        <f ca="1">'Data Selector'!Q118</f>
        <v>0</v>
      </c>
      <c r="U119" s="12" t="str">
        <f>IF($AK119&lt;(Summary!$D$4+1),'Base Correl and Vol Calcs'!C119,"")</f>
        <v/>
      </c>
      <c r="V119" s="12" t="str">
        <f>IF($AK119&lt;(Summary!$D$4+1),'Base Correl and Vol Calcs'!D119,"")</f>
        <v/>
      </c>
      <c r="W119" s="12" t="str">
        <f>IF($AK119&lt;(Summary!$D$4+1),'Base Correl and Vol Calcs'!E119,"")</f>
        <v/>
      </c>
      <c r="X119" s="12" t="str">
        <f>IF($AK119&lt;(Summary!$D$4+1),'Base Correl and Vol Calcs'!F119,"")</f>
        <v/>
      </c>
      <c r="Y119" s="12" t="str">
        <f>IF($AK119&lt;(Summary!$D$4+1),'Base Correl and Vol Calcs'!G119,"")</f>
        <v/>
      </c>
      <c r="Z119" s="12" t="str">
        <f>IF($AK119&lt;(Summary!$D$4+1),'Base Correl and Vol Calcs'!H119,"")</f>
        <v/>
      </c>
      <c r="AA119" s="12" t="str">
        <f>IF($AK119&lt;(Summary!$D$4+1),'Base Correl and Vol Calcs'!I119,"")</f>
        <v/>
      </c>
      <c r="AB119" s="12" t="str">
        <f>IF($AK119&lt;(Summary!$D$4+1),'Base Correl and Vol Calcs'!J119,"")</f>
        <v/>
      </c>
      <c r="AC119" s="12" t="str">
        <f>IF($AK119&lt;(Summary!$D$4+1),'Base Correl and Vol Calcs'!K119,"")</f>
        <v/>
      </c>
      <c r="AD119" s="12" t="str">
        <f>IF($AK119&lt;(Summary!$D$4+1),'Base Correl and Vol Calcs'!L119,"")</f>
        <v/>
      </c>
      <c r="AE119" s="12" t="str">
        <f>IF($AK119&lt;(Summary!$D$4+1),'Base Correl and Vol Calcs'!M119,"")</f>
        <v/>
      </c>
      <c r="AF119" s="12" t="str">
        <f>IF($AK119&lt;(Summary!$D$4+1),'Base Correl and Vol Calcs'!N119,"")</f>
        <v/>
      </c>
      <c r="AG119" s="12" t="str">
        <f>IF($AK119&lt;(Summary!$D$4+1),'Base Correl and Vol Calcs'!O119,"")</f>
        <v/>
      </c>
      <c r="AH119" s="12" t="str">
        <f>IF($AK119&lt;(Summary!$D$4+1),'Base Correl and Vol Calcs'!P119,"")</f>
        <v/>
      </c>
      <c r="AI119" s="12" t="str">
        <f>IF($AK119&lt;(Summary!$D$4+1),'Base Correl and Vol Calcs'!Q119,"")</f>
        <v/>
      </c>
      <c r="AJ119" s="12" t="str">
        <f>IF($AK119&lt;(Summary!$D$4+1),'Base Correl and Vol Calcs'!R119,"")</f>
        <v/>
      </c>
      <c r="AK119" s="10">
        <f t="shared" si="49"/>
        <v>115</v>
      </c>
      <c r="BE119" s="4" t="str">
        <f t="shared" si="50"/>
        <v/>
      </c>
      <c r="BF119" s="4" t="str">
        <f t="shared" si="37"/>
        <v/>
      </c>
      <c r="BG119" s="4" t="str">
        <f t="shared" si="38"/>
        <v/>
      </c>
      <c r="BH119" s="4" t="str">
        <f t="shared" si="39"/>
        <v/>
      </c>
      <c r="BI119" s="4" t="str">
        <f t="shared" si="40"/>
        <v/>
      </c>
      <c r="BJ119" s="4" t="str">
        <f t="shared" si="41"/>
        <v/>
      </c>
      <c r="BK119" s="4" t="str">
        <f t="shared" si="42"/>
        <v/>
      </c>
      <c r="BL119" s="4" t="str">
        <f t="shared" si="51"/>
        <v/>
      </c>
      <c r="BM119" s="4" t="str">
        <f t="shared" si="52"/>
        <v/>
      </c>
      <c r="BN119" s="4" t="str">
        <f t="shared" si="53"/>
        <v/>
      </c>
      <c r="BO119" s="4" t="str">
        <f t="shared" si="54"/>
        <v/>
      </c>
      <c r="BP119" s="4" t="str">
        <f t="shared" si="55"/>
        <v/>
      </c>
      <c r="BQ119" s="4" t="str">
        <f t="shared" si="45"/>
        <v/>
      </c>
      <c r="BR119" s="4" t="str">
        <f t="shared" si="46"/>
        <v/>
      </c>
      <c r="BS119" s="4" t="str">
        <f t="shared" si="47"/>
        <v/>
      </c>
      <c r="BT119" s="4" t="str">
        <f t="shared" si="48"/>
        <v/>
      </c>
      <c r="BV119" s="4"/>
      <c r="BW119" s="4"/>
      <c r="BX119" s="4"/>
      <c r="BY119" s="4"/>
      <c r="BZ119" s="4"/>
      <c r="CA119" s="4"/>
      <c r="CB119" s="4"/>
      <c r="CC119" s="4"/>
      <c r="CM119" s="11"/>
      <c r="CN119" s="7"/>
    </row>
    <row r="120" spans="1:92" x14ac:dyDescent="0.2">
      <c r="A120" s="38"/>
      <c r="B120" s="34">
        <f>'US Core RE'!D129</f>
        <v>35064</v>
      </c>
      <c r="C120" s="3">
        <f ca="1">'Data Selector'!B119</f>
        <v>-2.2356126279123799E-5</v>
      </c>
      <c r="D120" s="3">
        <f ca="1">'Data Selector'!C119</f>
        <v>0</v>
      </c>
      <c r="E120" s="3">
        <f ca="1">'Data Selector'!D119</f>
        <v>0</v>
      </c>
      <c r="F120" s="3">
        <f ca="1">'Data Selector'!E119</f>
        <v>2.63E-2</v>
      </c>
      <c r="G120" s="3">
        <f ca="1">'Data Selector'!F119</f>
        <v>1.0332313018208399E-2</v>
      </c>
      <c r="H120" s="3">
        <f ca="1">'Data Selector'!G119</f>
        <v>2.4686891497709699E-2</v>
      </c>
      <c r="I120" s="3">
        <f ca="1">'Data Selector'!H119</f>
        <v>0</v>
      </c>
      <c r="J120" s="3">
        <f ca="1">'Data Selector'!I119</f>
        <v>5.076400265899994E-2</v>
      </c>
      <c r="K120" s="3">
        <f ca="1">'Data Selector'!J119</f>
        <v>2.2193050655000102E-2</v>
      </c>
      <c r="L120" s="3">
        <f ca="1">'Data Selector'!K119</f>
        <v>4.032424706000004E-2</v>
      </c>
      <c r="M120" s="3">
        <f ca="1">'Data Selector'!L119</f>
        <v>4.6526042655296029E-2</v>
      </c>
      <c r="N120" s="3">
        <f ca="1">'Data Selector'!M119</f>
        <v>6.0202894580514005E-2</v>
      </c>
      <c r="O120" s="3">
        <f ca="1">'Data Selector'!N119</f>
        <v>4.2614426259334648E-2</v>
      </c>
      <c r="P120" s="3">
        <f ca="1">'Data Selector'!O119</f>
        <v>2.47E-2</v>
      </c>
      <c r="Q120" s="3">
        <f ca="1">'Data Selector'!P119</f>
        <v>0</v>
      </c>
      <c r="R120" s="3">
        <f ca="1">'Data Selector'!Q119</f>
        <v>0</v>
      </c>
      <c r="U120" s="12" t="str">
        <f>IF($AK120&lt;(Summary!$D$4+1),'Base Correl and Vol Calcs'!C120,"")</f>
        <v/>
      </c>
      <c r="V120" s="12" t="str">
        <f>IF($AK120&lt;(Summary!$D$4+1),'Base Correl and Vol Calcs'!D120,"")</f>
        <v/>
      </c>
      <c r="W120" s="12" t="str">
        <f>IF($AK120&lt;(Summary!$D$4+1),'Base Correl and Vol Calcs'!E120,"")</f>
        <v/>
      </c>
      <c r="X120" s="12" t="str">
        <f>IF($AK120&lt;(Summary!$D$4+1),'Base Correl and Vol Calcs'!F120,"")</f>
        <v/>
      </c>
      <c r="Y120" s="12" t="str">
        <f>IF($AK120&lt;(Summary!$D$4+1),'Base Correl and Vol Calcs'!G120,"")</f>
        <v/>
      </c>
      <c r="Z120" s="12" t="str">
        <f>IF($AK120&lt;(Summary!$D$4+1),'Base Correl and Vol Calcs'!H120,"")</f>
        <v/>
      </c>
      <c r="AA120" s="12" t="str">
        <f>IF($AK120&lt;(Summary!$D$4+1),'Base Correl and Vol Calcs'!I120,"")</f>
        <v/>
      </c>
      <c r="AB120" s="12" t="str">
        <f>IF($AK120&lt;(Summary!$D$4+1),'Base Correl and Vol Calcs'!J120,"")</f>
        <v/>
      </c>
      <c r="AC120" s="12" t="str">
        <f>IF($AK120&lt;(Summary!$D$4+1),'Base Correl and Vol Calcs'!K120,"")</f>
        <v/>
      </c>
      <c r="AD120" s="12" t="str">
        <f>IF($AK120&lt;(Summary!$D$4+1),'Base Correl and Vol Calcs'!L120,"")</f>
        <v/>
      </c>
      <c r="AE120" s="12" t="str">
        <f>IF($AK120&lt;(Summary!$D$4+1),'Base Correl and Vol Calcs'!M120,"")</f>
        <v/>
      </c>
      <c r="AF120" s="12" t="str">
        <f>IF($AK120&lt;(Summary!$D$4+1),'Base Correl and Vol Calcs'!N120,"")</f>
        <v/>
      </c>
      <c r="AG120" s="12" t="str">
        <f>IF($AK120&lt;(Summary!$D$4+1),'Base Correl and Vol Calcs'!O120,"")</f>
        <v/>
      </c>
      <c r="AH120" s="12" t="str">
        <f>IF($AK120&lt;(Summary!$D$4+1),'Base Correl and Vol Calcs'!P120,"")</f>
        <v/>
      </c>
      <c r="AI120" s="12" t="str">
        <f>IF($AK120&lt;(Summary!$D$4+1),'Base Correl and Vol Calcs'!Q120,"")</f>
        <v/>
      </c>
      <c r="AJ120" s="12" t="str">
        <f>IF($AK120&lt;(Summary!$D$4+1),'Base Correl and Vol Calcs'!R120,"")</f>
        <v/>
      </c>
      <c r="AK120" s="10">
        <f t="shared" si="49"/>
        <v>116</v>
      </c>
      <c r="BE120" s="4" t="str">
        <f t="shared" si="50"/>
        <v/>
      </c>
      <c r="BF120" s="4" t="str">
        <f t="shared" si="37"/>
        <v/>
      </c>
      <c r="BG120" s="4" t="str">
        <f t="shared" si="38"/>
        <v/>
      </c>
      <c r="BH120" s="4" t="str">
        <f t="shared" si="39"/>
        <v/>
      </c>
      <c r="BI120" s="4" t="str">
        <f t="shared" si="40"/>
        <v/>
      </c>
      <c r="BJ120" s="4" t="str">
        <f t="shared" si="41"/>
        <v/>
      </c>
      <c r="BK120" s="4" t="str">
        <f t="shared" si="42"/>
        <v/>
      </c>
      <c r="BL120" s="4" t="str">
        <f t="shared" si="51"/>
        <v/>
      </c>
      <c r="BM120" s="4" t="str">
        <f t="shared" si="52"/>
        <v/>
      </c>
      <c r="BN120" s="4" t="str">
        <f t="shared" si="53"/>
        <v/>
      </c>
      <c r="BO120" s="4" t="str">
        <f t="shared" si="54"/>
        <v/>
      </c>
      <c r="BP120" s="4" t="str">
        <f t="shared" si="55"/>
        <v/>
      </c>
      <c r="BQ120" s="4" t="str">
        <f t="shared" si="45"/>
        <v/>
      </c>
      <c r="BR120" s="4" t="str">
        <f t="shared" si="46"/>
        <v/>
      </c>
      <c r="BS120" s="4" t="str">
        <f t="shared" si="47"/>
        <v/>
      </c>
      <c r="BT120" s="4" t="str">
        <f t="shared" si="48"/>
        <v/>
      </c>
      <c r="BV120" s="4"/>
      <c r="BW120" s="4"/>
      <c r="BX120" s="4"/>
      <c r="BY120" s="4"/>
      <c r="BZ120" s="4"/>
      <c r="CA120" s="4"/>
      <c r="CB120" s="4"/>
      <c r="CC120" s="4"/>
      <c r="CM120" s="11"/>
      <c r="CN120" s="7"/>
    </row>
    <row r="121" spans="1:92" x14ac:dyDescent="0.2">
      <c r="A121" s="38"/>
      <c r="B121" s="34">
        <f>'US Core RE'!D130</f>
        <v>34972</v>
      </c>
      <c r="C121" s="3">
        <f ca="1">'Data Selector'!B120</f>
        <v>1.85796584921245E-2</v>
      </c>
      <c r="D121" s="3">
        <f ca="1">'Data Selector'!C120</f>
        <v>0</v>
      </c>
      <c r="E121" s="3">
        <f ca="1">'Data Selector'!D120</f>
        <v>0</v>
      </c>
      <c r="F121" s="3">
        <f ca="1">'Data Selector'!E120</f>
        <v>3.2099999999999997E-2</v>
      </c>
      <c r="G121" s="3">
        <f ca="1">'Data Selector'!F120</f>
        <v>1.22210316391095E-2</v>
      </c>
      <c r="H121" s="3">
        <f ca="1">'Data Selector'!G120</f>
        <v>5.6545075009611402E-2</v>
      </c>
      <c r="I121" s="3">
        <f ca="1">'Data Selector'!H120</f>
        <v>0</v>
      </c>
      <c r="J121" s="3">
        <f ca="1">'Data Selector'!I120</f>
        <v>6.1701412227499475E-3</v>
      </c>
      <c r="K121" s="3">
        <f ca="1">'Data Selector'!J120</f>
        <v>1.1430798717499968E-2</v>
      </c>
      <c r="L121" s="3">
        <f ca="1">'Data Selector'!K120</f>
        <v>2.752472109500248E-3</v>
      </c>
      <c r="M121" s="3">
        <f ca="1">'Data Selector'!L120</f>
        <v>4.9307949226244041E-2</v>
      </c>
      <c r="N121" s="3">
        <f ca="1">'Data Selector'!M120</f>
        <v>7.9472063461434497E-2</v>
      </c>
      <c r="O121" s="3">
        <f ca="1">'Data Selector'!N120</f>
        <v>1.962848759732827E-2</v>
      </c>
      <c r="P121" s="3">
        <f ca="1">'Data Selector'!O120</f>
        <v>5.8700000000000002E-2</v>
      </c>
      <c r="Q121" s="3">
        <f ca="1">'Data Selector'!P120</f>
        <v>0</v>
      </c>
      <c r="R121" s="3">
        <f ca="1">'Data Selector'!Q120</f>
        <v>0</v>
      </c>
      <c r="U121" s="12" t="str">
        <f>IF($AK121&lt;(Summary!$D$4+1),'Base Correl and Vol Calcs'!C121,"")</f>
        <v/>
      </c>
      <c r="V121" s="12" t="str">
        <f>IF($AK121&lt;(Summary!$D$4+1),'Base Correl and Vol Calcs'!D121,"")</f>
        <v/>
      </c>
      <c r="W121" s="12" t="str">
        <f>IF($AK121&lt;(Summary!$D$4+1),'Base Correl and Vol Calcs'!E121,"")</f>
        <v/>
      </c>
      <c r="X121" s="12" t="str">
        <f>IF($AK121&lt;(Summary!$D$4+1),'Base Correl and Vol Calcs'!F121,"")</f>
        <v/>
      </c>
      <c r="Y121" s="12" t="str">
        <f>IF($AK121&lt;(Summary!$D$4+1),'Base Correl and Vol Calcs'!G121,"")</f>
        <v/>
      </c>
      <c r="Z121" s="12" t="str">
        <f>IF($AK121&lt;(Summary!$D$4+1),'Base Correl and Vol Calcs'!H121,"")</f>
        <v/>
      </c>
      <c r="AA121" s="12" t="str">
        <f>IF($AK121&lt;(Summary!$D$4+1),'Base Correl and Vol Calcs'!I121,"")</f>
        <v/>
      </c>
      <c r="AB121" s="12" t="str">
        <f>IF($AK121&lt;(Summary!$D$4+1),'Base Correl and Vol Calcs'!J121,"")</f>
        <v/>
      </c>
      <c r="AC121" s="12" t="str">
        <f>IF($AK121&lt;(Summary!$D$4+1),'Base Correl and Vol Calcs'!K121,"")</f>
        <v/>
      </c>
      <c r="AD121" s="12" t="str">
        <f>IF($AK121&lt;(Summary!$D$4+1),'Base Correl and Vol Calcs'!L121,"")</f>
        <v/>
      </c>
      <c r="AE121" s="12" t="str">
        <f>IF($AK121&lt;(Summary!$D$4+1),'Base Correl and Vol Calcs'!M121,"")</f>
        <v/>
      </c>
      <c r="AF121" s="12" t="str">
        <f>IF($AK121&lt;(Summary!$D$4+1),'Base Correl and Vol Calcs'!N121,"")</f>
        <v/>
      </c>
      <c r="AG121" s="12" t="str">
        <f>IF($AK121&lt;(Summary!$D$4+1),'Base Correl and Vol Calcs'!O121,"")</f>
        <v/>
      </c>
      <c r="AH121" s="12" t="str">
        <f>IF($AK121&lt;(Summary!$D$4+1),'Base Correl and Vol Calcs'!P121,"")</f>
        <v/>
      </c>
      <c r="AI121" s="12" t="str">
        <f>IF($AK121&lt;(Summary!$D$4+1),'Base Correl and Vol Calcs'!Q121,"")</f>
        <v/>
      </c>
      <c r="AJ121" s="12" t="str">
        <f>IF($AK121&lt;(Summary!$D$4+1),'Base Correl and Vol Calcs'!R121,"")</f>
        <v/>
      </c>
      <c r="AK121" s="10">
        <f t="shared" si="49"/>
        <v>117</v>
      </c>
      <c r="BE121" s="4" t="str">
        <f t="shared" si="50"/>
        <v/>
      </c>
      <c r="BF121" s="4" t="str">
        <f t="shared" si="37"/>
        <v/>
      </c>
      <c r="BG121" s="4" t="str">
        <f t="shared" si="38"/>
        <v/>
      </c>
      <c r="BH121" s="4" t="str">
        <f t="shared" si="39"/>
        <v/>
      </c>
      <c r="BI121" s="4" t="str">
        <f t="shared" si="40"/>
        <v/>
      </c>
      <c r="BJ121" s="4" t="str">
        <f t="shared" si="41"/>
        <v/>
      </c>
      <c r="BK121" s="4" t="str">
        <f t="shared" si="42"/>
        <v/>
      </c>
      <c r="BL121" s="4" t="str">
        <f t="shared" si="51"/>
        <v/>
      </c>
      <c r="BM121" s="4" t="str">
        <f t="shared" si="52"/>
        <v/>
      </c>
      <c r="BN121" s="4" t="str">
        <f t="shared" si="53"/>
        <v/>
      </c>
      <c r="BO121" s="4" t="str">
        <f t="shared" si="54"/>
        <v/>
      </c>
      <c r="BP121" s="4" t="str">
        <f t="shared" si="55"/>
        <v/>
      </c>
      <c r="BQ121" s="4" t="str">
        <f t="shared" si="45"/>
        <v/>
      </c>
      <c r="BR121" s="4" t="str">
        <f t="shared" si="46"/>
        <v/>
      </c>
      <c r="BS121" s="4" t="str">
        <f t="shared" si="47"/>
        <v/>
      </c>
      <c r="BT121" s="4" t="str">
        <f t="shared" si="48"/>
        <v/>
      </c>
      <c r="BV121" s="4"/>
      <c r="BW121" s="4"/>
      <c r="BX121" s="4"/>
      <c r="BY121" s="4"/>
      <c r="BZ121" s="4"/>
      <c r="CA121" s="4"/>
      <c r="CB121" s="4"/>
      <c r="CC121" s="4"/>
      <c r="CM121" s="11"/>
      <c r="CN121" s="7"/>
    </row>
    <row r="122" spans="1:92" x14ac:dyDescent="0.2">
      <c r="A122" s="38"/>
      <c r="B122" s="34">
        <f>'US Core RE'!D131</f>
        <v>34880</v>
      </c>
      <c r="C122" s="3">
        <f ca="1">'Data Selector'!B121</f>
        <v>1.9595644632390601E-2</v>
      </c>
      <c r="D122" s="3">
        <f ca="1">'Data Selector'!C121</f>
        <v>0</v>
      </c>
      <c r="E122" s="3">
        <f ca="1">'Data Selector'!D121</f>
        <v>0</v>
      </c>
      <c r="F122" s="3">
        <f ca="1">'Data Selector'!E121</f>
        <v>3.61E-2</v>
      </c>
      <c r="G122" s="3">
        <f ca="1">'Data Selector'!F121</f>
        <v>1.46745019571696E-2</v>
      </c>
      <c r="H122" s="3">
        <f ca="1">'Data Selector'!G121</f>
        <v>2.7685760439771102E-2</v>
      </c>
      <c r="I122" s="3">
        <f ca="1">'Data Selector'!H121</f>
        <v>0</v>
      </c>
      <c r="J122" s="3">
        <f ca="1">'Data Selector'!I121</f>
        <v>3.9816441156500071E-2</v>
      </c>
      <c r="K122" s="3">
        <f ca="1">'Data Selector'!J121</f>
        <v>4.3903031575249996E-2</v>
      </c>
      <c r="L122" s="3">
        <f ca="1">'Data Selector'!K121</f>
        <v>2.6681979007999956E-2</v>
      </c>
      <c r="M122" s="3">
        <f ca="1">'Data Selector'!L121</f>
        <v>4.5398918922092024E-2</v>
      </c>
      <c r="N122" s="3">
        <f ca="1">'Data Selector'!M121</f>
        <v>9.5458160676772999E-2</v>
      </c>
      <c r="O122" s="3">
        <f ca="1">'Data Selector'!N121</f>
        <v>6.0930740807513706E-2</v>
      </c>
      <c r="P122" s="3">
        <f ca="1">'Data Selector'!O121</f>
        <v>3.5999999999999997E-2</v>
      </c>
      <c r="Q122" s="3">
        <f ca="1">'Data Selector'!P121</f>
        <v>0</v>
      </c>
      <c r="R122" s="3">
        <f ca="1">'Data Selector'!Q121</f>
        <v>0</v>
      </c>
      <c r="U122" s="12" t="str">
        <f>IF($AK122&lt;(Summary!$D$4+1),'Base Correl and Vol Calcs'!C122,"")</f>
        <v/>
      </c>
      <c r="V122" s="12" t="str">
        <f>IF($AK122&lt;(Summary!$D$4+1),'Base Correl and Vol Calcs'!D122,"")</f>
        <v/>
      </c>
      <c r="W122" s="12" t="str">
        <f>IF($AK122&lt;(Summary!$D$4+1),'Base Correl and Vol Calcs'!E122,"")</f>
        <v/>
      </c>
      <c r="X122" s="12" t="str">
        <f>IF($AK122&lt;(Summary!$D$4+1),'Base Correl and Vol Calcs'!F122,"")</f>
        <v/>
      </c>
      <c r="Y122" s="12" t="str">
        <f>IF($AK122&lt;(Summary!$D$4+1),'Base Correl and Vol Calcs'!G122,"")</f>
        <v/>
      </c>
      <c r="Z122" s="12" t="str">
        <f>IF($AK122&lt;(Summary!$D$4+1),'Base Correl and Vol Calcs'!H122,"")</f>
        <v/>
      </c>
      <c r="AA122" s="12" t="str">
        <f>IF($AK122&lt;(Summary!$D$4+1),'Base Correl and Vol Calcs'!I122,"")</f>
        <v/>
      </c>
      <c r="AB122" s="12" t="str">
        <f>IF($AK122&lt;(Summary!$D$4+1),'Base Correl and Vol Calcs'!J122,"")</f>
        <v/>
      </c>
      <c r="AC122" s="12" t="str">
        <f>IF($AK122&lt;(Summary!$D$4+1),'Base Correl and Vol Calcs'!K122,"")</f>
        <v/>
      </c>
      <c r="AD122" s="12" t="str">
        <f>IF($AK122&lt;(Summary!$D$4+1),'Base Correl and Vol Calcs'!L122,"")</f>
        <v/>
      </c>
      <c r="AE122" s="12" t="str">
        <f>IF($AK122&lt;(Summary!$D$4+1),'Base Correl and Vol Calcs'!M122,"")</f>
        <v/>
      </c>
      <c r="AF122" s="12" t="str">
        <f>IF($AK122&lt;(Summary!$D$4+1),'Base Correl and Vol Calcs'!N122,"")</f>
        <v/>
      </c>
      <c r="AG122" s="12" t="str">
        <f>IF($AK122&lt;(Summary!$D$4+1),'Base Correl and Vol Calcs'!O122,"")</f>
        <v/>
      </c>
      <c r="AH122" s="12" t="str">
        <f>IF($AK122&lt;(Summary!$D$4+1),'Base Correl and Vol Calcs'!P122,"")</f>
        <v/>
      </c>
      <c r="AI122" s="12" t="str">
        <f>IF($AK122&lt;(Summary!$D$4+1),'Base Correl and Vol Calcs'!Q122,"")</f>
        <v/>
      </c>
      <c r="AJ122" s="12" t="str">
        <f>IF($AK122&lt;(Summary!$D$4+1),'Base Correl and Vol Calcs'!R122,"")</f>
        <v/>
      </c>
      <c r="AK122" s="10">
        <f t="shared" si="49"/>
        <v>118</v>
      </c>
      <c r="BE122" s="4" t="str">
        <f t="shared" si="50"/>
        <v/>
      </c>
      <c r="BF122" s="4" t="str">
        <f t="shared" si="37"/>
        <v/>
      </c>
      <c r="BG122" s="4" t="str">
        <f t="shared" si="38"/>
        <v/>
      </c>
      <c r="BH122" s="4" t="str">
        <f t="shared" si="39"/>
        <v/>
      </c>
      <c r="BI122" s="4" t="str">
        <f t="shared" si="40"/>
        <v/>
      </c>
      <c r="BJ122" s="4" t="str">
        <f t="shared" si="41"/>
        <v/>
      </c>
      <c r="BK122" s="4" t="str">
        <f t="shared" si="42"/>
        <v/>
      </c>
      <c r="BL122" s="4" t="str">
        <f t="shared" si="51"/>
        <v/>
      </c>
      <c r="BM122" s="4" t="str">
        <f t="shared" si="52"/>
        <v/>
      </c>
      <c r="BN122" s="4" t="str">
        <f t="shared" si="53"/>
        <v/>
      </c>
      <c r="BO122" s="4" t="str">
        <f t="shared" si="54"/>
        <v/>
      </c>
      <c r="BP122" s="4" t="str">
        <f t="shared" si="55"/>
        <v/>
      </c>
      <c r="BQ122" s="4" t="str">
        <f t="shared" si="45"/>
        <v/>
      </c>
      <c r="BR122" s="4" t="str">
        <f t="shared" si="46"/>
        <v/>
      </c>
      <c r="BS122" s="4" t="str">
        <f t="shared" si="47"/>
        <v/>
      </c>
      <c r="BT122" s="4" t="str">
        <f t="shared" si="48"/>
        <v/>
      </c>
      <c r="BV122" s="4"/>
      <c r="BW122" s="4"/>
      <c r="BX122" s="4"/>
      <c r="BY122" s="4"/>
      <c r="BZ122" s="4"/>
      <c r="CA122" s="4"/>
      <c r="CB122" s="4"/>
      <c r="CC122" s="4"/>
      <c r="CM122" s="11"/>
      <c r="CN122" s="7"/>
    </row>
    <row r="123" spans="1:92" x14ac:dyDescent="0.2">
      <c r="A123" s="38"/>
      <c r="B123" s="34">
        <f>'US Core RE'!D132</f>
        <v>34789</v>
      </c>
      <c r="C123" s="3">
        <f ca="1">'Data Selector'!B122</f>
        <v>2.07736634142263E-2</v>
      </c>
      <c r="D123" s="3">
        <f ca="1">'Data Selector'!C122</f>
        <v>0</v>
      </c>
      <c r="E123" s="3">
        <f ca="1">'Data Selector'!D122</f>
        <v>0</v>
      </c>
      <c r="F123" s="3">
        <f ca="1">'Data Selector'!E122</f>
        <v>4.19E-2</v>
      </c>
      <c r="G123" s="3">
        <f ca="1">'Data Selector'!F122</f>
        <v>1.16833841324686E-2</v>
      </c>
      <c r="H123" s="3">
        <f ca="1">'Data Selector'!G122</f>
        <v>2.1248131196788301E-2</v>
      </c>
      <c r="I123" s="3">
        <f ca="1">'Data Selector'!H122</f>
        <v>0</v>
      </c>
      <c r="J123" s="3">
        <f ca="1">'Data Selector'!I122</f>
        <v>2.5236845097500238E-2</v>
      </c>
      <c r="K123" s="3">
        <f ca="1">'Data Selector'!J122</f>
        <v>1.1136251431250077E-2</v>
      </c>
      <c r="L123" s="3">
        <f ca="1">'Data Selector'!K122</f>
        <v>-3.4444254189999191E-3</v>
      </c>
      <c r="M123" s="3">
        <f ca="1">'Data Selector'!L122</f>
        <v>4.1549463809287923E-2</v>
      </c>
      <c r="N123" s="3">
        <f ca="1">'Data Selector'!M122</f>
        <v>9.7367747812986599E-2</v>
      </c>
      <c r="O123" s="3">
        <f ca="1">'Data Selector'!N122</f>
        <v>5.0435466910037086E-2</v>
      </c>
      <c r="P123" s="3">
        <f ca="1">'Data Selector'!O122</f>
        <v>1.9E-2</v>
      </c>
      <c r="Q123" s="3">
        <f ca="1">'Data Selector'!P122</f>
        <v>0</v>
      </c>
      <c r="R123" s="3">
        <f ca="1">'Data Selector'!Q122</f>
        <v>0</v>
      </c>
      <c r="U123" s="12" t="str">
        <f>IF($AK123&lt;(Summary!$D$4+1),'Base Correl and Vol Calcs'!C123,"")</f>
        <v/>
      </c>
      <c r="V123" s="12" t="str">
        <f>IF($AK123&lt;(Summary!$D$4+1),'Base Correl and Vol Calcs'!D123,"")</f>
        <v/>
      </c>
      <c r="W123" s="12" t="str">
        <f>IF($AK123&lt;(Summary!$D$4+1),'Base Correl and Vol Calcs'!E123,"")</f>
        <v/>
      </c>
      <c r="X123" s="12" t="str">
        <f>IF($AK123&lt;(Summary!$D$4+1),'Base Correl and Vol Calcs'!F123,"")</f>
        <v/>
      </c>
      <c r="Y123" s="12" t="str">
        <f>IF($AK123&lt;(Summary!$D$4+1),'Base Correl and Vol Calcs'!G123,"")</f>
        <v/>
      </c>
      <c r="Z123" s="12" t="str">
        <f>IF($AK123&lt;(Summary!$D$4+1),'Base Correl and Vol Calcs'!H123,"")</f>
        <v/>
      </c>
      <c r="AA123" s="12" t="str">
        <f>IF($AK123&lt;(Summary!$D$4+1),'Base Correl and Vol Calcs'!I123,"")</f>
        <v/>
      </c>
      <c r="AB123" s="12" t="str">
        <f>IF($AK123&lt;(Summary!$D$4+1),'Base Correl and Vol Calcs'!J123,"")</f>
        <v/>
      </c>
      <c r="AC123" s="12" t="str">
        <f>IF($AK123&lt;(Summary!$D$4+1),'Base Correl and Vol Calcs'!K123,"")</f>
        <v/>
      </c>
      <c r="AD123" s="12" t="str">
        <f>IF($AK123&lt;(Summary!$D$4+1),'Base Correl and Vol Calcs'!L123,"")</f>
        <v/>
      </c>
      <c r="AE123" s="12" t="str">
        <f>IF($AK123&lt;(Summary!$D$4+1),'Base Correl and Vol Calcs'!M123,"")</f>
        <v/>
      </c>
      <c r="AF123" s="12" t="str">
        <f>IF($AK123&lt;(Summary!$D$4+1),'Base Correl and Vol Calcs'!N123,"")</f>
        <v/>
      </c>
      <c r="AG123" s="12" t="str">
        <f>IF($AK123&lt;(Summary!$D$4+1),'Base Correl and Vol Calcs'!O123,"")</f>
        <v/>
      </c>
      <c r="AH123" s="12" t="str">
        <f>IF($AK123&lt;(Summary!$D$4+1),'Base Correl and Vol Calcs'!P123,"")</f>
        <v/>
      </c>
      <c r="AI123" s="12" t="str">
        <f>IF($AK123&lt;(Summary!$D$4+1),'Base Correl and Vol Calcs'!Q123,"")</f>
        <v/>
      </c>
      <c r="AJ123" s="12" t="str">
        <f>IF($AK123&lt;(Summary!$D$4+1),'Base Correl and Vol Calcs'!R123,"")</f>
        <v/>
      </c>
      <c r="AK123" s="10">
        <f t="shared" si="49"/>
        <v>119</v>
      </c>
      <c r="BE123" s="4" t="str">
        <f t="shared" si="50"/>
        <v/>
      </c>
      <c r="BF123" s="4" t="str">
        <f t="shared" si="37"/>
        <v/>
      </c>
      <c r="BG123" s="4" t="str">
        <f t="shared" si="38"/>
        <v/>
      </c>
      <c r="BH123" s="4" t="str">
        <f t="shared" si="39"/>
        <v/>
      </c>
      <c r="BI123" s="4" t="str">
        <f t="shared" si="40"/>
        <v/>
      </c>
      <c r="BJ123" s="4" t="str">
        <f t="shared" si="41"/>
        <v/>
      </c>
      <c r="BK123" s="4" t="str">
        <f t="shared" si="42"/>
        <v/>
      </c>
      <c r="BL123" s="4" t="str">
        <f t="shared" si="51"/>
        <v/>
      </c>
      <c r="BM123" s="4" t="str">
        <f t="shared" si="52"/>
        <v/>
      </c>
      <c r="BN123" s="4" t="str">
        <f t="shared" si="53"/>
        <v/>
      </c>
      <c r="BO123" s="4" t="str">
        <f t="shared" si="54"/>
        <v/>
      </c>
      <c r="BP123" s="4" t="str">
        <f t="shared" si="55"/>
        <v/>
      </c>
      <c r="BQ123" s="4" t="str">
        <f t="shared" si="45"/>
        <v/>
      </c>
      <c r="BR123" s="4" t="str">
        <f t="shared" si="46"/>
        <v/>
      </c>
      <c r="BS123" s="4" t="str">
        <f t="shared" si="47"/>
        <v/>
      </c>
      <c r="BT123" s="4" t="str">
        <f t="shared" si="48"/>
        <v/>
      </c>
      <c r="BV123" s="4"/>
      <c r="BW123" s="4"/>
      <c r="BX123" s="4"/>
      <c r="BY123" s="4"/>
      <c r="BZ123" s="4"/>
      <c r="CA123" s="4"/>
      <c r="CB123" s="4"/>
      <c r="CC123" s="4"/>
      <c r="CM123" s="11"/>
      <c r="CN123" s="7"/>
    </row>
    <row r="124" spans="1:92" x14ac:dyDescent="0.2">
      <c r="A124" s="38"/>
      <c r="B124" s="34">
        <f>'US Core RE'!D133</f>
        <v>34699</v>
      </c>
      <c r="C124" s="3">
        <f ca="1">'Data Selector'!B123</f>
        <v>1.30385906146279E-2</v>
      </c>
      <c r="D124" s="3">
        <f ca="1">'Data Selector'!C123</f>
        <v>0</v>
      </c>
      <c r="E124" s="3">
        <f ca="1">'Data Selector'!D123</f>
        <v>0</v>
      </c>
      <c r="F124" s="3">
        <f ca="1">'Data Selector'!E123</f>
        <v>1.2500000000000001E-2</v>
      </c>
      <c r="G124" s="3">
        <f ca="1">'Data Selector'!F123</f>
        <v>1.6491370411578998E-2</v>
      </c>
      <c r="H124" s="3">
        <f ca="1">'Data Selector'!G123</f>
        <v>6.4958587910977805E-2</v>
      </c>
      <c r="I124" s="3">
        <f ca="1">'Data Selector'!H123</f>
        <v>0</v>
      </c>
      <c r="J124" s="3">
        <f ca="1">'Data Selector'!I123</f>
        <v>7.5326766746749874E-2</v>
      </c>
      <c r="K124" s="3">
        <f ca="1">'Data Selector'!J123</f>
        <v>2.9529670735999991E-2</v>
      </c>
      <c r="L124" s="3">
        <f ca="1">'Data Selector'!K123</f>
        <v>2.5964104891250006E-2</v>
      </c>
      <c r="M124" s="3">
        <f ca="1">'Data Selector'!L123</f>
        <v>-8.660428541236409E-2</v>
      </c>
      <c r="N124" s="3">
        <f ca="1">'Data Selector'!M123</f>
        <v>-1.5645275171505301E-4</v>
      </c>
      <c r="O124" s="3">
        <f ca="1">'Data Selector'!N123</f>
        <v>3.7814768841908375E-3</v>
      </c>
      <c r="P124" s="3">
        <f ca="1">'Data Selector'!O123</f>
        <v>-1.2200000000000001E-2</v>
      </c>
      <c r="Q124" s="3">
        <f ca="1">'Data Selector'!P123</f>
        <v>0</v>
      </c>
      <c r="R124" s="3">
        <f ca="1">'Data Selector'!Q123</f>
        <v>0</v>
      </c>
      <c r="U124" s="12" t="str">
        <f>IF($AK124&lt;(Summary!$D$4+1),'Base Correl and Vol Calcs'!C124,"")</f>
        <v/>
      </c>
      <c r="V124" s="12" t="str">
        <f>IF($AK124&lt;(Summary!$D$4+1),'Base Correl and Vol Calcs'!D124,"")</f>
        <v/>
      </c>
      <c r="W124" s="12" t="str">
        <f>IF($AK124&lt;(Summary!$D$4+1),'Base Correl and Vol Calcs'!E124,"")</f>
        <v/>
      </c>
      <c r="X124" s="12" t="str">
        <f>IF($AK124&lt;(Summary!$D$4+1),'Base Correl and Vol Calcs'!F124,"")</f>
        <v/>
      </c>
      <c r="Y124" s="12" t="str">
        <f>IF($AK124&lt;(Summary!$D$4+1),'Base Correl and Vol Calcs'!G124,"")</f>
        <v/>
      </c>
      <c r="Z124" s="12" t="str">
        <f>IF($AK124&lt;(Summary!$D$4+1),'Base Correl and Vol Calcs'!H124,"")</f>
        <v/>
      </c>
      <c r="AA124" s="12" t="str">
        <f>IF($AK124&lt;(Summary!$D$4+1),'Base Correl and Vol Calcs'!I124,"")</f>
        <v/>
      </c>
      <c r="AB124" s="12" t="str">
        <f>IF($AK124&lt;(Summary!$D$4+1),'Base Correl and Vol Calcs'!J124,"")</f>
        <v/>
      </c>
      <c r="AC124" s="12" t="str">
        <f>IF($AK124&lt;(Summary!$D$4+1),'Base Correl and Vol Calcs'!K124,"")</f>
        <v/>
      </c>
      <c r="AD124" s="12" t="str">
        <f>IF($AK124&lt;(Summary!$D$4+1),'Base Correl and Vol Calcs'!L124,"")</f>
        <v/>
      </c>
      <c r="AE124" s="12" t="str">
        <f>IF($AK124&lt;(Summary!$D$4+1),'Base Correl and Vol Calcs'!M124,"")</f>
        <v/>
      </c>
      <c r="AF124" s="12" t="str">
        <f>IF($AK124&lt;(Summary!$D$4+1),'Base Correl and Vol Calcs'!N124,"")</f>
        <v/>
      </c>
      <c r="AG124" s="12" t="str">
        <f>IF($AK124&lt;(Summary!$D$4+1),'Base Correl and Vol Calcs'!O124,"")</f>
        <v/>
      </c>
      <c r="AH124" s="12" t="str">
        <f>IF($AK124&lt;(Summary!$D$4+1),'Base Correl and Vol Calcs'!P124,"")</f>
        <v/>
      </c>
      <c r="AI124" s="12" t="str">
        <f>IF($AK124&lt;(Summary!$D$4+1),'Base Correl and Vol Calcs'!Q124,"")</f>
        <v/>
      </c>
      <c r="AJ124" s="12" t="str">
        <f>IF($AK124&lt;(Summary!$D$4+1),'Base Correl and Vol Calcs'!R124,"")</f>
        <v/>
      </c>
      <c r="AK124" s="10">
        <f t="shared" si="49"/>
        <v>120</v>
      </c>
      <c r="BE124" s="4" t="str">
        <f t="shared" si="50"/>
        <v/>
      </c>
      <c r="BF124" s="4" t="str">
        <f t="shared" si="37"/>
        <v/>
      </c>
      <c r="BG124" s="4" t="str">
        <f t="shared" si="38"/>
        <v/>
      </c>
      <c r="BH124" s="4" t="str">
        <f t="shared" si="39"/>
        <v/>
      </c>
      <c r="BI124" s="4" t="str">
        <f t="shared" si="40"/>
        <v/>
      </c>
      <c r="BJ124" s="4" t="str">
        <f t="shared" si="41"/>
        <v/>
      </c>
      <c r="BK124" s="4" t="str">
        <f t="shared" si="42"/>
        <v/>
      </c>
      <c r="BL124" s="4" t="str">
        <f t="shared" si="51"/>
        <v/>
      </c>
      <c r="BM124" s="4" t="str">
        <f t="shared" si="52"/>
        <v/>
      </c>
      <c r="BN124" s="4" t="str">
        <f t="shared" si="53"/>
        <v/>
      </c>
      <c r="BO124" s="4" t="str">
        <f t="shared" si="54"/>
        <v/>
      </c>
      <c r="BP124" s="4" t="str">
        <f t="shared" si="55"/>
        <v/>
      </c>
      <c r="BQ124" s="4" t="str">
        <f t="shared" si="45"/>
        <v/>
      </c>
      <c r="BR124" s="4" t="str">
        <f t="shared" si="46"/>
        <v/>
      </c>
      <c r="BS124" s="4" t="str">
        <f t="shared" si="47"/>
        <v/>
      </c>
      <c r="BT124" s="4" t="str">
        <f t="shared" si="48"/>
        <v/>
      </c>
      <c r="BV124" s="4"/>
      <c r="BW124" s="4"/>
      <c r="BX124" s="4"/>
      <c r="BY124" s="4"/>
      <c r="BZ124" s="4"/>
      <c r="CA124" s="4"/>
      <c r="CB124" s="4"/>
      <c r="CC124" s="4"/>
    </row>
    <row r="125" spans="1:92" x14ac:dyDescent="0.2">
      <c r="A125" s="38"/>
      <c r="B125" s="34">
        <f>'US Core RE'!D134</f>
        <v>34607</v>
      </c>
      <c r="C125" s="3">
        <f ca="1">'Data Selector'!B124</f>
        <v>1.47358085020828E-2</v>
      </c>
      <c r="D125" s="3">
        <f ca="1">'Data Selector'!C124</f>
        <v>0</v>
      </c>
      <c r="E125" s="3">
        <f ca="1">'Data Selector'!D124</f>
        <v>0</v>
      </c>
      <c r="F125" s="3">
        <f ca="1">'Data Selector'!E124</f>
        <v>2.4899999999999999E-2</v>
      </c>
      <c r="G125" s="3">
        <f ca="1">'Data Selector'!F124</f>
        <v>6.4452251486014104E-3</v>
      </c>
      <c r="H125" s="3">
        <f ca="1">'Data Selector'!G124</f>
        <v>2.96418345573373E-2</v>
      </c>
      <c r="I125" s="3">
        <f ca="1">'Data Selector'!H124</f>
        <v>0</v>
      </c>
      <c r="J125" s="3">
        <f ca="1">'Data Selector'!I124</f>
        <v>1.2252772732250117E-2</v>
      </c>
      <c r="K125" s="3">
        <f ca="1">'Data Selector'!J124</f>
        <v>1.2088056455000107E-2</v>
      </c>
      <c r="L125" s="3">
        <f ca="1">'Data Selector'!K124</f>
        <v>5.3259977705002459E-3</v>
      </c>
      <c r="M125" s="3">
        <f ca="1">'Data Selector'!L124</f>
        <v>3.6980995466389999E-2</v>
      </c>
      <c r="N125" s="3">
        <f ca="1">'Data Selector'!M124</f>
        <v>4.8891132575573003E-2</v>
      </c>
      <c r="O125" s="3">
        <f ca="1">'Data Selector'!N124</f>
        <v>6.0985981596626271E-3</v>
      </c>
      <c r="P125" s="3">
        <f ca="1">'Data Selector'!O124</f>
        <v>0</v>
      </c>
      <c r="Q125" s="3">
        <f ca="1">'Data Selector'!P124</f>
        <v>0</v>
      </c>
      <c r="R125" s="3">
        <f ca="1">'Data Selector'!Q124</f>
        <v>0</v>
      </c>
      <c r="U125" s="12" t="str">
        <f>IF($AK125&lt;(Summary!$D$4+1),'Base Correl and Vol Calcs'!C125,"")</f>
        <v/>
      </c>
      <c r="V125" s="12" t="str">
        <f>IF($AK125&lt;(Summary!$D$4+1),'Base Correl and Vol Calcs'!D125,"")</f>
        <v/>
      </c>
      <c r="W125" s="12" t="str">
        <f>IF($AK125&lt;(Summary!$D$4+1),'Base Correl and Vol Calcs'!E125,"")</f>
        <v/>
      </c>
      <c r="X125" s="12" t="str">
        <f>IF($AK125&lt;(Summary!$D$4+1),'Base Correl and Vol Calcs'!F125,"")</f>
        <v/>
      </c>
      <c r="Y125" s="12" t="str">
        <f>IF($AK125&lt;(Summary!$D$4+1),'Base Correl and Vol Calcs'!G125,"")</f>
        <v/>
      </c>
      <c r="Z125" s="12" t="str">
        <f>IF($AK125&lt;(Summary!$D$4+1),'Base Correl and Vol Calcs'!H125,"")</f>
        <v/>
      </c>
      <c r="AA125" s="12" t="str">
        <f>IF($AK125&lt;(Summary!$D$4+1),'Base Correl and Vol Calcs'!I125,"")</f>
        <v/>
      </c>
      <c r="AB125" s="12" t="str">
        <f>IF($AK125&lt;(Summary!$D$4+1),'Base Correl and Vol Calcs'!J125,"")</f>
        <v/>
      </c>
      <c r="AC125" s="12" t="str">
        <f>IF($AK125&lt;(Summary!$D$4+1),'Base Correl and Vol Calcs'!K125,"")</f>
        <v/>
      </c>
      <c r="AD125" s="12" t="str">
        <f>IF($AK125&lt;(Summary!$D$4+1),'Base Correl and Vol Calcs'!L125,"")</f>
        <v/>
      </c>
      <c r="AE125" s="12" t="str">
        <f>IF($AK125&lt;(Summary!$D$4+1),'Base Correl and Vol Calcs'!M125,"")</f>
        <v/>
      </c>
      <c r="AF125" s="12" t="str">
        <f>IF($AK125&lt;(Summary!$D$4+1),'Base Correl and Vol Calcs'!N125,"")</f>
        <v/>
      </c>
      <c r="AG125" s="12" t="str">
        <f>IF($AK125&lt;(Summary!$D$4+1),'Base Correl and Vol Calcs'!O125,"")</f>
        <v/>
      </c>
      <c r="AH125" s="12" t="str">
        <f>IF($AK125&lt;(Summary!$D$4+1),'Base Correl and Vol Calcs'!P125,"")</f>
        <v/>
      </c>
      <c r="AI125" s="12" t="str">
        <f>IF($AK125&lt;(Summary!$D$4+1),'Base Correl and Vol Calcs'!Q125,"")</f>
        <v/>
      </c>
      <c r="AJ125" s="12" t="str">
        <f>IF($AK125&lt;(Summary!$D$4+1),'Base Correl and Vol Calcs'!R125,"")</f>
        <v/>
      </c>
      <c r="AK125" s="10">
        <f t="shared" si="49"/>
        <v>121</v>
      </c>
      <c r="BE125" s="4" t="str">
        <f t="shared" si="50"/>
        <v/>
      </c>
      <c r="BF125" s="4" t="str">
        <f t="shared" si="37"/>
        <v/>
      </c>
      <c r="BG125" s="4" t="str">
        <f t="shared" si="38"/>
        <v/>
      </c>
      <c r="BH125" s="4" t="str">
        <f t="shared" si="39"/>
        <v/>
      </c>
      <c r="BI125" s="4" t="str">
        <f t="shared" si="40"/>
        <v/>
      </c>
      <c r="BJ125" s="4" t="str">
        <f t="shared" si="41"/>
        <v/>
      </c>
      <c r="BK125" s="4" t="str">
        <f t="shared" si="42"/>
        <v/>
      </c>
      <c r="BL125" s="4" t="str">
        <f t="shared" si="51"/>
        <v/>
      </c>
      <c r="BM125" s="4" t="str">
        <f t="shared" si="52"/>
        <v/>
      </c>
      <c r="BN125" s="4" t="str">
        <f t="shared" si="53"/>
        <v/>
      </c>
      <c r="BO125" s="4" t="str">
        <f t="shared" si="54"/>
        <v/>
      </c>
      <c r="BP125" s="4" t="str">
        <f t="shared" si="55"/>
        <v/>
      </c>
      <c r="BQ125" s="4" t="str">
        <f t="shared" si="45"/>
        <v/>
      </c>
      <c r="BR125" s="4" t="str">
        <f t="shared" si="46"/>
        <v/>
      </c>
      <c r="BS125" s="4" t="str">
        <f t="shared" si="47"/>
        <v/>
      </c>
      <c r="BT125" s="4" t="str">
        <f t="shared" si="48"/>
        <v/>
      </c>
      <c r="BV125" s="4"/>
      <c r="BW125" s="4"/>
      <c r="BX125" s="4"/>
      <c r="BY125" s="4"/>
      <c r="BZ125" s="4"/>
      <c r="CA125" s="4"/>
      <c r="CB125" s="4"/>
      <c r="CC125" s="4"/>
    </row>
    <row r="126" spans="1:92" x14ac:dyDescent="0.2">
      <c r="A126" s="38"/>
      <c r="B126" s="34">
        <f>'US Core RE'!D135</f>
        <v>34515</v>
      </c>
      <c r="C126" s="3">
        <f ca="1">'Data Selector'!B125</f>
        <v>1.16773584190279E-2</v>
      </c>
      <c r="D126" s="3">
        <f ca="1">'Data Selector'!C125</f>
        <v>0</v>
      </c>
      <c r="E126" s="3">
        <f ca="1">'Data Selector'!D125</f>
        <v>0</v>
      </c>
      <c r="F126" s="3">
        <f ca="1">'Data Selector'!E125</f>
        <v>1.7399999999999999E-2</v>
      </c>
      <c r="G126" s="3">
        <f ca="1">'Data Selector'!F125</f>
        <v>1.04672804126933E-2</v>
      </c>
      <c r="H126" s="3">
        <f ca="1">'Data Selector'!G125</f>
        <v>3.2253246690955598E-2</v>
      </c>
      <c r="I126" s="3">
        <f ca="1">'Data Selector'!H125</f>
        <v>0</v>
      </c>
      <c r="J126" s="3">
        <f ca="1">'Data Selector'!I125</f>
        <v>2.7276369806750189E-2</v>
      </c>
      <c r="K126" s="3">
        <f ca="1">'Data Selector'!J125</f>
        <v>3.0602214456500132E-2</v>
      </c>
      <c r="L126" s="3">
        <f ca="1">'Data Selector'!K125</f>
        <v>9.8958152937500543E-3</v>
      </c>
      <c r="M126" s="3">
        <f ca="1">'Data Selector'!L125</f>
        <v>-1.7344304006849942E-2</v>
      </c>
      <c r="N126" s="3">
        <f ca="1">'Data Selector'!M125</f>
        <v>4.2111764015346801E-3</v>
      </c>
      <c r="O126" s="3">
        <f ca="1">'Data Selector'!N125</f>
        <v>-1.0315926660265706E-2</v>
      </c>
      <c r="P126" s="3">
        <f ca="1">'Data Selector'!O125</f>
        <v>0</v>
      </c>
      <c r="Q126" s="3">
        <f ca="1">'Data Selector'!P125</f>
        <v>0</v>
      </c>
      <c r="R126" s="3">
        <f ca="1">'Data Selector'!Q125</f>
        <v>0</v>
      </c>
      <c r="U126" s="12" t="str">
        <f>IF($AK126&lt;(Summary!$D$4+1),'Base Correl and Vol Calcs'!C126,"")</f>
        <v/>
      </c>
      <c r="V126" s="12" t="str">
        <f>IF($AK126&lt;(Summary!$D$4+1),'Base Correl and Vol Calcs'!D126,"")</f>
        <v/>
      </c>
      <c r="W126" s="12" t="str">
        <f>IF($AK126&lt;(Summary!$D$4+1),'Base Correl and Vol Calcs'!E126,"")</f>
        <v/>
      </c>
      <c r="X126" s="12" t="str">
        <f>IF($AK126&lt;(Summary!$D$4+1),'Base Correl and Vol Calcs'!F126,"")</f>
        <v/>
      </c>
      <c r="Y126" s="12" t="str">
        <f>IF($AK126&lt;(Summary!$D$4+1),'Base Correl and Vol Calcs'!G126,"")</f>
        <v/>
      </c>
      <c r="Z126" s="12" t="str">
        <f>IF($AK126&lt;(Summary!$D$4+1),'Base Correl and Vol Calcs'!H126,"")</f>
        <v/>
      </c>
      <c r="AA126" s="12" t="str">
        <f>IF($AK126&lt;(Summary!$D$4+1),'Base Correl and Vol Calcs'!I126,"")</f>
        <v/>
      </c>
      <c r="AB126" s="12" t="str">
        <f>IF($AK126&lt;(Summary!$D$4+1),'Base Correl and Vol Calcs'!J126,"")</f>
        <v/>
      </c>
      <c r="AC126" s="12" t="str">
        <f>IF($AK126&lt;(Summary!$D$4+1),'Base Correl and Vol Calcs'!K126,"")</f>
        <v/>
      </c>
      <c r="AD126" s="12" t="str">
        <f>IF($AK126&lt;(Summary!$D$4+1),'Base Correl and Vol Calcs'!L126,"")</f>
        <v/>
      </c>
      <c r="AE126" s="12" t="str">
        <f>IF($AK126&lt;(Summary!$D$4+1),'Base Correl and Vol Calcs'!M126,"")</f>
        <v/>
      </c>
      <c r="AF126" s="12" t="str">
        <f>IF($AK126&lt;(Summary!$D$4+1),'Base Correl and Vol Calcs'!N126,"")</f>
        <v/>
      </c>
      <c r="AG126" s="12" t="str">
        <f>IF($AK126&lt;(Summary!$D$4+1),'Base Correl and Vol Calcs'!O126,"")</f>
        <v/>
      </c>
      <c r="AH126" s="12" t="str">
        <f>IF($AK126&lt;(Summary!$D$4+1),'Base Correl and Vol Calcs'!P126,"")</f>
        <v/>
      </c>
      <c r="AI126" s="12" t="str">
        <f>IF($AK126&lt;(Summary!$D$4+1),'Base Correl and Vol Calcs'!Q126,"")</f>
        <v/>
      </c>
      <c r="AJ126" s="12" t="str">
        <f>IF($AK126&lt;(Summary!$D$4+1),'Base Correl and Vol Calcs'!R126,"")</f>
        <v/>
      </c>
      <c r="AK126" s="10">
        <f t="shared" si="49"/>
        <v>122</v>
      </c>
      <c r="BE126" s="4" t="str">
        <f t="shared" si="50"/>
        <v/>
      </c>
      <c r="BF126" s="4" t="str">
        <f t="shared" si="37"/>
        <v/>
      </c>
      <c r="BG126" s="4" t="str">
        <f t="shared" si="38"/>
        <v/>
      </c>
      <c r="BH126" s="4" t="str">
        <f t="shared" si="39"/>
        <v/>
      </c>
      <c r="BI126" s="4" t="str">
        <f t="shared" si="40"/>
        <v/>
      </c>
      <c r="BJ126" s="4" t="str">
        <f t="shared" si="41"/>
        <v/>
      </c>
      <c r="BK126" s="4" t="str">
        <f t="shared" si="42"/>
        <v/>
      </c>
      <c r="BL126" s="4" t="str">
        <f t="shared" si="51"/>
        <v/>
      </c>
      <c r="BM126" s="4" t="str">
        <f t="shared" si="52"/>
        <v/>
      </c>
      <c r="BN126" s="4" t="str">
        <f t="shared" si="53"/>
        <v/>
      </c>
      <c r="BO126" s="4" t="str">
        <f t="shared" si="54"/>
        <v/>
      </c>
      <c r="BP126" s="4" t="str">
        <f t="shared" si="55"/>
        <v/>
      </c>
      <c r="BQ126" s="4" t="str">
        <f t="shared" si="45"/>
        <v/>
      </c>
      <c r="BR126" s="4" t="str">
        <f t="shared" si="46"/>
        <v/>
      </c>
      <c r="BS126" s="4" t="str">
        <f t="shared" si="47"/>
        <v/>
      </c>
      <c r="BT126" s="4" t="str">
        <f t="shared" si="48"/>
        <v/>
      </c>
      <c r="BV126" s="4"/>
      <c r="BW126" s="4"/>
      <c r="BX126" s="4"/>
      <c r="BY126" s="4"/>
      <c r="BZ126" s="4"/>
      <c r="CA126" s="4"/>
      <c r="CB126" s="4"/>
      <c r="CC126" s="4"/>
    </row>
    <row r="127" spans="1:92" x14ac:dyDescent="0.2">
      <c r="A127" s="38"/>
      <c r="B127" s="34">
        <f>'US Core RE'!D136</f>
        <v>34424</v>
      </c>
      <c r="C127" s="3">
        <f ca="1">'Data Selector'!B126</f>
        <v>1.0309987853666099E-2</v>
      </c>
      <c r="D127" s="3">
        <f ca="1">'Data Selector'!C126</f>
        <v>0</v>
      </c>
      <c r="E127" s="3">
        <f ca="1">'Data Selector'!D126</f>
        <v>0</v>
      </c>
      <c r="F127" s="3">
        <f ca="1">'Data Selector'!E126</f>
        <v>1.2699999999999999E-2</v>
      </c>
      <c r="G127" s="3">
        <f ca="1">'Data Selector'!F126</f>
        <v>1.37740163914526E-2</v>
      </c>
      <c r="H127" s="3">
        <f ca="1">'Data Selector'!G126</f>
        <v>3.3555819356442002E-2</v>
      </c>
      <c r="I127" s="3">
        <f ca="1">'Data Selector'!H126</f>
        <v>0</v>
      </c>
      <c r="J127" s="3">
        <f ca="1">'Data Selector'!I126</f>
        <v>2.2120446021500095E-2</v>
      </c>
      <c r="K127" s="3">
        <f ca="1">'Data Selector'!J126</f>
        <v>1.5108418824500092E-2</v>
      </c>
      <c r="L127" s="3">
        <f ca="1">'Data Selector'!K126</f>
        <v>1.5519990017750063E-2</v>
      </c>
      <c r="M127" s="3">
        <f ca="1">'Data Selector'!L126</f>
        <v>-7.2196378244703818E-2</v>
      </c>
      <c r="N127" s="3">
        <f ca="1">'Data Selector'!M126</f>
        <v>-3.7923383318554202E-2</v>
      </c>
      <c r="O127" s="3">
        <f ca="1">'Data Selector'!N126</f>
        <v>-2.8662327712525748E-2</v>
      </c>
      <c r="P127" s="3">
        <f ca="1">'Data Selector'!O126</f>
        <v>0</v>
      </c>
      <c r="Q127" s="3">
        <f ca="1">'Data Selector'!P126</f>
        <v>0</v>
      </c>
      <c r="R127" s="3">
        <f ca="1">'Data Selector'!Q126</f>
        <v>0</v>
      </c>
      <c r="U127" s="12" t="str">
        <f>IF($AK127&lt;(Summary!$D$4+1),'Base Correl and Vol Calcs'!C127,"")</f>
        <v/>
      </c>
      <c r="V127" s="12" t="str">
        <f>IF($AK127&lt;(Summary!$D$4+1),'Base Correl and Vol Calcs'!D127,"")</f>
        <v/>
      </c>
      <c r="W127" s="12" t="str">
        <f>IF($AK127&lt;(Summary!$D$4+1),'Base Correl and Vol Calcs'!E127,"")</f>
        <v/>
      </c>
      <c r="X127" s="12" t="str">
        <f>IF($AK127&lt;(Summary!$D$4+1),'Base Correl and Vol Calcs'!F127,"")</f>
        <v/>
      </c>
      <c r="Y127" s="12" t="str">
        <f>IF($AK127&lt;(Summary!$D$4+1),'Base Correl and Vol Calcs'!G127,"")</f>
        <v/>
      </c>
      <c r="Z127" s="12" t="str">
        <f>IF($AK127&lt;(Summary!$D$4+1),'Base Correl and Vol Calcs'!H127,"")</f>
        <v/>
      </c>
      <c r="AA127" s="12" t="str">
        <f>IF($AK127&lt;(Summary!$D$4+1),'Base Correl and Vol Calcs'!I127,"")</f>
        <v/>
      </c>
      <c r="AB127" s="12" t="str">
        <f>IF($AK127&lt;(Summary!$D$4+1),'Base Correl and Vol Calcs'!J127,"")</f>
        <v/>
      </c>
      <c r="AC127" s="12" t="str">
        <f>IF($AK127&lt;(Summary!$D$4+1),'Base Correl and Vol Calcs'!K127,"")</f>
        <v/>
      </c>
      <c r="AD127" s="12" t="str">
        <f>IF($AK127&lt;(Summary!$D$4+1),'Base Correl and Vol Calcs'!L127,"")</f>
        <v/>
      </c>
      <c r="AE127" s="12" t="str">
        <f>IF($AK127&lt;(Summary!$D$4+1),'Base Correl and Vol Calcs'!M127,"")</f>
        <v/>
      </c>
      <c r="AF127" s="12" t="str">
        <f>IF($AK127&lt;(Summary!$D$4+1),'Base Correl and Vol Calcs'!N127,"")</f>
        <v/>
      </c>
      <c r="AG127" s="12" t="str">
        <f>IF($AK127&lt;(Summary!$D$4+1),'Base Correl and Vol Calcs'!O127,"")</f>
        <v/>
      </c>
      <c r="AH127" s="12" t="str">
        <f>IF($AK127&lt;(Summary!$D$4+1),'Base Correl and Vol Calcs'!P127,"")</f>
        <v/>
      </c>
      <c r="AI127" s="12" t="str">
        <f>IF($AK127&lt;(Summary!$D$4+1),'Base Correl and Vol Calcs'!Q127,"")</f>
        <v/>
      </c>
      <c r="AJ127" s="12" t="str">
        <f>IF($AK127&lt;(Summary!$D$4+1),'Base Correl and Vol Calcs'!R127,"")</f>
        <v/>
      </c>
      <c r="AK127" s="10">
        <f t="shared" si="49"/>
        <v>123</v>
      </c>
      <c r="BE127" s="4" t="str">
        <f t="shared" si="50"/>
        <v/>
      </c>
      <c r="BF127" s="4" t="str">
        <f t="shared" si="37"/>
        <v/>
      </c>
      <c r="BG127" s="4" t="str">
        <f t="shared" si="38"/>
        <v/>
      </c>
      <c r="BH127" s="4" t="str">
        <f t="shared" si="39"/>
        <v/>
      </c>
      <c r="BI127" s="4" t="str">
        <f t="shared" si="40"/>
        <v/>
      </c>
      <c r="BJ127" s="4" t="str">
        <f t="shared" si="41"/>
        <v/>
      </c>
      <c r="BK127" s="4" t="str">
        <f t="shared" si="42"/>
        <v/>
      </c>
      <c r="BL127" s="4" t="str">
        <f t="shared" si="51"/>
        <v/>
      </c>
      <c r="BM127" s="4" t="str">
        <f t="shared" si="52"/>
        <v/>
      </c>
      <c r="BN127" s="4" t="str">
        <f t="shared" si="53"/>
        <v/>
      </c>
      <c r="BO127" s="4" t="str">
        <f t="shared" si="54"/>
        <v/>
      </c>
      <c r="BP127" s="4" t="str">
        <f t="shared" si="55"/>
        <v/>
      </c>
      <c r="BQ127" s="4" t="str">
        <f t="shared" si="45"/>
        <v/>
      </c>
      <c r="BR127" s="4" t="str">
        <f t="shared" si="46"/>
        <v/>
      </c>
      <c r="BS127" s="4" t="str">
        <f t="shared" si="47"/>
        <v/>
      </c>
      <c r="BT127" s="4" t="str">
        <f t="shared" si="48"/>
        <v/>
      </c>
      <c r="BV127" s="4"/>
      <c r="BW127" s="4"/>
      <c r="BX127" s="4"/>
      <c r="BY127" s="4"/>
      <c r="BZ127" s="4"/>
      <c r="CA127" s="4"/>
      <c r="CB127" s="4"/>
      <c r="CC127" s="4"/>
    </row>
    <row r="128" spans="1:92" x14ac:dyDescent="0.2">
      <c r="A128" s="38"/>
      <c r="B128" s="34">
        <f>'US Core RE'!D137</f>
        <v>34334</v>
      </c>
      <c r="C128" s="3">
        <f ca="1">'Data Selector'!B127</f>
        <v>3.6532225495183898E-3</v>
      </c>
      <c r="D128" s="3">
        <f ca="1">'Data Selector'!C127</f>
        <v>0</v>
      </c>
      <c r="E128" s="3">
        <f ca="1">'Data Selector'!D127</f>
        <v>0</v>
      </c>
      <c r="F128" s="3">
        <f ca="1">'Data Selector'!E127</f>
        <v>2.2000000000000001E-3</v>
      </c>
      <c r="G128" s="3">
        <f ca="1">'Data Selector'!F127</f>
        <v>1.4549962983382301E-3</v>
      </c>
      <c r="H128" s="3">
        <f ca="1">'Data Selector'!G127</f>
        <v>3.0371525148642099E-3</v>
      </c>
      <c r="I128" s="3">
        <f ca="1">'Data Selector'!H127</f>
        <v>0</v>
      </c>
      <c r="J128" s="3">
        <f ca="1">'Data Selector'!I127</f>
        <v>9.5524979382501929E-3</v>
      </c>
      <c r="K128" s="3">
        <f ca="1">'Data Selector'!J127</f>
        <v>2.8689381424249927E-2</v>
      </c>
      <c r="L128" s="3">
        <f ca="1">'Data Selector'!K127</f>
        <v>5.1530975222000119E-2</v>
      </c>
      <c r="M128" s="3">
        <f ca="1">'Data Selector'!L127</f>
        <v>0.23051407363461229</v>
      </c>
      <c r="N128" s="3">
        <f ca="1">'Data Selector'!M127</f>
        <v>2.3180507081038502E-2</v>
      </c>
      <c r="O128" s="3">
        <f ca="1">'Data Selector'!N127</f>
        <v>5.9224516230504953E-4</v>
      </c>
      <c r="P128" s="3">
        <f ca="1">'Data Selector'!O127</f>
        <v>0</v>
      </c>
      <c r="Q128" s="3">
        <f ca="1">'Data Selector'!P127</f>
        <v>0</v>
      </c>
      <c r="R128" s="3">
        <f ca="1">'Data Selector'!Q127</f>
        <v>0</v>
      </c>
      <c r="U128" s="12" t="str">
        <f>IF($AK128&lt;(Summary!$D$4+1),'Base Correl and Vol Calcs'!C128,"")</f>
        <v/>
      </c>
      <c r="V128" s="12" t="str">
        <f>IF($AK128&lt;(Summary!$D$4+1),'Base Correl and Vol Calcs'!D128,"")</f>
        <v/>
      </c>
      <c r="W128" s="12" t="str">
        <f>IF($AK128&lt;(Summary!$D$4+1),'Base Correl and Vol Calcs'!E128,"")</f>
        <v/>
      </c>
      <c r="X128" s="12" t="str">
        <f>IF($AK128&lt;(Summary!$D$4+1),'Base Correl and Vol Calcs'!F128,"")</f>
        <v/>
      </c>
      <c r="Y128" s="12" t="str">
        <f>IF($AK128&lt;(Summary!$D$4+1),'Base Correl and Vol Calcs'!G128,"")</f>
        <v/>
      </c>
      <c r="Z128" s="12" t="str">
        <f>IF($AK128&lt;(Summary!$D$4+1),'Base Correl and Vol Calcs'!H128,"")</f>
        <v/>
      </c>
      <c r="AA128" s="12" t="str">
        <f>IF($AK128&lt;(Summary!$D$4+1),'Base Correl and Vol Calcs'!I128,"")</f>
        <v/>
      </c>
      <c r="AB128" s="12" t="str">
        <f>IF($AK128&lt;(Summary!$D$4+1),'Base Correl and Vol Calcs'!J128,"")</f>
        <v/>
      </c>
      <c r="AC128" s="12" t="str">
        <f>IF($AK128&lt;(Summary!$D$4+1),'Base Correl and Vol Calcs'!K128,"")</f>
        <v/>
      </c>
      <c r="AD128" s="12" t="str">
        <f>IF($AK128&lt;(Summary!$D$4+1),'Base Correl and Vol Calcs'!L128,"")</f>
        <v/>
      </c>
      <c r="AE128" s="12" t="str">
        <f>IF($AK128&lt;(Summary!$D$4+1),'Base Correl and Vol Calcs'!M128,"")</f>
        <v/>
      </c>
      <c r="AF128" s="12" t="str">
        <f>IF($AK128&lt;(Summary!$D$4+1),'Base Correl and Vol Calcs'!N128,"")</f>
        <v/>
      </c>
      <c r="AG128" s="12" t="str">
        <f>IF($AK128&lt;(Summary!$D$4+1),'Base Correl and Vol Calcs'!O128,"")</f>
        <v/>
      </c>
      <c r="AH128" s="12" t="str">
        <f>IF($AK128&lt;(Summary!$D$4+1),'Base Correl and Vol Calcs'!P128,"")</f>
        <v/>
      </c>
      <c r="AI128" s="12" t="str">
        <f>IF($AK128&lt;(Summary!$D$4+1),'Base Correl and Vol Calcs'!Q128,"")</f>
        <v/>
      </c>
      <c r="AJ128" s="12" t="str">
        <f>IF($AK128&lt;(Summary!$D$4+1),'Base Correl and Vol Calcs'!R128,"")</f>
        <v/>
      </c>
      <c r="AK128" s="10">
        <f t="shared" si="49"/>
        <v>124</v>
      </c>
      <c r="BE128" s="4" t="str">
        <f t="shared" si="50"/>
        <v/>
      </c>
      <c r="BF128" s="4" t="str">
        <f t="shared" si="37"/>
        <v/>
      </c>
      <c r="BG128" s="4" t="str">
        <f t="shared" si="38"/>
        <v/>
      </c>
      <c r="BH128" s="4" t="str">
        <f t="shared" si="39"/>
        <v/>
      </c>
      <c r="BI128" s="4" t="str">
        <f t="shared" si="40"/>
        <v/>
      </c>
      <c r="BJ128" s="4" t="str">
        <f t="shared" si="41"/>
        <v/>
      </c>
      <c r="BK128" s="4" t="str">
        <f t="shared" si="42"/>
        <v/>
      </c>
      <c r="BL128" s="4" t="str">
        <f t="shared" si="51"/>
        <v/>
      </c>
      <c r="BM128" s="4" t="str">
        <f t="shared" si="52"/>
        <v/>
      </c>
      <c r="BN128" s="4" t="str">
        <f t="shared" si="53"/>
        <v/>
      </c>
      <c r="BO128" s="4" t="str">
        <f t="shared" si="54"/>
        <v/>
      </c>
      <c r="BP128" s="4" t="str">
        <f t="shared" si="55"/>
        <v/>
      </c>
      <c r="BQ128" s="4" t="str">
        <f t="shared" si="45"/>
        <v/>
      </c>
      <c r="BR128" s="4" t="str">
        <f t="shared" si="46"/>
        <v/>
      </c>
      <c r="BS128" s="4" t="str">
        <f t="shared" si="47"/>
        <v/>
      </c>
      <c r="BT128" s="4" t="str">
        <f t="shared" si="48"/>
        <v/>
      </c>
      <c r="BV128" s="4"/>
      <c r="BW128" s="4"/>
      <c r="BX128" s="4"/>
      <c r="BY128" s="4"/>
      <c r="BZ128" s="4"/>
      <c r="CA128" s="4"/>
      <c r="CB128" s="4"/>
      <c r="CC128" s="4"/>
    </row>
    <row r="129" spans="1:81" x14ac:dyDescent="0.2">
      <c r="A129" s="38"/>
      <c r="B129" s="34">
        <f>'US Core RE'!D138</f>
        <v>34242</v>
      </c>
      <c r="C129" s="3">
        <f ca="1">'Data Selector'!B128</f>
        <v>2.91357421133767E-3</v>
      </c>
      <c r="D129" s="3">
        <f ca="1">'Data Selector'!C128</f>
        <v>0</v>
      </c>
      <c r="E129" s="3">
        <f ca="1">'Data Selector'!D128</f>
        <v>0</v>
      </c>
      <c r="F129" s="3">
        <f ca="1">'Data Selector'!E128</f>
        <v>8.0000000000000199E-4</v>
      </c>
      <c r="G129" s="3">
        <f ca="1">'Data Selector'!F128</f>
        <v>-1.85637996665794E-4</v>
      </c>
      <c r="H129" s="3">
        <f ca="1">'Data Selector'!G128</f>
        <v>1.2135345713410701E-2</v>
      </c>
      <c r="I129" s="3">
        <f ca="1">'Data Selector'!H128</f>
        <v>0</v>
      </c>
      <c r="J129" s="3">
        <f ca="1">'Data Selector'!I128</f>
        <v>8.1076680657499178E-3</v>
      </c>
      <c r="K129" s="3">
        <f ca="1">'Data Selector'!J128</f>
        <v>9.5843765420000615E-3</v>
      </c>
      <c r="L129" s="3">
        <f ca="1">'Data Selector'!K128</f>
        <v>3.435936765499914E-3</v>
      </c>
      <c r="M129" s="3">
        <f ca="1">'Data Selector'!L128</f>
        <v>7.549769816871188E-2</v>
      </c>
      <c r="N129" s="3">
        <f ca="1">'Data Selector'!M128</f>
        <v>2.5839460117978098E-2</v>
      </c>
      <c r="O129" s="3">
        <f ca="1">'Data Selector'!N128</f>
        <v>2.6103146125641352E-2</v>
      </c>
      <c r="P129" s="3">
        <f ca="1">'Data Selector'!O128</f>
        <v>0</v>
      </c>
      <c r="Q129" s="3">
        <f ca="1">'Data Selector'!P128</f>
        <v>0</v>
      </c>
      <c r="R129" s="3">
        <f ca="1">'Data Selector'!Q128</f>
        <v>0</v>
      </c>
      <c r="U129" s="12" t="str">
        <f>IF($AK129&lt;(Summary!$D$4+1),'Base Correl and Vol Calcs'!C129,"")</f>
        <v/>
      </c>
      <c r="V129" s="12" t="str">
        <f>IF($AK129&lt;(Summary!$D$4+1),'Base Correl and Vol Calcs'!D129,"")</f>
        <v/>
      </c>
      <c r="W129" s="12" t="str">
        <f>IF($AK129&lt;(Summary!$D$4+1),'Base Correl and Vol Calcs'!E129,"")</f>
        <v/>
      </c>
      <c r="X129" s="12" t="str">
        <f>IF($AK129&lt;(Summary!$D$4+1),'Base Correl and Vol Calcs'!F129,"")</f>
        <v/>
      </c>
      <c r="Y129" s="12" t="str">
        <f>IF($AK129&lt;(Summary!$D$4+1),'Base Correl and Vol Calcs'!G129,"")</f>
        <v/>
      </c>
      <c r="Z129" s="12" t="str">
        <f>IF($AK129&lt;(Summary!$D$4+1),'Base Correl and Vol Calcs'!H129,"")</f>
        <v/>
      </c>
      <c r="AA129" s="12" t="str">
        <f>IF($AK129&lt;(Summary!$D$4+1),'Base Correl and Vol Calcs'!I129,"")</f>
        <v/>
      </c>
      <c r="AB129" s="12" t="str">
        <f>IF($AK129&lt;(Summary!$D$4+1),'Base Correl and Vol Calcs'!J129,"")</f>
        <v/>
      </c>
      <c r="AC129" s="12" t="str">
        <f>IF($AK129&lt;(Summary!$D$4+1),'Base Correl and Vol Calcs'!K129,"")</f>
        <v/>
      </c>
      <c r="AD129" s="12" t="str">
        <f>IF($AK129&lt;(Summary!$D$4+1),'Base Correl and Vol Calcs'!L129,"")</f>
        <v/>
      </c>
      <c r="AE129" s="12" t="str">
        <f>IF($AK129&lt;(Summary!$D$4+1),'Base Correl and Vol Calcs'!M129,"")</f>
        <v/>
      </c>
      <c r="AF129" s="12" t="str">
        <f>IF($AK129&lt;(Summary!$D$4+1),'Base Correl and Vol Calcs'!N129,"")</f>
        <v/>
      </c>
      <c r="AG129" s="12" t="str">
        <f>IF($AK129&lt;(Summary!$D$4+1),'Base Correl and Vol Calcs'!O129,"")</f>
        <v/>
      </c>
      <c r="AH129" s="12" t="str">
        <f>IF($AK129&lt;(Summary!$D$4+1),'Base Correl and Vol Calcs'!P129,"")</f>
        <v/>
      </c>
      <c r="AI129" s="12" t="str">
        <f>IF($AK129&lt;(Summary!$D$4+1),'Base Correl and Vol Calcs'!Q129,"")</f>
        <v/>
      </c>
      <c r="AJ129" s="12" t="str">
        <f>IF($AK129&lt;(Summary!$D$4+1),'Base Correl and Vol Calcs'!R129,"")</f>
        <v/>
      </c>
      <c r="AK129" s="10">
        <f t="shared" si="49"/>
        <v>125</v>
      </c>
      <c r="BE129" s="4" t="str">
        <f t="shared" si="50"/>
        <v/>
      </c>
      <c r="BF129" s="4" t="str">
        <f t="shared" si="37"/>
        <v/>
      </c>
      <c r="BG129" s="4" t="str">
        <f t="shared" si="38"/>
        <v/>
      </c>
      <c r="BH129" s="4" t="str">
        <f t="shared" si="39"/>
        <v/>
      </c>
      <c r="BI129" s="4" t="str">
        <f t="shared" si="40"/>
        <v/>
      </c>
      <c r="BJ129" s="4" t="str">
        <f t="shared" si="41"/>
        <v/>
      </c>
      <c r="BK129" s="4" t="str">
        <f t="shared" si="42"/>
        <v/>
      </c>
      <c r="BL129" s="4" t="str">
        <f t="shared" si="51"/>
        <v/>
      </c>
      <c r="BM129" s="4" t="str">
        <f t="shared" si="52"/>
        <v/>
      </c>
      <c r="BN129" s="4" t="str">
        <f t="shared" si="53"/>
        <v/>
      </c>
      <c r="BO129" s="4" t="str">
        <f t="shared" si="54"/>
        <v/>
      </c>
      <c r="BP129" s="4" t="str">
        <f t="shared" si="55"/>
        <v/>
      </c>
      <c r="BQ129" s="4" t="str">
        <f t="shared" si="45"/>
        <v/>
      </c>
      <c r="BR129" s="4" t="str">
        <f t="shared" si="46"/>
        <v/>
      </c>
      <c r="BS129" s="4" t="str">
        <f t="shared" si="47"/>
        <v/>
      </c>
      <c r="BT129" s="4" t="str">
        <f t="shared" si="48"/>
        <v/>
      </c>
      <c r="BV129" s="4"/>
      <c r="BW129" s="4"/>
      <c r="BX129" s="4"/>
      <c r="BY129" s="4"/>
      <c r="BZ129" s="4"/>
      <c r="CA129" s="4"/>
      <c r="CB129" s="4"/>
      <c r="CC129" s="4"/>
    </row>
    <row r="130" spans="1:81" x14ac:dyDescent="0.2">
      <c r="A130" s="38"/>
      <c r="B130" s="34">
        <f>'US Core RE'!D139</f>
        <v>34150</v>
      </c>
      <c r="C130" s="3">
        <f ca="1">'Data Selector'!B129</f>
        <v>-9.9344347547499906E-3</v>
      </c>
      <c r="D130" s="3">
        <f ca="1">'Data Selector'!C129</f>
        <v>0</v>
      </c>
      <c r="E130" s="3">
        <f ca="1">'Data Selector'!D129</f>
        <v>0</v>
      </c>
      <c r="F130" s="3">
        <f ca="1">'Data Selector'!E129</f>
        <v>3.3E-3</v>
      </c>
      <c r="G130" s="3">
        <f ca="1">'Data Selector'!F129</f>
        <v>3.5340834753519001E-3</v>
      </c>
      <c r="H130" s="3">
        <f ca="1">'Data Selector'!G129</f>
        <v>-3.3800142689200202E-2</v>
      </c>
      <c r="I130" s="3">
        <f ca="1">'Data Selector'!H129</f>
        <v>0</v>
      </c>
      <c r="J130" s="3">
        <f ca="1">'Data Selector'!I129</f>
        <v>0.17085154946375014</v>
      </c>
      <c r="K130" s="3">
        <f ca="1">'Data Selector'!J129</f>
        <v>1.6507758906500136E-2</v>
      </c>
      <c r="L130" s="3">
        <f ca="1">'Data Selector'!K129</f>
        <v>2.6602628880500134E-2</v>
      </c>
      <c r="M130" s="3">
        <f ca="1">'Data Selector'!L129</f>
        <v>9.5411184774185864E-2</v>
      </c>
      <c r="N130" s="3">
        <f ca="1">'Data Selector'!M129</f>
        <v>4.8676981145294703E-3</v>
      </c>
      <c r="O130" s="3">
        <f ca="1">'Data Selector'!N129</f>
        <v>2.6501987731011978E-2</v>
      </c>
      <c r="P130" s="3">
        <f ca="1">'Data Selector'!O129</f>
        <v>0</v>
      </c>
      <c r="Q130" s="3">
        <f ca="1">'Data Selector'!P129</f>
        <v>0</v>
      </c>
      <c r="R130" s="3">
        <f ca="1">'Data Selector'!Q129</f>
        <v>0</v>
      </c>
      <c r="U130" s="12" t="str">
        <f>IF($AK130&lt;(Summary!$D$4+1),'Base Correl and Vol Calcs'!C130,"")</f>
        <v/>
      </c>
      <c r="V130" s="12" t="str">
        <f>IF($AK130&lt;(Summary!$D$4+1),'Base Correl and Vol Calcs'!D130,"")</f>
        <v/>
      </c>
      <c r="W130" s="12" t="str">
        <f>IF($AK130&lt;(Summary!$D$4+1),'Base Correl and Vol Calcs'!E130,"")</f>
        <v/>
      </c>
      <c r="X130" s="12" t="str">
        <f>IF($AK130&lt;(Summary!$D$4+1),'Base Correl and Vol Calcs'!F130,"")</f>
        <v/>
      </c>
      <c r="Y130" s="12" t="str">
        <f>IF($AK130&lt;(Summary!$D$4+1),'Base Correl and Vol Calcs'!G130,"")</f>
        <v/>
      </c>
      <c r="Z130" s="12" t="str">
        <f>IF($AK130&lt;(Summary!$D$4+1),'Base Correl and Vol Calcs'!H130,"")</f>
        <v/>
      </c>
      <c r="AA130" s="12" t="str">
        <f>IF($AK130&lt;(Summary!$D$4+1),'Base Correl and Vol Calcs'!I130,"")</f>
        <v/>
      </c>
      <c r="AB130" s="12" t="str">
        <f>IF($AK130&lt;(Summary!$D$4+1),'Base Correl and Vol Calcs'!J130,"")</f>
        <v/>
      </c>
      <c r="AC130" s="12" t="str">
        <f>IF($AK130&lt;(Summary!$D$4+1),'Base Correl and Vol Calcs'!K130,"")</f>
        <v/>
      </c>
      <c r="AD130" s="12" t="str">
        <f>IF($AK130&lt;(Summary!$D$4+1),'Base Correl and Vol Calcs'!L130,"")</f>
        <v/>
      </c>
      <c r="AE130" s="12" t="str">
        <f>IF($AK130&lt;(Summary!$D$4+1),'Base Correl and Vol Calcs'!M130,"")</f>
        <v/>
      </c>
      <c r="AF130" s="12" t="str">
        <f>IF($AK130&lt;(Summary!$D$4+1),'Base Correl and Vol Calcs'!N130,"")</f>
        <v/>
      </c>
      <c r="AG130" s="12" t="str">
        <f>IF($AK130&lt;(Summary!$D$4+1),'Base Correl and Vol Calcs'!O130,"")</f>
        <v/>
      </c>
      <c r="AH130" s="12" t="str">
        <f>IF($AK130&lt;(Summary!$D$4+1),'Base Correl and Vol Calcs'!P130,"")</f>
        <v/>
      </c>
      <c r="AI130" s="12" t="str">
        <f>IF($AK130&lt;(Summary!$D$4+1),'Base Correl and Vol Calcs'!Q130,"")</f>
        <v/>
      </c>
      <c r="AJ130" s="12" t="str">
        <f>IF($AK130&lt;(Summary!$D$4+1),'Base Correl and Vol Calcs'!R130,"")</f>
        <v/>
      </c>
      <c r="AK130" s="10">
        <f t="shared" si="49"/>
        <v>126</v>
      </c>
      <c r="BE130" s="4" t="str">
        <f t="shared" si="50"/>
        <v/>
      </c>
      <c r="BF130" s="4" t="str">
        <f t="shared" si="37"/>
        <v/>
      </c>
      <c r="BG130" s="4" t="str">
        <f t="shared" si="38"/>
        <v/>
      </c>
      <c r="BH130" s="4" t="str">
        <f t="shared" si="39"/>
        <v/>
      </c>
      <c r="BI130" s="4" t="str">
        <f t="shared" si="40"/>
        <v/>
      </c>
      <c r="BJ130" s="4" t="str">
        <f t="shared" si="41"/>
        <v/>
      </c>
      <c r="BK130" s="4" t="str">
        <f t="shared" si="42"/>
        <v/>
      </c>
      <c r="BL130" s="4" t="str">
        <f t="shared" si="51"/>
        <v/>
      </c>
      <c r="BM130" s="4" t="str">
        <f t="shared" si="52"/>
        <v/>
      </c>
      <c r="BN130" s="4" t="str">
        <f t="shared" si="53"/>
        <v/>
      </c>
      <c r="BO130" s="4" t="str">
        <f t="shared" si="54"/>
        <v/>
      </c>
      <c r="BP130" s="4" t="str">
        <f t="shared" si="55"/>
        <v/>
      </c>
      <c r="BQ130" s="4" t="str">
        <f t="shared" si="45"/>
        <v/>
      </c>
      <c r="BR130" s="4" t="str">
        <f t="shared" si="46"/>
        <v/>
      </c>
      <c r="BS130" s="4" t="str">
        <f t="shared" si="47"/>
        <v/>
      </c>
      <c r="BT130" s="4" t="str">
        <f t="shared" si="48"/>
        <v/>
      </c>
      <c r="BV130" s="4"/>
      <c r="BW130" s="4"/>
      <c r="BX130" s="4"/>
      <c r="BY130" s="4"/>
      <c r="BZ130" s="4"/>
      <c r="CA130" s="4"/>
      <c r="CB130" s="4"/>
      <c r="CC130" s="4"/>
    </row>
    <row r="131" spans="1:81" x14ac:dyDescent="0.2">
      <c r="A131" s="38"/>
      <c r="B131" s="34">
        <f>'US Core RE'!D140</f>
        <v>34059</v>
      </c>
      <c r="C131" s="3">
        <f ca="1">'Data Selector'!B130</f>
        <v>-1.30113765325824E-3</v>
      </c>
      <c r="D131" s="3">
        <f ca="1">'Data Selector'!C130</f>
        <v>0</v>
      </c>
      <c r="E131" s="3">
        <f ca="1">'Data Selector'!D130</f>
        <v>0</v>
      </c>
      <c r="F131" s="3">
        <f ca="1">'Data Selector'!E130</f>
        <v>1.6299999999999999E-2</v>
      </c>
      <c r="G131" s="3">
        <f ca="1">'Data Selector'!F130</f>
        <v>5.7415083306277597E-3</v>
      </c>
      <c r="H131" s="3">
        <f ca="1">'Data Selector'!G130</f>
        <v>8.1777358289421807E-3</v>
      </c>
      <c r="I131" s="3">
        <f ca="1">'Data Selector'!H130</f>
        <v>0</v>
      </c>
      <c r="J131" s="3">
        <f ca="1">'Data Selector'!I130</f>
        <v>1.6632359623999893E-2</v>
      </c>
      <c r="K131" s="3">
        <f ca="1">'Data Selector'!J130</f>
        <v>1.1437050548749994E-2</v>
      </c>
      <c r="L131" s="3">
        <f ca="1">'Data Selector'!K130</f>
        <v>1.2188873081749874E-2</v>
      </c>
      <c r="M131" s="3">
        <f ca="1">'Data Selector'!L130</f>
        <v>0.18398230118537584</v>
      </c>
      <c r="N131" s="3">
        <f ca="1">'Data Selector'!M130</f>
        <v>4.3668806168455997E-2</v>
      </c>
      <c r="O131" s="3">
        <f ca="1">'Data Selector'!N130</f>
        <v>4.1343255421772529E-2</v>
      </c>
      <c r="P131" s="3">
        <f ca="1">'Data Selector'!O130</f>
        <v>0</v>
      </c>
      <c r="Q131" s="3">
        <f ca="1">'Data Selector'!P130</f>
        <v>0</v>
      </c>
      <c r="R131" s="3">
        <f ca="1">'Data Selector'!Q130</f>
        <v>0</v>
      </c>
      <c r="U131" s="12" t="str">
        <f>IF($AK131&lt;(Summary!$D$4+1),'Base Correl and Vol Calcs'!C131,"")</f>
        <v/>
      </c>
      <c r="V131" s="12" t="str">
        <f>IF($AK131&lt;(Summary!$D$4+1),'Base Correl and Vol Calcs'!D131,"")</f>
        <v/>
      </c>
      <c r="W131" s="12" t="str">
        <f>IF($AK131&lt;(Summary!$D$4+1),'Base Correl and Vol Calcs'!E131,"")</f>
        <v/>
      </c>
      <c r="X131" s="12" t="str">
        <f>IF($AK131&lt;(Summary!$D$4+1),'Base Correl and Vol Calcs'!F131,"")</f>
        <v/>
      </c>
      <c r="Y131" s="12" t="str">
        <f>IF($AK131&lt;(Summary!$D$4+1),'Base Correl and Vol Calcs'!G131,"")</f>
        <v/>
      </c>
      <c r="Z131" s="12" t="str">
        <f>IF($AK131&lt;(Summary!$D$4+1),'Base Correl and Vol Calcs'!H131,"")</f>
        <v/>
      </c>
      <c r="AA131" s="12" t="str">
        <f>IF($AK131&lt;(Summary!$D$4+1),'Base Correl and Vol Calcs'!I131,"")</f>
        <v/>
      </c>
      <c r="AB131" s="12" t="str">
        <f>IF($AK131&lt;(Summary!$D$4+1),'Base Correl and Vol Calcs'!J131,"")</f>
        <v/>
      </c>
      <c r="AC131" s="12" t="str">
        <f>IF($AK131&lt;(Summary!$D$4+1),'Base Correl and Vol Calcs'!K131,"")</f>
        <v/>
      </c>
      <c r="AD131" s="12" t="str">
        <f>IF($AK131&lt;(Summary!$D$4+1),'Base Correl and Vol Calcs'!L131,"")</f>
        <v/>
      </c>
      <c r="AE131" s="12" t="str">
        <f>IF($AK131&lt;(Summary!$D$4+1),'Base Correl and Vol Calcs'!M131,"")</f>
        <v/>
      </c>
      <c r="AF131" s="12" t="str">
        <f>IF($AK131&lt;(Summary!$D$4+1),'Base Correl and Vol Calcs'!N131,"")</f>
        <v/>
      </c>
      <c r="AG131" s="12" t="str">
        <f>IF($AK131&lt;(Summary!$D$4+1),'Base Correl and Vol Calcs'!O131,"")</f>
        <v/>
      </c>
      <c r="AH131" s="12" t="str">
        <f>IF($AK131&lt;(Summary!$D$4+1),'Base Correl and Vol Calcs'!P131,"")</f>
        <v/>
      </c>
      <c r="AI131" s="12" t="str">
        <f>IF($AK131&lt;(Summary!$D$4+1),'Base Correl and Vol Calcs'!Q131,"")</f>
        <v/>
      </c>
      <c r="AJ131" s="12" t="str">
        <f>IF($AK131&lt;(Summary!$D$4+1),'Base Correl and Vol Calcs'!R131,"")</f>
        <v/>
      </c>
      <c r="AK131" s="10">
        <f t="shared" si="49"/>
        <v>127</v>
      </c>
      <c r="BE131" s="4" t="str">
        <f t="shared" si="50"/>
        <v/>
      </c>
      <c r="BF131" s="4" t="str">
        <f t="shared" si="37"/>
        <v/>
      </c>
      <c r="BG131" s="4" t="str">
        <f t="shared" si="38"/>
        <v/>
      </c>
      <c r="BH131" s="4" t="str">
        <f t="shared" si="39"/>
        <v/>
      </c>
      <c r="BI131" s="4" t="str">
        <f t="shared" si="40"/>
        <v/>
      </c>
      <c r="BJ131" s="4" t="str">
        <f t="shared" si="41"/>
        <v/>
      </c>
      <c r="BK131" s="4" t="str">
        <f t="shared" si="42"/>
        <v/>
      </c>
      <c r="BL131" s="4" t="str">
        <f t="shared" ref="BL131:BL162" si="56">IF(ISNUMBER(AB131)=TRUE,AB131+1,"")</f>
        <v/>
      </c>
      <c r="BM131" s="4" t="str">
        <f t="shared" ref="BM131:BM162" si="57">IF(ISNUMBER(AC131)=TRUE,AC131+1,"")</f>
        <v/>
      </c>
      <c r="BN131" s="4" t="str">
        <f t="shared" ref="BN131:BN162" si="58">IF(ISNUMBER(AD131)=TRUE,AD131+1,"")</f>
        <v/>
      </c>
      <c r="BO131" s="4" t="str">
        <f>IF(ISNUMBER(AE131)=TRUE,AE131+1,"")</f>
        <v/>
      </c>
      <c r="BP131" s="4" t="str">
        <f>IF(ISNUMBER(AF131)=TRUE,AF131+1,"")</f>
        <v/>
      </c>
      <c r="BQ131" s="4" t="str">
        <f t="shared" si="45"/>
        <v/>
      </c>
      <c r="BR131" s="4" t="str">
        <f t="shared" si="46"/>
        <v/>
      </c>
      <c r="BS131" s="4" t="str">
        <f t="shared" si="47"/>
        <v/>
      </c>
      <c r="BT131" s="4" t="str">
        <f t="shared" si="48"/>
        <v/>
      </c>
      <c r="BV131" s="4"/>
      <c r="BW131" s="4"/>
      <c r="BX131" s="4"/>
      <c r="BY131" s="4"/>
      <c r="BZ131" s="4"/>
      <c r="CA131" s="4"/>
      <c r="CB131" s="4"/>
      <c r="CC131" s="4"/>
    </row>
    <row r="132" spans="1:81" x14ac:dyDescent="0.2">
      <c r="A132" s="38"/>
      <c r="B132" s="34">
        <f>'US Core RE'!D141</f>
        <v>33969</v>
      </c>
      <c r="C132" s="3">
        <f ca="1">'Data Selector'!B131</f>
        <v>-1.6789840630237599E-2</v>
      </c>
      <c r="D132" s="3">
        <f ca="1">'Data Selector'!C131</f>
        <v>0</v>
      </c>
      <c r="E132" s="3">
        <f ca="1">'Data Selector'!D131</f>
        <v>0</v>
      </c>
      <c r="F132" s="3">
        <f ca="1">'Data Selector'!E131</f>
        <v>-2.4199999999999999E-2</v>
      </c>
      <c r="G132" s="3">
        <f ca="1">'Data Selector'!F131</f>
        <v>-4.6622040798784001E-2</v>
      </c>
      <c r="H132" s="3">
        <f ca="1">'Data Selector'!G131</f>
        <v>-6.7189487002112303E-2</v>
      </c>
      <c r="I132" s="3">
        <f ca="1">'Data Selector'!H131</f>
        <v>0</v>
      </c>
      <c r="J132" s="3">
        <f ca="1">'Data Selector'!I131</f>
        <v>0.22033485864500002</v>
      </c>
      <c r="K132" s="3">
        <f ca="1">'Data Selector'!J131</f>
        <v>2.3479656179750119E-2</v>
      </c>
      <c r="L132" s="3">
        <f ca="1">'Data Selector'!K131</f>
        <v>8.0131769855000812E-3</v>
      </c>
      <c r="M132" s="3">
        <f ca="1">'Data Selector'!L131</f>
        <v>-3.9835137219151995E-2</v>
      </c>
      <c r="N132" s="3">
        <f ca="1">'Data Selector'!M131</f>
        <v>5.0357696369710506E-2</v>
      </c>
      <c r="O132" s="3">
        <f ca="1">'Data Selector'!N131</f>
        <v>2.6545839370226698E-3</v>
      </c>
      <c r="P132" s="3">
        <f ca="1">'Data Selector'!O131</f>
        <v>0</v>
      </c>
      <c r="Q132" s="3">
        <f ca="1">'Data Selector'!P131</f>
        <v>0</v>
      </c>
      <c r="R132" s="3">
        <f ca="1">'Data Selector'!Q131</f>
        <v>0</v>
      </c>
      <c r="U132" s="12" t="str">
        <f>IF($AK132&lt;(Summary!$D$4+1),'Base Correl and Vol Calcs'!C132,"")</f>
        <v/>
      </c>
      <c r="V132" s="12" t="str">
        <f>IF($AK132&lt;(Summary!$D$4+1),'Base Correl and Vol Calcs'!D132,"")</f>
        <v/>
      </c>
      <c r="W132" s="12" t="str">
        <f>IF($AK132&lt;(Summary!$D$4+1),'Base Correl and Vol Calcs'!E132,"")</f>
        <v/>
      </c>
      <c r="X132" s="12" t="str">
        <f>IF($AK132&lt;(Summary!$D$4+1),'Base Correl and Vol Calcs'!F132,"")</f>
        <v/>
      </c>
      <c r="Y132" s="12" t="str">
        <f>IF($AK132&lt;(Summary!$D$4+1),'Base Correl and Vol Calcs'!G132,"")</f>
        <v/>
      </c>
      <c r="Z132" s="12" t="str">
        <f>IF($AK132&lt;(Summary!$D$4+1),'Base Correl and Vol Calcs'!H132,"")</f>
        <v/>
      </c>
      <c r="AA132" s="12" t="str">
        <f>IF($AK132&lt;(Summary!$D$4+1),'Base Correl and Vol Calcs'!I132,"")</f>
        <v/>
      </c>
      <c r="AB132" s="12" t="str">
        <f>IF($AK132&lt;(Summary!$D$4+1),'Base Correl and Vol Calcs'!J132,"")</f>
        <v/>
      </c>
      <c r="AC132" s="12" t="str">
        <f>IF($AK132&lt;(Summary!$D$4+1),'Base Correl and Vol Calcs'!K132,"")</f>
        <v/>
      </c>
      <c r="AD132" s="12" t="str">
        <f>IF($AK132&lt;(Summary!$D$4+1),'Base Correl and Vol Calcs'!L132,"")</f>
        <v/>
      </c>
      <c r="AE132" s="12" t="str">
        <f>IF($AK132&lt;(Summary!$D$4+1),'Base Correl and Vol Calcs'!M132,"")</f>
        <v/>
      </c>
      <c r="AF132" s="12" t="str">
        <f>IF($AK132&lt;(Summary!$D$4+1),'Base Correl and Vol Calcs'!N132,"")</f>
        <v/>
      </c>
      <c r="AG132" s="12" t="str">
        <f>IF($AK132&lt;(Summary!$D$4+1),'Base Correl and Vol Calcs'!O132,"")</f>
        <v/>
      </c>
      <c r="AH132" s="12" t="str">
        <f>IF($AK132&lt;(Summary!$D$4+1),'Base Correl and Vol Calcs'!P132,"")</f>
        <v/>
      </c>
      <c r="AI132" s="12" t="str">
        <f>IF($AK132&lt;(Summary!$D$4+1),'Base Correl and Vol Calcs'!Q132,"")</f>
        <v/>
      </c>
      <c r="AJ132" s="12" t="str">
        <f>IF($AK132&lt;(Summary!$D$4+1),'Base Correl and Vol Calcs'!R132,"")</f>
        <v/>
      </c>
      <c r="AK132" s="10">
        <f t="shared" si="49"/>
        <v>128</v>
      </c>
      <c r="BE132" s="4" t="str">
        <f t="shared" si="50"/>
        <v/>
      </c>
      <c r="BF132" s="4" t="str">
        <f t="shared" ref="BF132:BF195" si="59">IF(ISNUMBER(V132)=TRUE,V132+1,"")</f>
        <v/>
      </c>
      <c r="BG132" s="4" t="str">
        <f t="shared" ref="BG132:BG195" si="60">IF(ISNUMBER(W132)=TRUE,W132+1,"")</f>
        <v/>
      </c>
      <c r="BH132" s="4" t="str">
        <f t="shared" ref="BH132:BH195" si="61">IF(ISNUMBER(X132)=TRUE,X132+1,"")</f>
        <v/>
      </c>
      <c r="BI132" s="4" t="str">
        <f t="shared" ref="BI132:BI195" si="62">IF(ISNUMBER(Y132)=TRUE,Y132+1,"")</f>
        <v/>
      </c>
      <c r="BJ132" s="4" t="str">
        <f t="shared" ref="BJ132:BJ195" si="63">IF(ISNUMBER(Z132)=TRUE,Z132+1,"")</f>
        <v/>
      </c>
      <c r="BK132" s="4" t="str">
        <f t="shared" ref="BK132:BK195" si="64">IF(ISNUMBER(AA132)=TRUE,AA132+1,"")</f>
        <v/>
      </c>
      <c r="BL132" s="4" t="str">
        <f t="shared" si="56"/>
        <v/>
      </c>
      <c r="BM132" s="4" t="str">
        <f t="shared" si="57"/>
        <v/>
      </c>
      <c r="BN132" s="4" t="str">
        <f t="shared" si="58"/>
        <v/>
      </c>
      <c r="BO132" s="4" t="str">
        <f t="shared" ref="BO132:BO163" si="65">IF(ISNUMBER(AE132)=TRUE,AE132+1,"")</f>
        <v/>
      </c>
      <c r="BP132" s="4" t="str">
        <f t="shared" ref="BP132:BP163" si="66">IF(ISNUMBER(AF132)=TRUE,AF132+1,"")</f>
        <v/>
      </c>
      <c r="BQ132" s="4" t="str">
        <f t="shared" ref="BQ132:BQ195" si="67">IF(ISNUMBER(AG132)=TRUE,AG132+1,"")</f>
        <v/>
      </c>
      <c r="BR132" s="4" t="str">
        <f t="shared" ref="BR132:BR195" si="68">IF(ISNUMBER(AH132)=TRUE,AH132+1,"")</f>
        <v/>
      </c>
      <c r="BS132" s="4" t="str">
        <f t="shared" ref="BS132:BS195" si="69">IF(ISNUMBER(AI132)=TRUE,AI132+1,"")</f>
        <v/>
      </c>
      <c r="BT132" s="4" t="str">
        <f t="shared" ref="BT132:BT195" si="70">IF(ISNUMBER(AJ132)=TRUE,AJ132+1,"")</f>
        <v/>
      </c>
      <c r="BV132" s="4"/>
      <c r="BW132" s="4"/>
      <c r="BX132" s="4"/>
      <c r="BY132" s="4"/>
      <c r="BZ132" s="4"/>
      <c r="CA132" s="4"/>
      <c r="CB132" s="4"/>
      <c r="CC132" s="4"/>
    </row>
    <row r="133" spans="1:81" x14ac:dyDescent="0.2">
      <c r="A133" s="38"/>
      <c r="B133" s="34">
        <f>'US Core RE'!D142</f>
        <v>33877</v>
      </c>
      <c r="C133" s="3">
        <f ca="1">'Data Selector'!B132</f>
        <v>-2.1028725666050199E-2</v>
      </c>
      <c r="D133" s="3">
        <f ca="1">'Data Selector'!C132</f>
        <v>0</v>
      </c>
      <c r="E133" s="3">
        <f ca="1">'Data Selector'!D132</f>
        <v>0</v>
      </c>
      <c r="F133" s="3">
        <f ca="1">'Data Selector'!E132</f>
        <v>-6.9599999999999995E-2</v>
      </c>
      <c r="G133" s="3">
        <f ca="1">'Data Selector'!F132</f>
        <v>-2.1561612892878501E-2</v>
      </c>
      <c r="H133" s="3">
        <f ca="1">'Data Selector'!G132</f>
        <v>-4.4013847074076797E-3</v>
      </c>
      <c r="I133" s="3">
        <f ca="1">'Data Selector'!H132</f>
        <v>0</v>
      </c>
      <c r="J133" s="3">
        <f ca="1">'Data Selector'!I132</f>
        <v>1.6243596368000102E-2</v>
      </c>
      <c r="K133" s="3">
        <f ca="1">'Data Selector'!J132</f>
        <v>6.1969436487501195E-3</v>
      </c>
      <c r="L133" s="3">
        <f ca="1">'Data Selector'!K132</f>
        <v>9.6293955350001958E-4</v>
      </c>
      <c r="M133" s="3">
        <f ca="1">'Data Selector'!L132</f>
        <v>-9.0470448635104117E-2</v>
      </c>
      <c r="N133" s="3">
        <f ca="1">'Data Selector'!M132</f>
        <v>3.1530557018983899E-2</v>
      </c>
      <c r="O133" s="3">
        <f ca="1">'Data Selector'!N132</f>
        <v>4.2968294758084724E-2</v>
      </c>
      <c r="P133" s="3">
        <f ca="1">'Data Selector'!O132</f>
        <v>0</v>
      </c>
      <c r="Q133" s="3">
        <f ca="1">'Data Selector'!P132</f>
        <v>0</v>
      </c>
      <c r="R133" s="3">
        <f ca="1">'Data Selector'!Q132</f>
        <v>0</v>
      </c>
      <c r="U133" s="12" t="str">
        <f>IF($AK133&lt;(Summary!$D$4+1),'Base Correl and Vol Calcs'!C133,"")</f>
        <v/>
      </c>
      <c r="V133" s="12" t="str">
        <f>IF($AK133&lt;(Summary!$D$4+1),'Base Correl and Vol Calcs'!D133,"")</f>
        <v/>
      </c>
      <c r="W133" s="12" t="str">
        <f>IF($AK133&lt;(Summary!$D$4+1),'Base Correl and Vol Calcs'!E133,"")</f>
        <v/>
      </c>
      <c r="X133" s="12" t="str">
        <f>IF($AK133&lt;(Summary!$D$4+1),'Base Correl and Vol Calcs'!F133,"")</f>
        <v/>
      </c>
      <c r="Y133" s="12" t="str">
        <f>IF($AK133&lt;(Summary!$D$4+1),'Base Correl and Vol Calcs'!G133,"")</f>
        <v/>
      </c>
      <c r="Z133" s="12" t="str">
        <f>IF($AK133&lt;(Summary!$D$4+1),'Base Correl and Vol Calcs'!H133,"")</f>
        <v/>
      </c>
      <c r="AA133" s="12" t="str">
        <f>IF($AK133&lt;(Summary!$D$4+1),'Base Correl and Vol Calcs'!I133,"")</f>
        <v/>
      </c>
      <c r="AB133" s="12" t="str">
        <f>IF($AK133&lt;(Summary!$D$4+1),'Base Correl and Vol Calcs'!J133,"")</f>
        <v/>
      </c>
      <c r="AC133" s="12" t="str">
        <f>IF($AK133&lt;(Summary!$D$4+1),'Base Correl and Vol Calcs'!K133,"")</f>
        <v/>
      </c>
      <c r="AD133" s="12" t="str">
        <f>IF($AK133&lt;(Summary!$D$4+1),'Base Correl and Vol Calcs'!L133,"")</f>
        <v/>
      </c>
      <c r="AE133" s="12" t="str">
        <f>IF($AK133&lt;(Summary!$D$4+1),'Base Correl and Vol Calcs'!M133,"")</f>
        <v/>
      </c>
      <c r="AF133" s="12" t="str">
        <f>IF($AK133&lt;(Summary!$D$4+1),'Base Correl and Vol Calcs'!N133,"")</f>
        <v/>
      </c>
      <c r="AG133" s="12" t="str">
        <f>IF($AK133&lt;(Summary!$D$4+1),'Base Correl and Vol Calcs'!O133,"")</f>
        <v/>
      </c>
      <c r="AH133" s="12" t="str">
        <f>IF($AK133&lt;(Summary!$D$4+1),'Base Correl and Vol Calcs'!P133,"")</f>
        <v/>
      </c>
      <c r="AI133" s="12" t="str">
        <f>IF($AK133&lt;(Summary!$D$4+1),'Base Correl and Vol Calcs'!Q133,"")</f>
        <v/>
      </c>
      <c r="AJ133" s="12" t="str">
        <f>IF($AK133&lt;(Summary!$D$4+1),'Base Correl and Vol Calcs'!R133,"")</f>
        <v/>
      </c>
      <c r="AK133" s="10">
        <f t="shared" ref="AK133:AK195" si="71">AK132+1</f>
        <v>129</v>
      </c>
      <c r="BE133" s="4" t="str">
        <f t="shared" ref="BE133:BE195" si="72">IF(ISNUMBER(U133)=TRUE,U133+1,"")</f>
        <v/>
      </c>
      <c r="BF133" s="4" t="str">
        <f t="shared" si="59"/>
        <v/>
      </c>
      <c r="BG133" s="4" t="str">
        <f t="shared" si="60"/>
        <v/>
      </c>
      <c r="BH133" s="4" t="str">
        <f t="shared" si="61"/>
        <v/>
      </c>
      <c r="BI133" s="4" t="str">
        <f t="shared" si="62"/>
        <v/>
      </c>
      <c r="BJ133" s="4" t="str">
        <f t="shared" si="63"/>
        <v/>
      </c>
      <c r="BK133" s="4" t="str">
        <f t="shared" si="64"/>
        <v/>
      </c>
      <c r="BL133" s="4" t="str">
        <f t="shared" si="56"/>
        <v/>
      </c>
      <c r="BM133" s="4" t="str">
        <f t="shared" si="57"/>
        <v/>
      </c>
      <c r="BN133" s="4" t="str">
        <f t="shared" si="58"/>
        <v/>
      </c>
      <c r="BO133" s="4" t="str">
        <f t="shared" si="65"/>
        <v/>
      </c>
      <c r="BP133" s="4" t="str">
        <f t="shared" si="66"/>
        <v/>
      </c>
      <c r="BQ133" s="4" t="str">
        <f t="shared" si="67"/>
        <v/>
      </c>
      <c r="BR133" s="4" t="str">
        <f t="shared" si="68"/>
        <v/>
      </c>
      <c r="BS133" s="4" t="str">
        <f t="shared" si="69"/>
        <v/>
      </c>
      <c r="BT133" s="4" t="str">
        <f t="shared" si="70"/>
        <v/>
      </c>
      <c r="BV133" s="4"/>
      <c r="BW133" s="4"/>
      <c r="BX133" s="4"/>
      <c r="BY133" s="4"/>
      <c r="BZ133" s="4"/>
      <c r="CA133" s="4"/>
      <c r="CB133" s="4"/>
      <c r="CC133" s="4"/>
    </row>
    <row r="134" spans="1:81" x14ac:dyDescent="0.2">
      <c r="A134" s="38"/>
      <c r="B134" s="34">
        <f>'US Core RE'!D143</f>
        <v>33785</v>
      </c>
      <c r="C134" s="3">
        <f ca="1">'Data Selector'!B133</f>
        <v>-1.44734257049589E-2</v>
      </c>
      <c r="D134" s="3">
        <f ca="1">'Data Selector'!C133</f>
        <v>0</v>
      </c>
      <c r="E134" s="3">
        <f ca="1">'Data Selector'!D133</f>
        <v>0</v>
      </c>
      <c r="F134" s="3">
        <f ca="1">'Data Selector'!E133</f>
        <v>-3.9300000000000002E-2</v>
      </c>
      <c r="G134" s="3">
        <f ca="1">'Data Selector'!F133</f>
        <v>-3.1648799931947399E-2</v>
      </c>
      <c r="H134" s="3">
        <f ca="1">'Data Selector'!G133</f>
        <v>7.30316792491885E-3</v>
      </c>
      <c r="I134" s="3">
        <f ca="1">'Data Selector'!H133</f>
        <v>0</v>
      </c>
      <c r="J134" s="3">
        <f ca="1">'Data Selector'!I133</f>
        <v>8.0717701831249933E-2</v>
      </c>
      <c r="K134" s="3">
        <f ca="1">'Data Selector'!J133</f>
        <v>1.4781755828749965E-2</v>
      </c>
      <c r="L134" s="3">
        <f ca="1">'Data Selector'!K133</f>
        <v>1.9594175526499891E-2</v>
      </c>
      <c r="M134" s="3">
        <f ca="1">'Data Selector'!L133</f>
        <v>7.5827990224924813E-2</v>
      </c>
      <c r="N134" s="3">
        <f ca="1">'Data Selector'!M133</f>
        <v>1.9017949535964099E-2</v>
      </c>
      <c r="O134" s="3">
        <f ca="1">'Data Selector'!N133</f>
        <v>4.0342971107686365E-2</v>
      </c>
      <c r="P134" s="3">
        <f ca="1">'Data Selector'!O133</f>
        <v>0</v>
      </c>
      <c r="Q134" s="3">
        <f ca="1">'Data Selector'!P133</f>
        <v>0</v>
      </c>
      <c r="R134" s="3">
        <f ca="1">'Data Selector'!Q133</f>
        <v>0</v>
      </c>
      <c r="U134" s="12" t="str">
        <f>IF($AK134&lt;(Summary!$D$4+1),'Base Correl and Vol Calcs'!C134,"")</f>
        <v/>
      </c>
      <c r="V134" s="12" t="str">
        <f>IF($AK134&lt;(Summary!$D$4+1),'Base Correl and Vol Calcs'!D134,"")</f>
        <v/>
      </c>
      <c r="W134" s="12" t="str">
        <f>IF($AK134&lt;(Summary!$D$4+1),'Base Correl and Vol Calcs'!E134,"")</f>
        <v/>
      </c>
      <c r="X134" s="12" t="str">
        <f>IF($AK134&lt;(Summary!$D$4+1),'Base Correl and Vol Calcs'!F134,"")</f>
        <v/>
      </c>
      <c r="Y134" s="12" t="str">
        <f>IF($AK134&lt;(Summary!$D$4+1),'Base Correl and Vol Calcs'!G134,"")</f>
        <v/>
      </c>
      <c r="Z134" s="12" t="str">
        <f>IF($AK134&lt;(Summary!$D$4+1),'Base Correl and Vol Calcs'!H134,"")</f>
        <v/>
      </c>
      <c r="AA134" s="12" t="str">
        <f>IF($AK134&lt;(Summary!$D$4+1),'Base Correl and Vol Calcs'!I134,"")</f>
        <v/>
      </c>
      <c r="AB134" s="12" t="str">
        <f>IF($AK134&lt;(Summary!$D$4+1),'Base Correl and Vol Calcs'!J134,"")</f>
        <v/>
      </c>
      <c r="AC134" s="12" t="str">
        <f>IF($AK134&lt;(Summary!$D$4+1),'Base Correl and Vol Calcs'!K134,"")</f>
        <v/>
      </c>
      <c r="AD134" s="12" t="str">
        <f>IF($AK134&lt;(Summary!$D$4+1),'Base Correl and Vol Calcs'!L134,"")</f>
        <v/>
      </c>
      <c r="AE134" s="12" t="str">
        <f>IF($AK134&lt;(Summary!$D$4+1),'Base Correl and Vol Calcs'!M134,"")</f>
        <v/>
      </c>
      <c r="AF134" s="12" t="str">
        <f>IF($AK134&lt;(Summary!$D$4+1),'Base Correl and Vol Calcs'!N134,"")</f>
        <v/>
      </c>
      <c r="AG134" s="12" t="str">
        <f>IF($AK134&lt;(Summary!$D$4+1),'Base Correl and Vol Calcs'!O134,"")</f>
        <v/>
      </c>
      <c r="AH134" s="12" t="str">
        <f>IF($AK134&lt;(Summary!$D$4+1),'Base Correl and Vol Calcs'!P134,"")</f>
        <v/>
      </c>
      <c r="AI134" s="12" t="str">
        <f>IF($AK134&lt;(Summary!$D$4+1),'Base Correl and Vol Calcs'!Q134,"")</f>
        <v/>
      </c>
      <c r="AJ134" s="12" t="str">
        <f>IF($AK134&lt;(Summary!$D$4+1),'Base Correl and Vol Calcs'!R134,"")</f>
        <v/>
      </c>
      <c r="AK134" s="10">
        <f t="shared" si="71"/>
        <v>130</v>
      </c>
      <c r="BE134" s="4" t="str">
        <f t="shared" si="72"/>
        <v/>
      </c>
      <c r="BF134" s="4" t="str">
        <f t="shared" si="59"/>
        <v/>
      </c>
      <c r="BG134" s="4" t="str">
        <f t="shared" si="60"/>
        <v/>
      </c>
      <c r="BH134" s="4" t="str">
        <f t="shared" si="61"/>
        <v/>
      </c>
      <c r="BI134" s="4" t="str">
        <f t="shared" si="62"/>
        <v/>
      </c>
      <c r="BJ134" s="4" t="str">
        <f t="shared" si="63"/>
        <v/>
      </c>
      <c r="BK134" s="4" t="str">
        <f t="shared" si="64"/>
        <v/>
      </c>
      <c r="BL134" s="4" t="str">
        <f t="shared" si="56"/>
        <v/>
      </c>
      <c r="BM134" s="4" t="str">
        <f t="shared" si="57"/>
        <v/>
      </c>
      <c r="BN134" s="4" t="str">
        <f t="shared" si="58"/>
        <v/>
      </c>
      <c r="BO134" s="4" t="str">
        <f t="shared" si="65"/>
        <v/>
      </c>
      <c r="BP134" s="4" t="str">
        <f t="shared" si="66"/>
        <v/>
      </c>
      <c r="BQ134" s="4" t="str">
        <f t="shared" si="67"/>
        <v/>
      </c>
      <c r="BR134" s="4" t="str">
        <f t="shared" si="68"/>
        <v/>
      </c>
      <c r="BS134" s="4" t="str">
        <f t="shared" si="69"/>
        <v/>
      </c>
      <c r="BT134" s="4" t="str">
        <f t="shared" si="70"/>
        <v/>
      </c>
      <c r="BV134" s="4"/>
      <c r="BW134" s="4"/>
      <c r="BX134" s="4"/>
      <c r="BY134" s="4"/>
      <c r="BZ134" s="4"/>
      <c r="CA134" s="4"/>
      <c r="CB134" s="4"/>
      <c r="CC134" s="4"/>
    </row>
    <row r="135" spans="1:81" x14ac:dyDescent="0.2">
      <c r="A135" s="38"/>
      <c r="B135" s="34">
        <f>'US Core RE'!D144</f>
        <v>33694</v>
      </c>
      <c r="C135" s="3">
        <f ca="1">'Data Selector'!B134</f>
        <v>-1.36330121801121E-2</v>
      </c>
      <c r="D135" s="3">
        <f ca="1">'Data Selector'!C134</f>
        <v>0</v>
      </c>
      <c r="E135" s="3">
        <f ca="1">'Data Selector'!D134</f>
        <v>0</v>
      </c>
      <c r="F135" s="3">
        <f ca="1">'Data Selector'!E134</f>
        <v>1.4800000000000001E-2</v>
      </c>
      <c r="G135" s="3">
        <f ca="1">'Data Selector'!F134</f>
        <v>-1.4897704644959799E-3</v>
      </c>
      <c r="H135" s="3">
        <f ca="1">'Data Selector'!G134</f>
        <v>7.4678332058965404E-3</v>
      </c>
      <c r="I135" s="3">
        <f ca="1">'Data Selector'!H134</f>
        <v>0</v>
      </c>
      <c r="J135" s="3">
        <f ca="1">'Data Selector'!I134</f>
        <v>1.4368318512499867E-2</v>
      </c>
      <c r="K135" s="3">
        <f ca="1">'Data Selector'!J134</f>
        <v>1.0355780399000203E-2</v>
      </c>
      <c r="L135" s="3">
        <f ca="1">'Data Selector'!K134</f>
        <v>1.3487115441500164E-2</v>
      </c>
      <c r="M135" s="3">
        <f ca="1">'Data Selector'!L134</f>
        <v>-9.7445173294719911E-2</v>
      </c>
      <c r="N135" s="3">
        <f ca="1">'Data Selector'!M134</f>
        <v>-2.5258606135356798E-2</v>
      </c>
      <c r="O135" s="3">
        <f ca="1">'Data Selector'!N134</f>
        <v>-1.2780018840046425E-2</v>
      </c>
      <c r="P135" s="3">
        <f ca="1">'Data Selector'!O134</f>
        <v>0</v>
      </c>
      <c r="Q135" s="3">
        <f ca="1">'Data Selector'!P134</f>
        <v>0</v>
      </c>
      <c r="R135" s="3">
        <f ca="1">'Data Selector'!Q134</f>
        <v>0</v>
      </c>
      <c r="U135" s="12" t="str">
        <f>IF($AK135&lt;(Summary!$D$4+1),'Base Correl and Vol Calcs'!C135,"")</f>
        <v/>
      </c>
      <c r="V135" s="12" t="str">
        <f>IF($AK135&lt;(Summary!$D$4+1),'Base Correl and Vol Calcs'!D135,"")</f>
        <v/>
      </c>
      <c r="W135" s="12" t="str">
        <f>IF($AK135&lt;(Summary!$D$4+1),'Base Correl and Vol Calcs'!E135,"")</f>
        <v/>
      </c>
      <c r="X135" s="12" t="str">
        <f>IF($AK135&lt;(Summary!$D$4+1),'Base Correl and Vol Calcs'!F135,"")</f>
        <v/>
      </c>
      <c r="Y135" s="12" t="str">
        <f>IF($AK135&lt;(Summary!$D$4+1),'Base Correl and Vol Calcs'!G135,"")</f>
        <v/>
      </c>
      <c r="Z135" s="12" t="str">
        <f>IF($AK135&lt;(Summary!$D$4+1),'Base Correl and Vol Calcs'!H135,"")</f>
        <v/>
      </c>
      <c r="AA135" s="12" t="str">
        <f>IF($AK135&lt;(Summary!$D$4+1),'Base Correl and Vol Calcs'!I135,"")</f>
        <v/>
      </c>
      <c r="AB135" s="12" t="str">
        <f>IF($AK135&lt;(Summary!$D$4+1),'Base Correl and Vol Calcs'!J135,"")</f>
        <v/>
      </c>
      <c r="AC135" s="12" t="str">
        <f>IF($AK135&lt;(Summary!$D$4+1),'Base Correl and Vol Calcs'!K135,"")</f>
        <v/>
      </c>
      <c r="AD135" s="12" t="str">
        <f>IF($AK135&lt;(Summary!$D$4+1),'Base Correl and Vol Calcs'!L135,"")</f>
        <v/>
      </c>
      <c r="AE135" s="12" t="str">
        <f>IF($AK135&lt;(Summary!$D$4+1),'Base Correl and Vol Calcs'!M135,"")</f>
        <v/>
      </c>
      <c r="AF135" s="12" t="str">
        <f>IF($AK135&lt;(Summary!$D$4+1),'Base Correl and Vol Calcs'!N135,"")</f>
        <v/>
      </c>
      <c r="AG135" s="12" t="str">
        <f>IF($AK135&lt;(Summary!$D$4+1),'Base Correl and Vol Calcs'!O135,"")</f>
        <v/>
      </c>
      <c r="AH135" s="12" t="str">
        <f>IF($AK135&lt;(Summary!$D$4+1),'Base Correl and Vol Calcs'!P135,"")</f>
        <v/>
      </c>
      <c r="AI135" s="12" t="str">
        <f>IF($AK135&lt;(Summary!$D$4+1),'Base Correl and Vol Calcs'!Q135,"")</f>
        <v/>
      </c>
      <c r="AJ135" s="12" t="str">
        <f>IF($AK135&lt;(Summary!$D$4+1),'Base Correl and Vol Calcs'!R135,"")</f>
        <v/>
      </c>
      <c r="AK135" s="10">
        <f t="shared" si="71"/>
        <v>131</v>
      </c>
      <c r="BE135" s="4" t="str">
        <f t="shared" si="72"/>
        <v/>
      </c>
      <c r="BF135" s="4" t="str">
        <f t="shared" si="59"/>
        <v/>
      </c>
      <c r="BG135" s="4" t="str">
        <f t="shared" si="60"/>
        <v/>
      </c>
      <c r="BH135" s="4" t="str">
        <f t="shared" si="61"/>
        <v/>
      </c>
      <c r="BI135" s="4" t="str">
        <f t="shared" si="62"/>
        <v/>
      </c>
      <c r="BJ135" s="4" t="str">
        <f t="shared" si="63"/>
        <v/>
      </c>
      <c r="BK135" s="4" t="str">
        <f t="shared" si="64"/>
        <v/>
      </c>
      <c r="BL135" s="4" t="str">
        <f t="shared" si="56"/>
        <v/>
      </c>
      <c r="BM135" s="4" t="str">
        <f t="shared" si="57"/>
        <v/>
      </c>
      <c r="BN135" s="4" t="str">
        <f t="shared" si="58"/>
        <v/>
      </c>
      <c r="BO135" s="4" t="str">
        <f t="shared" si="65"/>
        <v/>
      </c>
      <c r="BP135" s="4" t="str">
        <f t="shared" si="66"/>
        <v/>
      </c>
      <c r="BQ135" s="4" t="str">
        <f t="shared" si="67"/>
        <v/>
      </c>
      <c r="BR135" s="4" t="str">
        <f t="shared" si="68"/>
        <v/>
      </c>
      <c r="BS135" s="4" t="str">
        <f t="shared" si="69"/>
        <v/>
      </c>
      <c r="BT135" s="4" t="str">
        <f t="shared" si="70"/>
        <v/>
      </c>
      <c r="BV135" s="4"/>
      <c r="BW135" s="4"/>
      <c r="BX135" s="4"/>
      <c r="BY135" s="4"/>
      <c r="BZ135" s="4"/>
      <c r="CA135" s="4"/>
      <c r="CB135" s="4"/>
      <c r="CC135" s="4"/>
    </row>
    <row r="136" spans="1:81" x14ac:dyDescent="0.2">
      <c r="A136" s="38"/>
      <c r="B136" s="34">
        <f>'US Core RE'!D145</f>
        <v>33603</v>
      </c>
      <c r="C136" s="3">
        <f ca="1">'Data Selector'!B135</f>
        <v>-3.6894029098662399E-2</v>
      </c>
      <c r="D136" s="3">
        <f ca="1">'Data Selector'!C135</f>
        <v>0</v>
      </c>
      <c r="E136" s="3">
        <f ca="1">'Data Selector'!D135</f>
        <v>0</v>
      </c>
      <c r="F136" s="3">
        <f ca="1">'Data Selector'!E135</f>
        <v>-2.46E-2</v>
      </c>
      <c r="G136" s="3">
        <f ca="1">'Data Selector'!F135</f>
        <v>-7.9826167238995202E-2</v>
      </c>
      <c r="H136" s="3">
        <f ca="1">'Data Selector'!G135</f>
        <v>-1.40091548712602E-2</v>
      </c>
      <c r="I136" s="3">
        <f ca="1">'Data Selector'!H135</f>
        <v>0</v>
      </c>
      <c r="J136" s="3">
        <f ca="1">'Data Selector'!I135</f>
        <v>8.9650564404500033E-2</v>
      </c>
      <c r="K136" s="3">
        <f ca="1">'Data Selector'!J135</f>
        <v>2.6213538245000167E-2</v>
      </c>
      <c r="L136" s="3">
        <f ca="1">'Data Selector'!K135</f>
        <v>3.4458533695999938E-2</v>
      </c>
      <c r="M136" s="3">
        <f ca="1">'Data Selector'!L135</f>
        <v>1.1717708192800158E-2</v>
      </c>
      <c r="N136" s="3">
        <f ca="1">'Data Selector'!M135</f>
        <v>8.3843041860176992E-2</v>
      </c>
      <c r="O136" s="3">
        <f ca="1">'Data Selector'!N135</f>
        <v>5.0709077938910774E-2</v>
      </c>
      <c r="P136" s="3">
        <f ca="1">'Data Selector'!O135</f>
        <v>0</v>
      </c>
      <c r="Q136" s="3">
        <f ca="1">'Data Selector'!P135</f>
        <v>0</v>
      </c>
      <c r="R136" s="3">
        <f ca="1">'Data Selector'!Q135</f>
        <v>0</v>
      </c>
      <c r="U136" s="12" t="str">
        <f>IF($AK136&lt;(Summary!$D$4+1),'Base Correl and Vol Calcs'!C136,"")</f>
        <v/>
      </c>
      <c r="V136" s="12" t="str">
        <f>IF($AK136&lt;(Summary!$D$4+1),'Base Correl and Vol Calcs'!D136,"")</f>
        <v/>
      </c>
      <c r="W136" s="12" t="str">
        <f>IF($AK136&lt;(Summary!$D$4+1),'Base Correl and Vol Calcs'!E136,"")</f>
        <v/>
      </c>
      <c r="X136" s="12" t="str">
        <f>IF($AK136&lt;(Summary!$D$4+1),'Base Correl and Vol Calcs'!F136,"")</f>
        <v/>
      </c>
      <c r="Y136" s="12" t="str">
        <f>IF($AK136&lt;(Summary!$D$4+1),'Base Correl and Vol Calcs'!G136,"")</f>
        <v/>
      </c>
      <c r="Z136" s="12" t="str">
        <f>IF($AK136&lt;(Summary!$D$4+1),'Base Correl and Vol Calcs'!H136,"")</f>
        <v/>
      </c>
      <c r="AA136" s="12" t="str">
        <f>IF($AK136&lt;(Summary!$D$4+1),'Base Correl and Vol Calcs'!I136,"")</f>
        <v/>
      </c>
      <c r="AB136" s="12" t="str">
        <f>IF($AK136&lt;(Summary!$D$4+1),'Base Correl and Vol Calcs'!J136,"")</f>
        <v/>
      </c>
      <c r="AC136" s="12" t="str">
        <f>IF($AK136&lt;(Summary!$D$4+1),'Base Correl and Vol Calcs'!K136,"")</f>
        <v/>
      </c>
      <c r="AD136" s="12" t="str">
        <f>IF($AK136&lt;(Summary!$D$4+1),'Base Correl and Vol Calcs'!L136,"")</f>
        <v/>
      </c>
      <c r="AE136" s="12" t="str">
        <f>IF($AK136&lt;(Summary!$D$4+1),'Base Correl and Vol Calcs'!M136,"")</f>
        <v/>
      </c>
      <c r="AF136" s="12" t="str">
        <f>IF($AK136&lt;(Summary!$D$4+1),'Base Correl and Vol Calcs'!N136,"")</f>
        <v/>
      </c>
      <c r="AG136" s="12" t="str">
        <f>IF($AK136&lt;(Summary!$D$4+1),'Base Correl and Vol Calcs'!O136,"")</f>
        <v/>
      </c>
      <c r="AH136" s="12" t="str">
        <f>IF($AK136&lt;(Summary!$D$4+1),'Base Correl and Vol Calcs'!P136,"")</f>
        <v/>
      </c>
      <c r="AI136" s="12" t="str">
        <f>IF($AK136&lt;(Summary!$D$4+1),'Base Correl and Vol Calcs'!Q136,"")</f>
        <v/>
      </c>
      <c r="AJ136" s="12" t="str">
        <f>IF($AK136&lt;(Summary!$D$4+1),'Base Correl and Vol Calcs'!R136,"")</f>
        <v/>
      </c>
      <c r="AK136" s="10">
        <f t="shared" si="71"/>
        <v>132</v>
      </c>
      <c r="BE136" s="4" t="str">
        <f t="shared" si="72"/>
        <v/>
      </c>
      <c r="BF136" s="4" t="str">
        <f t="shared" si="59"/>
        <v/>
      </c>
      <c r="BG136" s="4" t="str">
        <f t="shared" si="60"/>
        <v/>
      </c>
      <c r="BH136" s="4" t="str">
        <f t="shared" si="61"/>
        <v/>
      </c>
      <c r="BI136" s="4" t="str">
        <f t="shared" si="62"/>
        <v/>
      </c>
      <c r="BJ136" s="4" t="str">
        <f t="shared" si="63"/>
        <v/>
      </c>
      <c r="BK136" s="4" t="str">
        <f t="shared" si="64"/>
        <v/>
      </c>
      <c r="BL136" s="4" t="str">
        <f t="shared" si="56"/>
        <v/>
      </c>
      <c r="BM136" s="4" t="str">
        <f t="shared" si="57"/>
        <v/>
      </c>
      <c r="BN136" s="4" t="str">
        <f t="shared" si="58"/>
        <v/>
      </c>
      <c r="BO136" s="4" t="str">
        <f t="shared" si="65"/>
        <v/>
      </c>
      <c r="BP136" s="4" t="str">
        <f t="shared" si="66"/>
        <v/>
      </c>
      <c r="BQ136" s="4" t="str">
        <f t="shared" si="67"/>
        <v/>
      </c>
      <c r="BR136" s="4" t="str">
        <f t="shared" si="68"/>
        <v/>
      </c>
      <c r="BS136" s="4" t="str">
        <f t="shared" si="69"/>
        <v/>
      </c>
      <c r="BT136" s="4" t="str">
        <f t="shared" si="70"/>
        <v/>
      </c>
      <c r="BV136" s="4"/>
      <c r="BW136" s="4"/>
      <c r="BX136" s="4"/>
      <c r="BY136" s="4"/>
      <c r="BZ136" s="4"/>
      <c r="CA136" s="4"/>
      <c r="CB136" s="4"/>
      <c r="CC136" s="4"/>
    </row>
    <row r="137" spans="1:81" x14ac:dyDescent="0.2">
      <c r="A137" s="38"/>
      <c r="B137" s="34">
        <f>'US Core RE'!D146</f>
        <v>33511</v>
      </c>
      <c r="C137" s="3">
        <f ca="1">'Data Selector'!B136</f>
        <v>-1.52946736909835E-2</v>
      </c>
      <c r="D137" s="3">
        <f ca="1">'Data Selector'!C136</f>
        <v>0</v>
      </c>
      <c r="E137" s="3">
        <f ca="1">'Data Selector'!D136</f>
        <v>0</v>
      </c>
      <c r="F137" s="3">
        <f ca="1">'Data Selector'!E136</f>
        <v>4.1999999999999997E-3</v>
      </c>
      <c r="G137" s="3">
        <f ca="1">'Data Selector'!F136</f>
        <v>-2.1506516433093301E-2</v>
      </c>
      <c r="H137" s="3">
        <f ca="1">'Data Selector'!G136</f>
        <v>-2.5382761597812002E-2</v>
      </c>
      <c r="I137" s="3">
        <f ca="1">'Data Selector'!H136</f>
        <v>0</v>
      </c>
      <c r="J137" s="3">
        <f ca="1">'Data Selector'!I136</f>
        <v>2.2144171459250073E-2</v>
      </c>
      <c r="K137" s="3">
        <f ca="1">'Data Selector'!J136</f>
        <v>1.2332162759750132E-2</v>
      </c>
      <c r="L137" s="3">
        <f ca="1">'Data Selector'!K136</f>
        <v>2.3114674842501515E-3</v>
      </c>
      <c r="M137" s="3">
        <f ca="1">'Data Selector'!L136</f>
        <v>9.2005349236200074E-2</v>
      </c>
      <c r="N137" s="3">
        <f ca="1">'Data Selector'!M136</f>
        <v>5.3475702503448706E-2</v>
      </c>
      <c r="O137" s="3">
        <f ca="1">'Data Selector'!N136</f>
        <v>5.6796676587216544E-2</v>
      </c>
      <c r="P137" s="3">
        <f ca="1">'Data Selector'!O136</f>
        <v>0</v>
      </c>
      <c r="Q137" s="3">
        <f ca="1">'Data Selector'!P136</f>
        <v>0</v>
      </c>
      <c r="R137" s="3">
        <f ca="1">'Data Selector'!Q136</f>
        <v>0</v>
      </c>
      <c r="U137" s="12" t="str">
        <f>IF($AK137&lt;(Summary!$D$4+1),'Base Correl and Vol Calcs'!C137,"")</f>
        <v/>
      </c>
      <c r="V137" s="12" t="str">
        <f>IF($AK137&lt;(Summary!$D$4+1),'Base Correl and Vol Calcs'!D137,"")</f>
        <v/>
      </c>
      <c r="W137" s="12" t="str">
        <f>IF($AK137&lt;(Summary!$D$4+1),'Base Correl and Vol Calcs'!E137,"")</f>
        <v/>
      </c>
      <c r="X137" s="12" t="str">
        <f>IF($AK137&lt;(Summary!$D$4+1),'Base Correl and Vol Calcs'!F137,"")</f>
        <v/>
      </c>
      <c r="Y137" s="12" t="str">
        <f>IF($AK137&lt;(Summary!$D$4+1),'Base Correl and Vol Calcs'!G137,"")</f>
        <v/>
      </c>
      <c r="Z137" s="12" t="str">
        <f>IF($AK137&lt;(Summary!$D$4+1),'Base Correl and Vol Calcs'!H137,"")</f>
        <v/>
      </c>
      <c r="AA137" s="12" t="str">
        <f>IF($AK137&lt;(Summary!$D$4+1),'Base Correl and Vol Calcs'!I137,"")</f>
        <v/>
      </c>
      <c r="AB137" s="12" t="str">
        <f>IF($AK137&lt;(Summary!$D$4+1),'Base Correl and Vol Calcs'!J137,"")</f>
        <v/>
      </c>
      <c r="AC137" s="12" t="str">
        <f>IF($AK137&lt;(Summary!$D$4+1),'Base Correl and Vol Calcs'!K137,"")</f>
        <v/>
      </c>
      <c r="AD137" s="12" t="str">
        <f>IF($AK137&lt;(Summary!$D$4+1),'Base Correl and Vol Calcs'!L137,"")</f>
        <v/>
      </c>
      <c r="AE137" s="12" t="str">
        <f>IF($AK137&lt;(Summary!$D$4+1),'Base Correl and Vol Calcs'!M137,"")</f>
        <v/>
      </c>
      <c r="AF137" s="12" t="str">
        <f>IF($AK137&lt;(Summary!$D$4+1),'Base Correl and Vol Calcs'!N137,"")</f>
        <v/>
      </c>
      <c r="AG137" s="12" t="str">
        <f>IF($AK137&lt;(Summary!$D$4+1),'Base Correl and Vol Calcs'!O137,"")</f>
        <v/>
      </c>
      <c r="AH137" s="12" t="str">
        <f>IF($AK137&lt;(Summary!$D$4+1),'Base Correl and Vol Calcs'!P137,"")</f>
        <v/>
      </c>
      <c r="AI137" s="12" t="str">
        <f>IF($AK137&lt;(Summary!$D$4+1),'Base Correl and Vol Calcs'!Q137,"")</f>
        <v/>
      </c>
      <c r="AJ137" s="12" t="str">
        <f>IF($AK137&lt;(Summary!$D$4+1),'Base Correl and Vol Calcs'!R137,"")</f>
        <v/>
      </c>
      <c r="AK137" s="10">
        <f t="shared" si="71"/>
        <v>133</v>
      </c>
      <c r="BE137" s="4" t="str">
        <f t="shared" si="72"/>
        <v/>
      </c>
      <c r="BF137" s="4" t="str">
        <f t="shared" si="59"/>
        <v/>
      </c>
      <c r="BG137" s="4" t="str">
        <f t="shared" si="60"/>
        <v/>
      </c>
      <c r="BH137" s="4" t="str">
        <f t="shared" si="61"/>
        <v/>
      </c>
      <c r="BI137" s="4" t="str">
        <f t="shared" si="62"/>
        <v/>
      </c>
      <c r="BJ137" s="4" t="str">
        <f t="shared" si="63"/>
        <v/>
      </c>
      <c r="BK137" s="4" t="str">
        <f t="shared" si="64"/>
        <v/>
      </c>
      <c r="BL137" s="4" t="str">
        <f t="shared" si="56"/>
        <v/>
      </c>
      <c r="BM137" s="4" t="str">
        <f t="shared" si="57"/>
        <v/>
      </c>
      <c r="BN137" s="4" t="str">
        <f t="shared" si="58"/>
        <v/>
      </c>
      <c r="BO137" s="4" t="str">
        <f t="shared" si="65"/>
        <v/>
      </c>
      <c r="BP137" s="4" t="str">
        <f t="shared" si="66"/>
        <v/>
      </c>
      <c r="BQ137" s="4" t="str">
        <f t="shared" si="67"/>
        <v/>
      </c>
      <c r="BR137" s="4" t="str">
        <f t="shared" si="68"/>
        <v/>
      </c>
      <c r="BS137" s="4" t="str">
        <f t="shared" si="69"/>
        <v/>
      </c>
      <c r="BT137" s="4" t="str">
        <f t="shared" si="70"/>
        <v/>
      </c>
      <c r="BV137" s="4"/>
      <c r="BW137" s="4"/>
      <c r="BX137" s="4"/>
      <c r="BY137" s="4"/>
      <c r="BZ137" s="4"/>
      <c r="CA137" s="4"/>
      <c r="CB137" s="4"/>
      <c r="CC137" s="4"/>
    </row>
    <row r="138" spans="1:81" x14ac:dyDescent="0.2">
      <c r="A138" s="38"/>
      <c r="B138" s="34">
        <f>'US Core RE'!D147</f>
        <v>33419</v>
      </c>
      <c r="C138" s="3">
        <f ca="1">'Data Selector'!B137</f>
        <v>-1.1999574644275601E-2</v>
      </c>
      <c r="D138" s="3">
        <f ca="1">'Data Selector'!C137</f>
        <v>0</v>
      </c>
      <c r="E138" s="3">
        <f ca="1">'Data Selector'!D137</f>
        <v>0</v>
      </c>
      <c r="F138" s="3">
        <f ca="1">'Data Selector'!E137</f>
        <v>3.2000000000000002E-3</v>
      </c>
      <c r="G138" s="3">
        <f ca="1">'Data Selector'!F137</f>
        <v>-1.17904828373057E-2</v>
      </c>
      <c r="H138" s="3">
        <f ca="1">'Data Selector'!G137</f>
        <v>5.7978564785832805E-4</v>
      </c>
      <c r="I138" s="3">
        <f ca="1">'Data Selector'!H137</f>
        <v>0</v>
      </c>
      <c r="J138" s="3">
        <f ca="1">'Data Selector'!I137</f>
        <v>5.4324314172500054E-2</v>
      </c>
      <c r="K138" s="3">
        <f ca="1">'Data Selector'!J137</f>
        <v>1.244166541699987E-2</v>
      </c>
      <c r="L138" s="3">
        <f ca="1">'Data Selector'!K137</f>
        <v>1.2638229674750034E-2</v>
      </c>
      <c r="M138" s="3">
        <f ca="1">'Data Selector'!L137</f>
        <v>-7.8971562860391975E-2</v>
      </c>
      <c r="N138" s="3">
        <f ca="1">'Data Selector'!M137</f>
        <v>-2.2940514531650798E-3</v>
      </c>
      <c r="O138" s="3">
        <f ca="1">'Data Selector'!N137</f>
        <v>1.6227845253497186E-2</v>
      </c>
      <c r="P138" s="3">
        <f ca="1">'Data Selector'!O137</f>
        <v>0</v>
      </c>
      <c r="Q138" s="3">
        <f ca="1">'Data Selector'!P137</f>
        <v>0</v>
      </c>
      <c r="R138" s="3">
        <f ca="1">'Data Selector'!Q137</f>
        <v>0</v>
      </c>
      <c r="U138" s="12" t="str">
        <f>IF($AK138&lt;(Summary!$D$4+1),'Base Correl and Vol Calcs'!C138,"")</f>
        <v/>
      </c>
      <c r="V138" s="12" t="str">
        <f>IF($AK138&lt;(Summary!$D$4+1),'Base Correl and Vol Calcs'!D138,"")</f>
        <v/>
      </c>
      <c r="W138" s="12" t="str">
        <f>IF($AK138&lt;(Summary!$D$4+1),'Base Correl and Vol Calcs'!E138,"")</f>
        <v/>
      </c>
      <c r="X138" s="12" t="str">
        <f>IF($AK138&lt;(Summary!$D$4+1),'Base Correl and Vol Calcs'!F138,"")</f>
        <v/>
      </c>
      <c r="Y138" s="12" t="str">
        <f>IF($AK138&lt;(Summary!$D$4+1),'Base Correl and Vol Calcs'!G138,"")</f>
        <v/>
      </c>
      <c r="Z138" s="12" t="str">
        <f>IF($AK138&lt;(Summary!$D$4+1),'Base Correl and Vol Calcs'!H138,"")</f>
        <v/>
      </c>
      <c r="AA138" s="12" t="str">
        <f>IF($AK138&lt;(Summary!$D$4+1),'Base Correl and Vol Calcs'!I138,"")</f>
        <v/>
      </c>
      <c r="AB138" s="12" t="str">
        <f>IF($AK138&lt;(Summary!$D$4+1),'Base Correl and Vol Calcs'!J138,"")</f>
        <v/>
      </c>
      <c r="AC138" s="12" t="str">
        <f>IF($AK138&lt;(Summary!$D$4+1),'Base Correl and Vol Calcs'!K138,"")</f>
        <v/>
      </c>
      <c r="AD138" s="12" t="str">
        <f>IF($AK138&lt;(Summary!$D$4+1),'Base Correl and Vol Calcs'!L138,"")</f>
        <v/>
      </c>
      <c r="AE138" s="12" t="str">
        <f>IF($AK138&lt;(Summary!$D$4+1),'Base Correl and Vol Calcs'!M138,"")</f>
        <v/>
      </c>
      <c r="AF138" s="12" t="str">
        <f>IF($AK138&lt;(Summary!$D$4+1),'Base Correl and Vol Calcs'!N138,"")</f>
        <v/>
      </c>
      <c r="AG138" s="12" t="str">
        <f>IF($AK138&lt;(Summary!$D$4+1),'Base Correl and Vol Calcs'!O138,"")</f>
        <v/>
      </c>
      <c r="AH138" s="12" t="str">
        <f>IF($AK138&lt;(Summary!$D$4+1),'Base Correl and Vol Calcs'!P138,"")</f>
        <v/>
      </c>
      <c r="AI138" s="12" t="str">
        <f>IF($AK138&lt;(Summary!$D$4+1),'Base Correl and Vol Calcs'!Q138,"")</f>
        <v/>
      </c>
      <c r="AJ138" s="12" t="str">
        <f>IF($AK138&lt;(Summary!$D$4+1),'Base Correl and Vol Calcs'!R138,"")</f>
        <v/>
      </c>
      <c r="AK138" s="10">
        <f t="shared" si="71"/>
        <v>134</v>
      </c>
      <c r="BE138" s="4" t="str">
        <f t="shared" si="72"/>
        <v/>
      </c>
      <c r="BF138" s="4" t="str">
        <f t="shared" si="59"/>
        <v/>
      </c>
      <c r="BG138" s="4" t="str">
        <f t="shared" si="60"/>
        <v/>
      </c>
      <c r="BH138" s="4" t="str">
        <f t="shared" si="61"/>
        <v/>
      </c>
      <c r="BI138" s="4" t="str">
        <f t="shared" si="62"/>
        <v/>
      </c>
      <c r="BJ138" s="4" t="str">
        <f t="shared" si="63"/>
        <v/>
      </c>
      <c r="BK138" s="4" t="str">
        <f t="shared" si="64"/>
        <v/>
      </c>
      <c r="BL138" s="4" t="str">
        <f t="shared" si="56"/>
        <v/>
      </c>
      <c r="BM138" s="4" t="str">
        <f t="shared" si="57"/>
        <v/>
      </c>
      <c r="BN138" s="4" t="str">
        <f t="shared" si="58"/>
        <v/>
      </c>
      <c r="BO138" s="4" t="str">
        <f t="shared" si="65"/>
        <v/>
      </c>
      <c r="BP138" s="4" t="str">
        <f t="shared" si="66"/>
        <v/>
      </c>
      <c r="BQ138" s="4" t="str">
        <f t="shared" si="67"/>
        <v/>
      </c>
      <c r="BR138" s="4" t="str">
        <f t="shared" si="68"/>
        <v/>
      </c>
      <c r="BS138" s="4" t="str">
        <f t="shared" si="69"/>
        <v/>
      </c>
      <c r="BT138" s="4" t="str">
        <f t="shared" si="70"/>
        <v/>
      </c>
      <c r="BV138" s="4"/>
      <c r="BW138" s="4"/>
      <c r="BX138" s="4"/>
      <c r="BY138" s="4"/>
      <c r="BZ138" s="4"/>
      <c r="CA138" s="4"/>
      <c r="CB138" s="4"/>
      <c r="CC138" s="4"/>
    </row>
    <row r="139" spans="1:81" x14ac:dyDescent="0.2">
      <c r="A139" s="38"/>
      <c r="B139" s="34">
        <f>'US Core RE'!D148</f>
        <v>33328</v>
      </c>
      <c r="C139" s="3">
        <f ca="1">'Data Selector'!B138</f>
        <v>-9.1136311103324295E-3</v>
      </c>
      <c r="D139" s="3">
        <f ca="1">'Data Selector'!C138</f>
        <v>0</v>
      </c>
      <c r="E139" s="3">
        <f ca="1">'Data Selector'!D138</f>
        <v>0</v>
      </c>
      <c r="F139" s="3">
        <f ca="1">'Data Selector'!E138</f>
        <v>2.8E-3</v>
      </c>
      <c r="G139" s="3">
        <f ca="1">'Data Selector'!F138</f>
        <v>3.07533150725563E-3</v>
      </c>
      <c r="H139" s="3">
        <f ca="1">'Data Selector'!G138</f>
        <v>8.3105362608807201E-3</v>
      </c>
      <c r="I139" s="3">
        <f ca="1">'Data Selector'!H138</f>
        <v>0</v>
      </c>
      <c r="J139" s="3">
        <f ca="1">'Data Selector'!I138</f>
        <v>1.3935569995249919E-2</v>
      </c>
      <c r="K139" s="3">
        <f ca="1">'Data Selector'!J138</f>
        <v>3.8523442454750034E-2</v>
      </c>
      <c r="L139" s="3">
        <f ca="1">'Data Selector'!K138</f>
        <v>1.4784517429999866E-3</v>
      </c>
      <c r="M139" s="3">
        <f ca="1">'Data Selector'!L138</f>
        <v>8.9912212293631999E-2</v>
      </c>
      <c r="N139" s="3">
        <f ca="1">'Data Selector'!M138</f>
        <v>0.14525762406215501</v>
      </c>
      <c r="O139" s="3">
        <f ca="1">'Data Selector'!N138</f>
        <v>2.8028026263580141E-2</v>
      </c>
      <c r="P139" s="3">
        <f ca="1">'Data Selector'!O138</f>
        <v>0</v>
      </c>
      <c r="Q139" s="3">
        <f ca="1">'Data Selector'!P138</f>
        <v>0</v>
      </c>
      <c r="R139" s="3">
        <f ca="1">'Data Selector'!Q138</f>
        <v>0</v>
      </c>
      <c r="U139" s="12" t="str">
        <f>IF($AK139&lt;(Summary!$D$4+1),'Base Correl and Vol Calcs'!C139,"")</f>
        <v/>
      </c>
      <c r="V139" s="12" t="str">
        <f>IF($AK139&lt;(Summary!$D$4+1),'Base Correl and Vol Calcs'!D139,"")</f>
        <v/>
      </c>
      <c r="W139" s="12" t="str">
        <f>IF($AK139&lt;(Summary!$D$4+1),'Base Correl and Vol Calcs'!E139,"")</f>
        <v/>
      </c>
      <c r="X139" s="12" t="str">
        <f>IF($AK139&lt;(Summary!$D$4+1),'Base Correl and Vol Calcs'!F139,"")</f>
        <v/>
      </c>
      <c r="Y139" s="12" t="str">
        <f>IF($AK139&lt;(Summary!$D$4+1),'Base Correl and Vol Calcs'!G139,"")</f>
        <v/>
      </c>
      <c r="Z139" s="12" t="str">
        <f>IF($AK139&lt;(Summary!$D$4+1),'Base Correl and Vol Calcs'!H139,"")</f>
        <v/>
      </c>
      <c r="AA139" s="12" t="str">
        <f>IF($AK139&lt;(Summary!$D$4+1),'Base Correl and Vol Calcs'!I139,"")</f>
        <v/>
      </c>
      <c r="AB139" s="12" t="str">
        <f>IF($AK139&lt;(Summary!$D$4+1),'Base Correl and Vol Calcs'!J139,"")</f>
        <v/>
      </c>
      <c r="AC139" s="12" t="str">
        <f>IF($AK139&lt;(Summary!$D$4+1),'Base Correl and Vol Calcs'!K139,"")</f>
        <v/>
      </c>
      <c r="AD139" s="12" t="str">
        <f>IF($AK139&lt;(Summary!$D$4+1),'Base Correl and Vol Calcs'!L139,"")</f>
        <v/>
      </c>
      <c r="AE139" s="12" t="str">
        <f>IF($AK139&lt;(Summary!$D$4+1),'Base Correl and Vol Calcs'!M139,"")</f>
        <v/>
      </c>
      <c r="AF139" s="12" t="str">
        <f>IF($AK139&lt;(Summary!$D$4+1),'Base Correl and Vol Calcs'!N139,"")</f>
        <v/>
      </c>
      <c r="AG139" s="12" t="str">
        <f>IF($AK139&lt;(Summary!$D$4+1),'Base Correl and Vol Calcs'!O139,"")</f>
        <v/>
      </c>
      <c r="AH139" s="12" t="str">
        <f>IF($AK139&lt;(Summary!$D$4+1),'Base Correl and Vol Calcs'!P139,"")</f>
        <v/>
      </c>
      <c r="AI139" s="12" t="str">
        <f>IF($AK139&lt;(Summary!$D$4+1),'Base Correl and Vol Calcs'!Q139,"")</f>
        <v/>
      </c>
      <c r="AJ139" s="12" t="str">
        <f>IF($AK139&lt;(Summary!$D$4+1),'Base Correl and Vol Calcs'!R139,"")</f>
        <v/>
      </c>
      <c r="AK139" s="10">
        <f t="shared" si="71"/>
        <v>135</v>
      </c>
      <c r="BE139" s="4" t="str">
        <f t="shared" si="72"/>
        <v/>
      </c>
      <c r="BF139" s="4" t="str">
        <f t="shared" si="59"/>
        <v/>
      </c>
      <c r="BG139" s="4" t="str">
        <f t="shared" si="60"/>
        <v/>
      </c>
      <c r="BH139" s="4" t="str">
        <f t="shared" si="61"/>
        <v/>
      </c>
      <c r="BI139" s="4" t="str">
        <f t="shared" si="62"/>
        <v/>
      </c>
      <c r="BJ139" s="4" t="str">
        <f t="shared" si="63"/>
        <v/>
      </c>
      <c r="BK139" s="4" t="str">
        <f t="shared" si="64"/>
        <v/>
      </c>
      <c r="BL139" s="4" t="str">
        <f t="shared" si="56"/>
        <v/>
      </c>
      <c r="BM139" s="4" t="str">
        <f t="shared" si="57"/>
        <v/>
      </c>
      <c r="BN139" s="4" t="str">
        <f t="shared" si="58"/>
        <v/>
      </c>
      <c r="BO139" s="4" t="str">
        <f t="shared" si="65"/>
        <v/>
      </c>
      <c r="BP139" s="4" t="str">
        <f t="shared" si="66"/>
        <v/>
      </c>
      <c r="BQ139" s="4" t="str">
        <f t="shared" si="67"/>
        <v/>
      </c>
      <c r="BR139" s="4" t="str">
        <f t="shared" si="68"/>
        <v/>
      </c>
      <c r="BS139" s="4" t="str">
        <f t="shared" si="69"/>
        <v/>
      </c>
      <c r="BT139" s="4" t="str">
        <f t="shared" si="70"/>
        <v/>
      </c>
      <c r="BV139" s="4"/>
      <c r="BW139" s="4"/>
      <c r="BX139" s="4"/>
      <c r="BY139" s="4"/>
      <c r="BZ139" s="4"/>
      <c r="CA139" s="4"/>
      <c r="CB139" s="4"/>
      <c r="CC139" s="4"/>
    </row>
    <row r="140" spans="1:81" x14ac:dyDescent="0.2">
      <c r="A140" s="38"/>
      <c r="B140" s="34">
        <f>'US Core RE'!D149</f>
        <v>33238</v>
      </c>
      <c r="C140" s="3">
        <f ca="1">'Data Selector'!B139</f>
        <v>-1.8119893206914799E-2</v>
      </c>
      <c r="D140" s="3">
        <f ca="1">'Data Selector'!C139</f>
        <v>0</v>
      </c>
      <c r="E140" s="3">
        <f ca="1">'Data Selector'!D139</f>
        <v>0</v>
      </c>
      <c r="F140" s="3">
        <f ca="1">'Data Selector'!E139</f>
        <v>3.5999999999999999E-3</v>
      </c>
      <c r="G140" s="3">
        <f ca="1">'Data Selector'!F139</f>
        <v>-2.21145911754114E-2</v>
      </c>
      <c r="H140" s="3">
        <f ca="1">'Data Selector'!G139</f>
        <v>-2.7018948934875098E-2</v>
      </c>
      <c r="I140" s="3">
        <f ca="1">'Data Selector'!H139</f>
        <v>0</v>
      </c>
      <c r="J140" s="3">
        <f ca="1">'Data Selector'!I139</f>
        <v>3.2390793901249992E-2</v>
      </c>
      <c r="K140" s="3">
        <f ca="1">'Data Selector'!J139</f>
        <v>3.0517537679000117E-2</v>
      </c>
      <c r="L140" s="3">
        <f ca="1">'Data Selector'!K139</f>
        <v>8.6182188124994674E-4</v>
      </c>
      <c r="M140" s="3">
        <f ca="1">'Data Selector'!L139</f>
        <v>5.8207804818627862E-2</v>
      </c>
      <c r="N140" s="3">
        <f ca="1">'Data Selector'!M139</f>
        <v>8.9637990645651908E-2</v>
      </c>
      <c r="O140" s="3">
        <f ca="1">'Data Selector'!N139</f>
        <v>5.0613765273309852E-2</v>
      </c>
      <c r="P140" s="3">
        <f ca="1">'Data Selector'!O139</f>
        <v>0</v>
      </c>
      <c r="Q140" s="3">
        <f ca="1">'Data Selector'!P139</f>
        <v>0</v>
      </c>
      <c r="R140" s="3">
        <f ca="1">'Data Selector'!Q139</f>
        <v>0</v>
      </c>
      <c r="U140" s="12" t="str">
        <f>IF($AK140&lt;(Summary!$D$4+1),'Base Correl and Vol Calcs'!C140,"")</f>
        <v/>
      </c>
      <c r="V140" s="12" t="str">
        <f>IF($AK140&lt;(Summary!$D$4+1),'Base Correl and Vol Calcs'!D140,"")</f>
        <v/>
      </c>
      <c r="W140" s="12" t="str">
        <f>IF($AK140&lt;(Summary!$D$4+1),'Base Correl and Vol Calcs'!E140,"")</f>
        <v/>
      </c>
      <c r="X140" s="12" t="str">
        <f>IF($AK140&lt;(Summary!$D$4+1),'Base Correl and Vol Calcs'!F140,"")</f>
        <v/>
      </c>
      <c r="Y140" s="12" t="str">
        <f>IF($AK140&lt;(Summary!$D$4+1),'Base Correl and Vol Calcs'!G140,"")</f>
        <v/>
      </c>
      <c r="Z140" s="12" t="str">
        <f>IF($AK140&lt;(Summary!$D$4+1),'Base Correl and Vol Calcs'!H140,"")</f>
        <v/>
      </c>
      <c r="AA140" s="12" t="str">
        <f>IF($AK140&lt;(Summary!$D$4+1),'Base Correl and Vol Calcs'!I140,"")</f>
        <v/>
      </c>
      <c r="AB140" s="12" t="str">
        <f>IF($AK140&lt;(Summary!$D$4+1),'Base Correl and Vol Calcs'!J140,"")</f>
        <v/>
      </c>
      <c r="AC140" s="12" t="str">
        <f>IF($AK140&lt;(Summary!$D$4+1),'Base Correl and Vol Calcs'!K140,"")</f>
        <v/>
      </c>
      <c r="AD140" s="12" t="str">
        <f>IF($AK140&lt;(Summary!$D$4+1),'Base Correl and Vol Calcs'!L140,"")</f>
        <v/>
      </c>
      <c r="AE140" s="12" t="str">
        <f>IF($AK140&lt;(Summary!$D$4+1),'Base Correl and Vol Calcs'!M140,"")</f>
        <v/>
      </c>
      <c r="AF140" s="12" t="str">
        <f>IF($AK140&lt;(Summary!$D$4+1),'Base Correl and Vol Calcs'!N140,"")</f>
        <v/>
      </c>
      <c r="AG140" s="12" t="str">
        <f>IF($AK140&lt;(Summary!$D$4+1),'Base Correl and Vol Calcs'!O140,"")</f>
        <v/>
      </c>
      <c r="AH140" s="12" t="str">
        <f>IF($AK140&lt;(Summary!$D$4+1),'Base Correl and Vol Calcs'!P140,"")</f>
        <v/>
      </c>
      <c r="AI140" s="12" t="str">
        <f>IF($AK140&lt;(Summary!$D$4+1),'Base Correl and Vol Calcs'!Q140,"")</f>
        <v/>
      </c>
      <c r="AJ140" s="12" t="str">
        <f>IF($AK140&lt;(Summary!$D$4+1),'Base Correl and Vol Calcs'!R140,"")</f>
        <v/>
      </c>
      <c r="AK140" s="10">
        <f t="shared" si="71"/>
        <v>136</v>
      </c>
      <c r="BE140" s="4" t="str">
        <f t="shared" si="72"/>
        <v/>
      </c>
      <c r="BF140" s="4" t="str">
        <f t="shared" si="59"/>
        <v/>
      </c>
      <c r="BG140" s="4" t="str">
        <f t="shared" si="60"/>
        <v/>
      </c>
      <c r="BH140" s="4" t="str">
        <f t="shared" si="61"/>
        <v/>
      </c>
      <c r="BI140" s="4" t="str">
        <f t="shared" si="62"/>
        <v/>
      </c>
      <c r="BJ140" s="4" t="str">
        <f t="shared" si="63"/>
        <v/>
      </c>
      <c r="BK140" s="4" t="str">
        <f t="shared" si="64"/>
        <v/>
      </c>
      <c r="BL140" s="4" t="str">
        <f t="shared" si="56"/>
        <v/>
      </c>
      <c r="BM140" s="4" t="str">
        <f t="shared" si="57"/>
        <v/>
      </c>
      <c r="BN140" s="4" t="str">
        <f t="shared" si="58"/>
        <v/>
      </c>
      <c r="BO140" s="4" t="str">
        <f t="shared" si="65"/>
        <v/>
      </c>
      <c r="BP140" s="4" t="str">
        <f t="shared" si="66"/>
        <v/>
      </c>
      <c r="BQ140" s="4" t="str">
        <f t="shared" si="67"/>
        <v/>
      </c>
      <c r="BR140" s="4" t="str">
        <f t="shared" si="68"/>
        <v/>
      </c>
      <c r="BS140" s="4" t="str">
        <f t="shared" si="69"/>
        <v/>
      </c>
      <c r="BT140" s="4" t="str">
        <f t="shared" si="70"/>
        <v/>
      </c>
      <c r="BV140" s="4"/>
      <c r="BW140" s="4"/>
      <c r="BX140" s="4"/>
      <c r="BY140" s="4"/>
      <c r="BZ140" s="4"/>
      <c r="CA140" s="4"/>
      <c r="CB140" s="4"/>
      <c r="CC140" s="4"/>
    </row>
    <row r="141" spans="1:81" x14ac:dyDescent="0.2">
      <c r="A141" s="38"/>
      <c r="B141" s="34">
        <f>'US Core RE'!D150</f>
        <v>33146</v>
      </c>
      <c r="C141" s="3">
        <f ca="1">'Data Selector'!B140</f>
        <v>1.22286389956963E-3</v>
      </c>
      <c r="D141" s="3">
        <f ca="1">'Data Selector'!C140</f>
        <v>0</v>
      </c>
      <c r="E141" s="3">
        <f ca="1">'Data Selector'!D140</f>
        <v>0</v>
      </c>
      <c r="F141" s="3">
        <f ca="1">'Data Selector'!E140</f>
        <v>1.72E-2</v>
      </c>
      <c r="G141" s="3">
        <f ca="1">'Data Selector'!F140</f>
        <v>1.81133475678701E-3</v>
      </c>
      <c r="H141" s="3">
        <f ca="1">'Data Selector'!G140</f>
        <v>1.0756776539545E-2</v>
      </c>
      <c r="I141" s="3">
        <f ca="1">'Data Selector'!H140</f>
        <v>0</v>
      </c>
      <c r="J141" s="3">
        <f ca="1">'Data Selector'!I140</f>
        <v>1.1674068618500177E-2</v>
      </c>
      <c r="K141" s="3">
        <f ca="1">'Data Selector'!J140</f>
        <v>7.8623821175001218E-3</v>
      </c>
      <c r="L141" s="3">
        <f ca="1">'Data Selector'!K140</f>
        <v>4.4372437220000061E-2</v>
      </c>
      <c r="M141" s="3">
        <f ca="1">'Data Selector'!L140</f>
        <v>-0.18318718873424811</v>
      </c>
      <c r="N141" s="3">
        <f ca="1">'Data Selector'!M140</f>
        <v>-0.13743235062730799</v>
      </c>
      <c r="O141" s="3">
        <f ca="1">'Data Selector'!N140</f>
        <v>8.5686864273377683E-3</v>
      </c>
      <c r="P141" s="3">
        <f ca="1">'Data Selector'!O140</f>
        <v>0</v>
      </c>
      <c r="Q141" s="3">
        <f ca="1">'Data Selector'!P140</f>
        <v>0</v>
      </c>
      <c r="R141" s="3">
        <f ca="1">'Data Selector'!Q140</f>
        <v>0</v>
      </c>
      <c r="U141" s="12" t="str">
        <f>IF($AK141&lt;(Summary!$D$4+1),'Base Correl and Vol Calcs'!C141,"")</f>
        <v/>
      </c>
      <c r="V141" s="12" t="str">
        <f>IF($AK141&lt;(Summary!$D$4+1),'Base Correl and Vol Calcs'!D141,"")</f>
        <v/>
      </c>
      <c r="W141" s="12" t="str">
        <f>IF($AK141&lt;(Summary!$D$4+1),'Base Correl and Vol Calcs'!E141,"")</f>
        <v/>
      </c>
      <c r="X141" s="12" t="str">
        <f>IF($AK141&lt;(Summary!$D$4+1),'Base Correl and Vol Calcs'!F141,"")</f>
        <v/>
      </c>
      <c r="Y141" s="12" t="str">
        <f>IF($AK141&lt;(Summary!$D$4+1),'Base Correl and Vol Calcs'!G141,"")</f>
        <v/>
      </c>
      <c r="Z141" s="12" t="str">
        <f>IF($AK141&lt;(Summary!$D$4+1),'Base Correl and Vol Calcs'!H141,"")</f>
        <v/>
      </c>
      <c r="AA141" s="12" t="str">
        <f>IF($AK141&lt;(Summary!$D$4+1),'Base Correl and Vol Calcs'!I141,"")</f>
        <v/>
      </c>
      <c r="AB141" s="12" t="str">
        <f>IF($AK141&lt;(Summary!$D$4+1),'Base Correl and Vol Calcs'!J141,"")</f>
        <v/>
      </c>
      <c r="AC141" s="12" t="str">
        <f>IF($AK141&lt;(Summary!$D$4+1),'Base Correl and Vol Calcs'!K141,"")</f>
        <v/>
      </c>
      <c r="AD141" s="12" t="str">
        <f>IF($AK141&lt;(Summary!$D$4+1),'Base Correl and Vol Calcs'!L141,"")</f>
        <v/>
      </c>
      <c r="AE141" s="12" t="str">
        <f>IF($AK141&lt;(Summary!$D$4+1),'Base Correl and Vol Calcs'!M141,"")</f>
        <v/>
      </c>
      <c r="AF141" s="12" t="str">
        <f>IF($AK141&lt;(Summary!$D$4+1),'Base Correl and Vol Calcs'!N141,"")</f>
        <v/>
      </c>
      <c r="AG141" s="12" t="str">
        <f>IF($AK141&lt;(Summary!$D$4+1),'Base Correl and Vol Calcs'!O141,"")</f>
        <v/>
      </c>
      <c r="AH141" s="12" t="str">
        <f>IF($AK141&lt;(Summary!$D$4+1),'Base Correl and Vol Calcs'!P141,"")</f>
        <v/>
      </c>
      <c r="AI141" s="12" t="str">
        <f>IF($AK141&lt;(Summary!$D$4+1),'Base Correl and Vol Calcs'!Q141,"")</f>
        <v/>
      </c>
      <c r="AJ141" s="12" t="str">
        <f>IF($AK141&lt;(Summary!$D$4+1),'Base Correl and Vol Calcs'!R141,"")</f>
        <v/>
      </c>
      <c r="AK141" s="10">
        <f t="shared" si="71"/>
        <v>137</v>
      </c>
      <c r="BE141" s="4" t="str">
        <f t="shared" si="72"/>
        <v/>
      </c>
      <c r="BF141" s="4" t="str">
        <f t="shared" si="59"/>
        <v/>
      </c>
      <c r="BG141" s="4" t="str">
        <f t="shared" si="60"/>
        <v/>
      </c>
      <c r="BH141" s="4" t="str">
        <f t="shared" si="61"/>
        <v/>
      </c>
      <c r="BI141" s="4" t="str">
        <f t="shared" si="62"/>
        <v/>
      </c>
      <c r="BJ141" s="4" t="str">
        <f t="shared" si="63"/>
        <v/>
      </c>
      <c r="BK141" s="4" t="str">
        <f t="shared" si="64"/>
        <v/>
      </c>
      <c r="BL141" s="4" t="str">
        <f t="shared" si="56"/>
        <v/>
      </c>
      <c r="BM141" s="4" t="str">
        <f t="shared" si="57"/>
        <v/>
      </c>
      <c r="BN141" s="4" t="str">
        <f t="shared" si="58"/>
        <v/>
      </c>
      <c r="BO141" s="4" t="str">
        <f t="shared" si="65"/>
        <v/>
      </c>
      <c r="BP141" s="4" t="str">
        <f t="shared" si="66"/>
        <v/>
      </c>
      <c r="BQ141" s="4" t="str">
        <f t="shared" si="67"/>
        <v/>
      </c>
      <c r="BR141" s="4" t="str">
        <f t="shared" si="68"/>
        <v/>
      </c>
      <c r="BS141" s="4" t="str">
        <f t="shared" si="69"/>
        <v/>
      </c>
      <c r="BT141" s="4" t="str">
        <f t="shared" si="70"/>
        <v/>
      </c>
      <c r="BV141" s="4"/>
      <c r="BW141" s="4"/>
      <c r="BX141" s="4"/>
      <c r="BY141" s="4"/>
      <c r="BZ141" s="4"/>
      <c r="CA141" s="4"/>
      <c r="CB141" s="4"/>
      <c r="CC141" s="4"/>
    </row>
    <row r="142" spans="1:81" x14ac:dyDescent="0.2">
      <c r="A142" s="38"/>
      <c r="B142" s="34">
        <f>'US Core RE'!D151</f>
        <v>33054</v>
      </c>
      <c r="C142" s="3">
        <f ca="1">'Data Selector'!B141</f>
        <v>1.0413985245260301E-2</v>
      </c>
      <c r="D142" s="3">
        <f ca="1">'Data Selector'!C141</f>
        <v>0</v>
      </c>
      <c r="E142" s="3">
        <f ca="1">'Data Selector'!D141</f>
        <v>0</v>
      </c>
      <c r="F142" s="3">
        <f ca="1">'Data Selector'!E141</f>
        <v>1.6400000000000001E-2</v>
      </c>
      <c r="G142" s="3">
        <f ca="1">'Data Selector'!F141</f>
        <v>1.20059219788602E-2</v>
      </c>
      <c r="H142" s="3">
        <f ca="1">'Data Selector'!G141</f>
        <v>1.42492516259181E-2</v>
      </c>
      <c r="I142" s="3">
        <f ca="1">'Data Selector'!H141</f>
        <v>0</v>
      </c>
      <c r="J142" s="3">
        <f ca="1">'Data Selector'!I141</f>
        <v>2.8020754281500082E-2</v>
      </c>
      <c r="K142" s="3">
        <f ca="1">'Data Selector'!J141</f>
        <v>1.0069089023750033E-2</v>
      </c>
      <c r="L142" s="3">
        <f ca="1">'Data Selector'!K141</f>
        <v>3.9810393114499965E-2</v>
      </c>
      <c r="M142" s="3">
        <f ca="1">'Data Selector'!L141</f>
        <v>7.6816798445464851E-2</v>
      </c>
      <c r="N142" s="3">
        <f ca="1">'Data Selector'!M141</f>
        <v>6.2905797467421906E-2</v>
      </c>
      <c r="O142" s="3">
        <f ca="1">'Data Selector'!N141</f>
        <v>3.65434350709819E-2</v>
      </c>
      <c r="P142" s="3">
        <f ca="1">'Data Selector'!O141</f>
        <v>0</v>
      </c>
      <c r="Q142" s="3">
        <f ca="1">'Data Selector'!P141</f>
        <v>0</v>
      </c>
      <c r="R142" s="3">
        <f ca="1">'Data Selector'!Q141</f>
        <v>0</v>
      </c>
      <c r="U142" s="12" t="str">
        <f>IF($AK142&lt;(Summary!$D$4+1),'Base Correl and Vol Calcs'!C142,"")</f>
        <v/>
      </c>
      <c r="V142" s="12" t="str">
        <f>IF($AK142&lt;(Summary!$D$4+1),'Base Correl and Vol Calcs'!D142,"")</f>
        <v/>
      </c>
      <c r="W142" s="12" t="str">
        <f>IF($AK142&lt;(Summary!$D$4+1),'Base Correl and Vol Calcs'!E142,"")</f>
        <v/>
      </c>
      <c r="X142" s="12" t="str">
        <f>IF($AK142&lt;(Summary!$D$4+1),'Base Correl and Vol Calcs'!F142,"")</f>
        <v/>
      </c>
      <c r="Y142" s="12" t="str">
        <f>IF($AK142&lt;(Summary!$D$4+1),'Base Correl and Vol Calcs'!G142,"")</f>
        <v/>
      </c>
      <c r="Z142" s="12" t="str">
        <f>IF($AK142&lt;(Summary!$D$4+1),'Base Correl and Vol Calcs'!H142,"")</f>
        <v/>
      </c>
      <c r="AA142" s="12" t="str">
        <f>IF($AK142&lt;(Summary!$D$4+1),'Base Correl and Vol Calcs'!I142,"")</f>
        <v/>
      </c>
      <c r="AB142" s="12" t="str">
        <f>IF($AK142&lt;(Summary!$D$4+1),'Base Correl and Vol Calcs'!J142,"")</f>
        <v/>
      </c>
      <c r="AC142" s="12" t="str">
        <f>IF($AK142&lt;(Summary!$D$4+1),'Base Correl and Vol Calcs'!K142,"")</f>
        <v/>
      </c>
      <c r="AD142" s="12" t="str">
        <f>IF($AK142&lt;(Summary!$D$4+1),'Base Correl and Vol Calcs'!L142,"")</f>
        <v/>
      </c>
      <c r="AE142" s="12" t="str">
        <f>IF($AK142&lt;(Summary!$D$4+1),'Base Correl and Vol Calcs'!M142,"")</f>
        <v/>
      </c>
      <c r="AF142" s="12" t="str">
        <f>IF($AK142&lt;(Summary!$D$4+1),'Base Correl and Vol Calcs'!N142,"")</f>
        <v/>
      </c>
      <c r="AG142" s="12" t="str">
        <f>IF($AK142&lt;(Summary!$D$4+1),'Base Correl and Vol Calcs'!O142,"")</f>
        <v/>
      </c>
      <c r="AH142" s="12" t="str">
        <f>IF($AK142&lt;(Summary!$D$4+1),'Base Correl and Vol Calcs'!P142,"")</f>
        <v/>
      </c>
      <c r="AI142" s="12" t="str">
        <f>IF($AK142&lt;(Summary!$D$4+1),'Base Correl and Vol Calcs'!Q142,"")</f>
        <v/>
      </c>
      <c r="AJ142" s="12" t="str">
        <f>IF($AK142&lt;(Summary!$D$4+1),'Base Correl and Vol Calcs'!R142,"")</f>
        <v/>
      </c>
      <c r="AK142" s="10">
        <f t="shared" si="71"/>
        <v>138</v>
      </c>
      <c r="BE142" s="4" t="str">
        <f t="shared" si="72"/>
        <v/>
      </c>
      <c r="BF142" s="4" t="str">
        <f t="shared" si="59"/>
        <v/>
      </c>
      <c r="BG142" s="4" t="str">
        <f t="shared" si="60"/>
        <v/>
      </c>
      <c r="BH142" s="4" t="str">
        <f t="shared" si="61"/>
        <v/>
      </c>
      <c r="BI142" s="4" t="str">
        <f t="shared" si="62"/>
        <v/>
      </c>
      <c r="BJ142" s="4" t="str">
        <f t="shared" si="63"/>
        <v/>
      </c>
      <c r="BK142" s="4" t="str">
        <f t="shared" si="64"/>
        <v/>
      </c>
      <c r="BL142" s="4" t="str">
        <f t="shared" si="56"/>
        <v/>
      </c>
      <c r="BM142" s="4" t="str">
        <f t="shared" si="57"/>
        <v/>
      </c>
      <c r="BN142" s="4" t="str">
        <f t="shared" si="58"/>
        <v/>
      </c>
      <c r="BO142" s="4" t="str">
        <f t="shared" si="65"/>
        <v/>
      </c>
      <c r="BP142" s="4" t="str">
        <f t="shared" si="66"/>
        <v/>
      </c>
      <c r="BQ142" s="4" t="str">
        <f t="shared" si="67"/>
        <v/>
      </c>
      <c r="BR142" s="4" t="str">
        <f t="shared" si="68"/>
        <v/>
      </c>
      <c r="BS142" s="4" t="str">
        <f t="shared" si="69"/>
        <v/>
      </c>
      <c r="BT142" s="4" t="str">
        <f t="shared" si="70"/>
        <v/>
      </c>
      <c r="BV142" s="4"/>
      <c r="BW142" s="4"/>
      <c r="BX142" s="4"/>
      <c r="BY142" s="4"/>
      <c r="BZ142" s="4"/>
      <c r="CA142" s="4"/>
      <c r="CB142" s="4"/>
      <c r="CC142" s="4"/>
    </row>
    <row r="143" spans="1:81" x14ac:dyDescent="0.2">
      <c r="A143" s="38"/>
      <c r="B143" s="34">
        <f>'US Core RE'!D152</f>
        <v>32963</v>
      </c>
      <c r="C143" s="3">
        <f ca="1">'Data Selector'!B142</f>
        <v>1.0797099873267201E-2</v>
      </c>
      <c r="D143" s="3">
        <f ca="1">'Data Selector'!C142</f>
        <v>0</v>
      </c>
      <c r="E143" s="3">
        <f ca="1">'Data Selector'!D142</f>
        <v>0</v>
      </c>
      <c r="F143" s="3">
        <f ca="1">'Data Selector'!E142</f>
        <v>1.9400000000000001E-2</v>
      </c>
      <c r="G143" s="3">
        <f ca="1">'Data Selector'!F142</f>
        <v>1.21331943056844E-2</v>
      </c>
      <c r="H143" s="3">
        <f ca="1">'Data Selector'!G142</f>
        <v>1.2389180446511701E-2</v>
      </c>
      <c r="I143" s="3">
        <f ca="1">'Data Selector'!H142</f>
        <v>0</v>
      </c>
      <c r="J143" s="3">
        <f ca="1">'Data Selector'!I142</f>
        <v>2.4023609388500011E-2</v>
      </c>
      <c r="K143" s="3">
        <f ca="1">'Data Selector'!J142</f>
        <v>1.0637571356000075E-2</v>
      </c>
      <c r="L143" s="3">
        <f ca="1">'Data Selector'!K142</f>
        <v>4.8890211500001168E-3</v>
      </c>
      <c r="M143" s="3">
        <f ca="1">'Data Selector'!L142</f>
        <v>-0.16843784033152009</v>
      </c>
      <c r="N143" s="3">
        <f ca="1">'Data Selector'!M142</f>
        <v>-3.00829431762972E-2</v>
      </c>
      <c r="O143" s="3">
        <f ca="1">'Data Selector'!N142</f>
        <v>-7.9558458816935129E-3</v>
      </c>
      <c r="P143" s="3">
        <f ca="1">'Data Selector'!O142</f>
        <v>0</v>
      </c>
      <c r="Q143" s="3">
        <f ca="1">'Data Selector'!P142</f>
        <v>0</v>
      </c>
      <c r="R143" s="3">
        <f ca="1">'Data Selector'!Q142</f>
        <v>0</v>
      </c>
      <c r="U143" s="12" t="str">
        <f>IF($AK143&lt;(Summary!$D$4+1),'Base Correl and Vol Calcs'!C143,"")</f>
        <v/>
      </c>
      <c r="V143" s="12" t="str">
        <f>IF($AK143&lt;(Summary!$D$4+1),'Base Correl and Vol Calcs'!D143,"")</f>
        <v/>
      </c>
      <c r="W143" s="12" t="str">
        <f>IF($AK143&lt;(Summary!$D$4+1),'Base Correl and Vol Calcs'!E143,"")</f>
        <v/>
      </c>
      <c r="X143" s="12" t="str">
        <f>IF($AK143&lt;(Summary!$D$4+1),'Base Correl and Vol Calcs'!F143,"")</f>
        <v/>
      </c>
      <c r="Y143" s="12" t="str">
        <f>IF($AK143&lt;(Summary!$D$4+1),'Base Correl and Vol Calcs'!G143,"")</f>
        <v/>
      </c>
      <c r="Z143" s="12" t="str">
        <f>IF($AK143&lt;(Summary!$D$4+1),'Base Correl and Vol Calcs'!H143,"")</f>
        <v/>
      </c>
      <c r="AA143" s="12" t="str">
        <f>IF($AK143&lt;(Summary!$D$4+1),'Base Correl and Vol Calcs'!I143,"")</f>
        <v/>
      </c>
      <c r="AB143" s="12" t="str">
        <f>IF($AK143&lt;(Summary!$D$4+1),'Base Correl and Vol Calcs'!J143,"")</f>
        <v/>
      </c>
      <c r="AC143" s="12" t="str">
        <f>IF($AK143&lt;(Summary!$D$4+1),'Base Correl and Vol Calcs'!K143,"")</f>
        <v/>
      </c>
      <c r="AD143" s="12" t="str">
        <f>IF($AK143&lt;(Summary!$D$4+1),'Base Correl and Vol Calcs'!L143,"")</f>
        <v/>
      </c>
      <c r="AE143" s="12" t="str">
        <f>IF($AK143&lt;(Summary!$D$4+1),'Base Correl and Vol Calcs'!M143,"")</f>
        <v/>
      </c>
      <c r="AF143" s="12" t="str">
        <f>IF($AK143&lt;(Summary!$D$4+1),'Base Correl and Vol Calcs'!N143,"")</f>
        <v/>
      </c>
      <c r="AG143" s="12" t="str">
        <f>IF($AK143&lt;(Summary!$D$4+1),'Base Correl and Vol Calcs'!O143,"")</f>
        <v/>
      </c>
      <c r="AH143" s="12" t="str">
        <f>IF($AK143&lt;(Summary!$D$4+1),'Base Correl and Vol Calcs'!P143,"")</f>
        <v/>
      </c>
      <c r="AI143" s="12" t="str">
        <f>IF($AK143&lt;(Summary!$D$4+1),'Base Correl and Vol Calcs'!Q143,"")</f>
        <v/>
      </c>
      <c r="AJ143" s="12" t="str">
        <f>IF($AK143&lt;(Summary!$D$4+1),'Base Correl and Vol Calcs'!R143,"")</f>
        <v/>
      </c>
      <c r="AK143" s="10">
        <f t="shared" si="71"/>
        <v>139</v>
      </c>
      <c r="BE143" s="4" t="str">
        <f t="shared" si="72"/>
        <v/>
      </c>
      <c r="BF143" s="4" t="str">
        <f t="shared" si="59"/>
        <v/>
      </c>
      <c r="BG143" s="4" t="str">
        <f t="shared" si="60"/>
        <v/>
      </c>
      <c r="BH143" s="4" t="str">
        <f t="shared" si="61"/>
        <v/>
      </c>
      <c r="BI143" s="4" t="str">
        <f t="shared" si="62"/>
        <v/>
      </c>
      <c r="BJ143" s="4" t="str">
        <f t="shared" si="63"/>
        <v/>
      </c>
      <c r="BK143" s="4" t="str">
        <f t="shared" si="64"/>
        <v/>
      </c>
      <c r="BL143" s="4" t="str">
        <f t="shared" si="56"/>
        <v/>
      </c>
      <c r="BM143" s="4" t="str">
        <f t="shared" si="57"/>
        <v/>
      </c>
      <c r="BN143" s="4" t="str">
        <f t="shared" si="58"/>
        <v/>
      </c>
      <c r="BO143" s="4" t="str">
        <f t="shared" si="65"/>
        <v/>
      </c>
      <c r="BP143" s="4" t="str">
        <f t="shared" si="66"/>
        <v/>
      </c>
      <c r="BQ143" s="4" t="str">
        <f t="shared" si="67"/>
        <v/>
      </c>
      <c r="BR143" s="4" t="str">
        <f t="shared" si="68"/>
        <v/>
      </c>
      <c r="BS143" s="4" t="str">
        <f t="shared" si="69"/>
        <v/>
      </c>
      <c r="BT143" s="4" t="str">
        <f t="shared" si="70"/>
        <v/>
      </c>
      <c r="BV143" s="4"/>
      <c r="BW143" s="4"/>
      <c r="BX143" s="4"/>
      <c r="BY143" s="4"/>
      <c r="BZ143" s="4"/>
      <c r="CA143" s="4"/>
      <c r="CB143" s="4"/>
      <c r="CC143" s="4"/>
    </row>
    <row r="144" spans="1:81" x14ac:dyDescent="0.2">
      <c r="A144" s="38"/>
      <c r="B144" s="34">
        <f>'US Core RE'!D153</f>
        <v>32873</v>
      </c>
      <c r="C144" s="3">
        <f ca="1">'Data Selector'!B143</f>
        <v>1.01521643303697E-2</v>
      </c>
      <c r="D144" s="3">
        <f ca="1">'Data Selector'!C143</f>
        <v>0</v>
      </c>
      <c r="E144" s="3">
        <f ca="1">'Data Selector'!D143</f>
        <v>0</v>
      </c>
      <c r="F144" s="3">
        <f ca="1">'Data Selector'!E143</f>
        <v>2.0500000000000001E-2</v>
      </c>
      <c r="G144" s="3">
        <f ca="1">'Data Selector'!F143</f>
        <v>2.23135947396065E-2</v>
      </c>
      <c r="H144" s="3">
        <f ca="1">'Data Selector'!G143</f>
        <v>1.71011911798311E-2</v>
      </c>
      <c r="I144" s="3">
        <f ca="1">'Data Selector'!H143</f>
        <v>0</v>
      </c>
      <c r="J144" s="3">
        <f ca="1">'Data Selector'!I143</f>
        <v>0.1098013304315002</v>
      </c>
      <c r="K144" s="3">
        <f ca="1">'Data Selector'!J143</f>
        <v>7.538759629175007E-2</v>
      </c>
      <c r="L144" s="3">
        <f ca="1">'Data Selector'!K143</f>
        <v>-2.3027486864499958E-2</v>
      </c>
      <c r="M144" s="3">
        <f ca="1">'Data Selector'!L143</f>
        <v>0</v>
      </c>
      <c r="N144" s="3">
        <f ca="1">'Data Selector'!M143</f>
        <v>2.0636422345547301E-2</v>
      </c>
      <c r="O144" s="3">
        <f ca="1">'Data Selector'!N143</f>
        <v>3.7156705925531552E-2</v>
      </c>
      <c r="P144" s="3">
        <f ca="1">'Data Selector'!O143</f>
        <v>0</v>
      </c>
      <c r="Q144" s="3">
        <f ca="1">'Data Selector'!P143</f>
        <v>0</v>
      </c>
      <c r="R144" s="3">
        <f ca="1">'Data Selector'!Q143</f>
        <v>0</v>
      </c>
      <c r="U144" s="12" t="str">
        <f>IF($AK144&lt;(Summary!$D$4+1),'Base Correl and Vol Calcs'!C144,"")</f>
        <v/>
      </c>
      <c r="V144" s="12" t="str">
        <f>IF($AK144&lt;(Summary!$D$4+1),'Base Correl and Vol Calcs'!D144,"")</f>
        <v/>
      </c>
      <c r="W144" s="12" t="str">
        <f>IF($AK144&lt;(Summary!$D$4+1),'Base Correl and Vol Calcs'!E144,"")</f>
        <v/>
      </c>
      <c r="X144" s="12" t="str">
        <f>IF($AK144&lt;(Summary!$D$4+1),'Base Correl and Vol Calcs'!F144,"")</f>
        <v/>
      </c>
      <c r="Y144" s="12" t="str">
        <f>IF($AK144&lt;(Summary!$D$4+1),'Base Correl and Vol Calcs'!G144,"")</f>
        <v/>
      </c>
      <c r="Z144" s="12" t="str">
        <f>IF($AK144&lt;(Summary!$D$4+1),'Base Correl and Vol Calcs'!H144,"")</f>
        <v/>
      </c>
      <c r="AA144" s="12" t="str">
        <f>IF($AK144&lt;(Summary!$D$4+1),'Base Correl and Vol Calcs'!I144,"")</f>
        <v/>
      </c>
      <c r="AB144" s="12" t="str">
        <f>IF($AK144&lt;(Summary!$D$4+1),'Base Correl and Vol Calcs'!J144,"")</f>
        <v/>
      </c>
      <c r="AC144" s="12" t="str">
        <f>IF($AK144&lt;(Summary!$D$4+1),'Base Correl and Vol Calcs'!K144,"")</f>
        <v/>
      </c>
      <c r="AD144" s="12" t="str">
        <f>IF($AK144&lt;(Summary!$D$4+1),'Base Correl and Vol Calcs'!L144,"")</f>
        <v/>
      </c>
      <c r="AE144" s="12" t="str">
        <f>IF($AK144&lt;(Summary!$D$4+1),'Base Correl and Vol Calcs'!M144,"")</f>
        <v/>
      </c>
      <c r="AF144" s="12" t="str">
        <f>IF($AK144&lt;(Summary!$D$4+1),'Base Correl and Vol Calcs'!N144,"")</f>
        <v/>
      </c>
      <c r="AG144" s="12" t="str">
        <f>IF($AK144&lt;(Summary!$D$4+1),'Base Correl and Vol Calcs'!O144,"")</f>
        <v/>
      </c>
      <c r="AH144" s="12" t="str">
        <f>IF($AK144&lt;(Summary!$D$4+1),'Base Correl and Vol Calcs'!P144,"")</f>
        <v/>
      </c>
      <c r="AI144" s="12" t="str">
        <f>IF($AK144&lt;(Summary!$D$4+1),'Base Correl and Vol Calcs'!Q144,"")</f>
        <v/>
      </c>
      <c r="AJ144" s="12" t="str">
        <f>IF($AK144&lt;(Summary!$D$4+1),'Base Correl and Vol Calcs'!R144,"")</f>
        <v/>
      </c>
      <c r="AK144" s="10">
        <f t="shared" si="71"/>
        <v>140</v>
      </c>
      <c r="BE144" s="4" t="str">
        <f t="shared" si="72"/>
        <v/>
      </c>
      <c r="BF144" s="4" t="str">
        <f t="shared" si="59"/>
        <v/>
      </c>
      <c r="BG144" s="4" t="str">
        <f t="shared" si="60"/>
        <v/>
      </c>
      <c r="BH144" s="4" t="str">
        <f t="shared" si="61"/>
        <v/>
      </c>
      <c r="BI144" s="4" t="str">
        <f t="shared" si="62"/>
        <v/>
      </c>
      <c r="BJ144" s="4" t="str">
        <f t="shared" si="63"/>
        <v/>
      </c>
      <c r="BK144" s="4" t="str">
        <f t="shared" si="64"/>
        <v/>
      </c>
      <c r="BL144" s="4" t="str">
        <f t="shared" si="56"/>
        <v/>
      </c>
      <c r="BM144" s="4" t="str">
        <f t="shared" si="57"/>
        <v/>
      </c>
      <c r="BN144" s="4" t="str">
        <f t="shared" si="58"/>
        <v/>
      </c>
      <c r="BO144" s="4" t="str">
        <f t="shared" si="65"/>
        <v/>
      </c>
      <c r="BP144" s="4" t="str">
        <f t="shared" si="66"/>
        <v/>
      </c>
      <c r="BQ144" s="4" t="str">
        <f t="shared" si="67"/>
        <v/>
      </c>
      <c r="BR144" s="4" t="str">
        <f t="shared" si="68"/>
        <v/>
      </c>
      <c r="BS144" s="4" t="str">
        <f t="shared" si="69"/>
        <v/>
      </c>
      <c r="BT144" s="4" t="str">
        <f t="shared" si="70"/>
        <v/>
      </c>
      <c r="BV144" s="4"/>
      <c r="BW144" s="4"/>
      <c r="BX144" s="4"/>
      <c r="BY144" s="4"/>
      <c r="BZ144" s="4"/>
      <c r="CA144" s="4"/>
      <c r="CB144" s="4"/>
      <c r="CC144" s="4"/>
    </row>
    <row r="145" spans="1:81" x14ac:dyDescent="0.2">
      <c r="A145" s="38"/>
      <c r="B145" s="34">
        <f>'US Core RE'!D154</f>
        <v>32781</v>
      </c>
      <c r="C145" s="3">
        <f ca="1">'Data Selector'!B144</f>
        <v>1.9086144425343701E-2</v>
      </c>
      <c r="D145" s="3">
        <f ca="1">'Data Selector'!C144</f>
        <v>0</v>
      </c>
      <c r="E145" s="3">
        <f ca="1">'Data Selector'!D144</f>
        <v>0</v>
      </c>
      <c r="F145" s="3">
        <f ca="1">'Data Selector'!E144</f>
        <v>2.9899999999999999E-2</v>
      </c>
      <c r="G145" s="3">
        <f ca="1">'Data Selector'!F144</f>
        <v>1.6695661282498799E-2</v>
      </c>
      <c r="H145" s="3">
        <f ca="1">'Data Selector'!G144</f>
        <v>1.36204722769841E-2</v>
      </c>
      <c r="I145" s="3">
        <f ca="1">'Data Selector'!H144</f>
        <v>0</v>
      </c>
      <c r="J145" s="3">
        <f ca="1">'Data Selector'!I144</f>
        <v>3.2832397625000009E-2</v>
      </c>
      <c r="K145" s="3">
        <f ca="1">'Data Selector'!J144</f>
        <v>1.354893261125012E-2</v>
      </c>
      <c r="L145" s="3">
        <f ca="1">'Data Selector'!K144</f>
        <v>1.1505083539999905E-2</v>
      </c>
      <c r="M145" s="3">
        <f ca="1">'Data Selector'!L144</f>
        <v>0</v>
      </c>
      <c r="N145" s="3">
        <f ca="1">'Data Selector'!M144</f>
        <v>0.10709485746436799</v>
      </c>
      <c r="O145" s="3">
        <f ca="1">'Data Selector'!N144</f>
        <v>1.1275409444081896E-2</v>
      </c>
      <c r="P145" s="3">
        <f ca="1">'Data Selector'!O144</f>
        <v>0</v>
      </c>
      <c r="Q145" s="3">
        <f ca="1">'Data Selector'!P144</f>
        <v>0</v>
      </c>
      <c r="R145" s="3">
        <f ca="1">'Data Selector'!Q144</f>
        <v>0</v>
      </c>
      <c r="U145" s="12" t="str">
        <f>IF($AK145&lt;(Summary!$D$4+1),'Base Correl and Vol Calcs'!C145,"")</f>
        <v/>
      </c>
      <c r="V145" s="12" t="str">
        <f>IF($AK145&lt;(Summary!$D$4+1),'Base Correl and Vol Calcs'!D145,"")</f>
        <v/>
      </c>
      <c r="W145" s="12" t="str">
        <f>IF($AK145&lt;(Summary!$D$4+1),'Base Correl and Vol Calcs'!E145,"")</f>
        <v/>
      </c>
      <c r="X145" s="12" t="str">
        <f>IF($AK145&lt;(Summary!$D$4+1),'Base Correl and Vol Calcs'!F145,"")</f>
        <v/>
      </c>
      <c r="Y145" s="12" t="str">
        <f>IF($AK145&lt;(Summary!$D$4+1),'Base Correl and Vol Calcs'!G145,"")</f>
        <v/>
      </c>
      <c r="Z145" s="12" t="str">
        <f>IF($AK145&lt;(Summary!$D$4+1),'Base Correl and Vol Calcs'!H145,"")</f>
        <v/>
      </c>
      <c r="AA145" s="12" t="str">
        <f>IF($AK145&lt;(Summary!$D$4+1),'Base Correl and Vol Calcs'!I145,"")</f>
        <v/>
      </c>
      <c r="AB145" s="12" t="str">
        <f>IF($AK145&lt;(Summary!$D$4+1),'Base Correl and Vol Calcs'!J145,"")</f>
        <v/>
      </c>
      <c r="AC145" s="12" t="str">
        <f>IF($AK145&lt;(Summary!$D$4+1),'Base Correl and Vol Calcs'!K145,"")</f>
        <v/>
      </c>
      <c r="AD145" s="12" t="str">
        <f>IF($AK145&lt;(Summary!$D$4+1),'Base Correl and Vol Calcs'!L145,"")</f>
        <v/>
      </c>
      <c r="AE145" s="12" t="str">
        <f>IF($AK145&lt;(Summary!$D$4+1),'Base Correl and Vol Calcs'!M145,"")</f>
        <v/>
      </c>
      <c r="AF145" s="12" t="str">
        <f>IF($AK145&lt;(Summary!$D$4+1),'Base Correl and Vol Calcs'!N145,"")</f>
        <v/>
      </c>
      <c r="AG145" s="12" t="str">
        <f>IF($AK145&lt;(Summary!$D$4+1),'Base Correl and Vol Calcs'!O145,"")</f>
        <v/>
      </c>
      <c r="AH145" s="12" t="str">
        <f>IF($AK145&lt;(Summary!$D$4+1),'Base Correl and Vol Calcs'!P145,"")</f>
        <v/>
      </c>
      <c r="AI145" s="12" t="str">
        <f>IF($AK145&lt;(Summary!$D$4+1),'Base Correl and Vol Calcs'!Q145,"")</f>
        <v/>
      </c>
      <c r="AJ145" s="12" t="str">
        <f>IF($AK145&lt;(Summary!$D$4+1),'Base Correl and Vol Calcs'!R145,"")</f>
        <v/>
      </c>
      <c r="AK145" s="10">
        <f t="shared" si="71"/>
        <v>141</v>
      </c>
      <c r="BE145" s="4" t="str">
        <f t="shared" si="72"/>
        <v/>
      </c>
      <c r="BF145" s="4" t="str">
        <f t="shared" si="59"/>
        <v/>
      </c>
      <c r="BG145" s="4" t="str">
        <f t="shared" si="60"/>
        <v/>
      </c>
      <c r="BH145" s="4" t="str">
        <f t="shared" si="61"/>
        <v/>
      </c>
      <c r="BI145" s="4" t="str">
        <f t="shared" si="62"/>
        <v/>
      </c>
      <c r="BJ145" s="4" t="str">
        <f t="shared" si="63"/>
        <v/>
      </c>
      <c r="BK145" s="4" t="str">
        <f t="shared" si="64"/>
        <v/>
      </c>
      <c r="BL145" s="4" t="str">
        <f t="shared" si="56"/>
        <v/>
      </c>
      <c r="BM145" s="4" t="str">
        <f t="shared" si="57"/>
        <v/>
      </c>
      <c r="BN145" s="4" t="str">
        <f t="shared" si="58"/>
        <v/>
      </c>
      <c r="BO145" s="4" t="str">
        <f t="shared" si="65"/>
        <v/>
      </c>
      <c r="BP145" s="4" t="str">
        <f t="shared" si="66"/>
        <v/>
      </c>
      <c r="BQ145" s="4" t="str">
        <f t="shared" si="67"/>
        <v/>
      </c>
      <c r="BR145" s="4" t="str">
        <f t="shared" si="68"/>
        <v/>
      </c>
      <c r="BS145" s="4" t="str">
        <f t="shared" si="69"/>
        <v/>
      </c>
      <c r="BT145" s="4" t="str">
        <f t="shared" si="70"/>
        <v/>
      </c>
      <c r="BV145" s="4"/>
      <c r="BW145" s="4"/>
      <c r="BX145" s="4"/>
      <c r="BY145" s="4"/>
      <c r="BZ145" s="4"/>
      <c r="CA145" s="4"/>
      <c r="CB145" s="4"/>
      <c r="CC145" s="4"/>
    </row>
    <row r="146" spans="1:81" x14ac:dyDescent="0.2">
      <c r="A146" s="38"/>
      <c r="B146" s="34">
        <f>'US Core RE'!D155</f>
        <v>32689</v>
      </c>
      <c r="C146" s="3">
        <f ca="1">'Data Selector'!B145</f>
        <v>1.13483550674145E-2</v>
      </c>
      <c r="D146" s="3">
        <f ca="1">'Data Selector'!C145</f>
        <v>0</v>
      </c>
      <c r="E146" s="3">
        <f ca="1">'Data Selector'!D145</f>
        <v>0</v>
      </c>
      <c r="F146" s="3">
        <f ca="1">'Data Selector'!E145</f>
        <v>2.9700000000000001E-2</v>
      </c>
      <c r="G146" s="3">
        <f ca="1">'Data Selector'!F145</f>
        <v>2.2456475622486701E-2</v>
      </c>
      <c r="H146" s="3">
        <f ca="1">'Data Selector'!G145</f>
        <v>1.08183549873049E-2</v>
      </c>
      <c r="I146" s="3">
        <f ca="1">'Data Selector'!H145</f>
        <v>0</v>
      </c>
      <c r="J146" s="3">
        <f ca="1">'Data Selector'!I145</f>
        <v>0.14173563597800021</v>
      </c>
      <c r="K146" s="3">
        <f ca="1">'Data Selector'!J145</f>
        <v>1.8248634609500103E-2</v>
      </c>
      <c r="L146" s="3">
        <f ca="1">'Data Selector'!K145</f>
        <v>6.0809215586749898E-2</v>
      </c>
      <c r="M146" s="3">
        <f ca="1">'Data Selector'!L145</f>
        <v>0</v>
      </c>
      <c r="N146" s="3">
        <f ca="1">'Data Selector'!M145</f>
        <v>8.82714353114087E-2</v>
      </c>
      <c r="O146" s="3">
        <f ca="1">'Data Selector'!N145</f>
        <v>7.9655903975095699E-2</v>
      </c>
      <c r="P146" s="3">
        <f ca="1">'Data Selector'!O145</f>
        <v>0</v>
      </c>
      <c r="Q146" s="3">
        <f ca="1">'Data Selector'!P145</f>
        <v>0</v>
      </c>
      <c r="R146" s="3">
        <f ca="1">'Data Selector'!Q145</f>
        <v>0</v>
      </c>
      <c r="U146" s="12" t="str">
        <f>IF($AK146&lt;(Summary!$D$4+1),'Base Correl and Vol Calcs'!C146,"")</f>
        <v/>
      </c>
      <c r="V146" s="12" t="str">
        <f>IF($AK146&lt;(Summary!$D$4+1),'Base Correl and Vol Calcs'!D146,"")</f>
        <v/>
      </c>
      <c r="W146" s="12" t="str">
        <f>IF($AK146&lt;(Summary!$D$4+1),'Base Correl and Vol Calcs'!E146,"")</f>
        <v/>
      </c>
      <c r="X146" s="12" t="str">
        <f>IF($AK146&lt;(Summary!$D$4+1),'Base Correl and Vol Calcs'!F146,"")</f>
        <v/>
      </c>
      <c r="Y146" s="12" t="str">
        <f>IF($AK146&lt;(Summary!$D$4+1),'Base Correl and Vol Calcs'!G146,"")</f>
        <v/>
      </c>
      <c r="Z146" s="12" t="str">
        <f>IF($AK146&lt;(Summary!$D$4+1),'Base Correl and Vol Calcs'!H146,"")</f>
        <v/>
      </c>
      <c r="AA146" s="12" t="str">
        <f>IF($AK146&lt;(Summary!$D$4+1),'Base Correl and Vol Calcs'!I146,"")</f>
        <v/>
      </c>
      <c r="AB146" s="12" t="str">
        <f>IF($AK146&lt;(Summary!$D$4+1),'Base Correl and Vol Calcs'!J146,"")</f>
        <v/>
      </c>
      <c r="AC146" s="12" t="str">
        <f>IF($AK146&lt;(Summary!$D$4+1),'Base Correl and Vol Calcs'!K146,"")</f>
        <v/>
      </c>
      <c r="AD146" s="12" t="str">
        <f>IF($AK146&lt;(Summary!$D$4+1),'Base Correl and Vol Calcs'!L146,"")</f>
        <v/>
      </c>
      <c r="AE146" s="12" t="str">
        <f>IF($AK146&lt;(Summary!$D$4+1),'Base Correl and Vol Calcs'!M146,"")</f>
        <v/>
      </c>
      <c r="AF146" s="12" t="str">
        <f>IF($AK146&lt;(Summary!$D$4+1),'Base Correl and Vol Calcs'!N146,"")</f>
        <v/>
      </c>
      <c r="AG146" s="12" t="str">
        <f>IF($AK146&lt;(Summary!$D$4+1),'Base Correl and Vol Calcs'!O146,"")</f>
        <v/>
      </c>
      <c r="AH146" s="12" t="str">
        <f>IF($AK146&lt;(Summary!$D$4+1),'Base Correl and Vol Calcs'!P146,"")</f>
        <v/>
      </c>
      <c r="AI146" s="12" t="str">
        <f>IF($AK146&lt;(Summary!$D$4+1),'Base Correl and Vol Calcs'!Q146,"")</f>
        <v/>
      </c>
      <c r="AJ146" s="12" t="str">
        <f>IF($AK146&lt;(Summary!$D$4+1),'Base Correl and Vol Calcs'!R146,"")</f>
        <v/>
      </c>
      <c r="AK146" s="10">
        <f t="shared" si="71"/>
        <v>142</v>
      </c>
      <c r="BE146" s="4" t="str">
        <f t="shared" si="72"/>
        <v/>
      </c>
      <c r="BF146" s="4" t="str">
        <f t="shared" si="59"/>
        <v/>
      </c>
      <c r="BG146" s="4" t="str">
        <f t="shared" si="60"/>
        <v/>
      </c>
      <c r="BH146" s="4" t="str">
        <f t="shared" si="61"/>
        <v/>
      </c>
      <c r="BI146" s="4" t="str">
        <f t="shared" si="62"/>
        <v/>
      </c>
      <c r="BJ146" s="4" t="str">
        <f t="shared" si="63"/>
        <v/>
      </c>
      <c r="BK146" s="4" t="str">
        <f t="shared" si="64"/>
        <v/>
      </c>
      <c r="BL146" s="4" t="str">
        <f t="shared" si="56"/>
        <v/>
      </c>
      <c r="BM146" s="4" t="str">
        <f t="shared" si="57"/>
        <v/>
      </c>
      <c r="BN146" s="4" t="str">
        <f t="shared" si="58"/>
        <v/>
      </c>
      <c r="BO146" s="4" t="str">
        <f t="shared" si="65"/>
        <v/>
      </c>
      <c r="BP146" s="4" t="str">
        <f t="shared" si="66"/>
        <v/>
      </c>
      <c r="BQ146" s="4" t="str">
        <f t="shared" si="67"/>
        <v/>
      </c>
      <c r="BR146" s="4" t="str">
        <f t="shared" si="68"/>
        <v/>
      </c>
      <c r="BS146" s="4" t="str">
        <f t="shared" si="69"/>
        <v/>
      </c>
      <c r="BT146" s="4" t="str">
        <f t="shared" si="70"/>
        <v/>
      </c>
      <c r="BV146" s="4"/>
      <c r="BW146" s="4"/>
      <c r="BX146" s="4"/>
      <c r="BY146" s="4"/>
      <c r="BZ146" s="4"/>
      <c r="CA146" s="4"/>
      <c r="CB146" s="4"/>
      <c r="CC146" s="4"/>
    </row>
    <row r="147" spans="1:81" x14ac:dyDescent="0.2">
      <c r="A147" s="38"/>
      <c r="B147" s="34">
        <f>'US Core RE'!D156</f>
        <v>32598</v>
      </c>
      <c r="C147" s="3">
        <f ca="1">'Data Selector'!B146</f>
        <v>1.42013106137706E-2</v>
      </c>
      <c r="D147" s="3">
        <f ca="1">'Data Selector'!C146</f>
        <v>0</v>
      </c>
      <c r="E147" s="3">
        <f ca="1">'Data Selector'!D146</f>
        <v>0</v>
      </c>
      <c r="F147" s="3">
        <f ca="1">'Data Selector'!E146</f>
        <v>1.6299999999999999E-2</v>
      </c>
      <c r="G147" s="3">
        <f ca="1">'Data Selector'!F146</f>
        <v>1.7293001925411999E-2</v>
      </c>
      <c r="H147" s="3">
        <f ca="1">'Data Selector'!G146</f>
        <v>9.8600868767447104E-3</v>
      </c>
      <c r="I147" s="3">
        <f ca="1">'Data Selector'!H146</f>
        <v>0</v>
      </c>
      <c r="J147" s="3">
        <f ca="1">'Data Selector'!I146</f>
        <v>3.9073497071750118E-2</v>
      </c>
      <c r="K147" s="3">
        <f ca="1">'Data Selector'!J146</f>
        <v>9.1889541754999193E-3</v>
      </c>
      <c r="L147" s="3">
        <f ca="1">'Data Selector'!K146</f>
        <v>1.2187738026499861E-2</v>
      </c>
      <c r="M147" s="3">
        <f ca="1">'Data Selector'!L146</f>
        <v>0</v>
      </c>
      <c r="N147" s="3">
        <f ca="1">'Data Selector'!M146</f>
        <v>7.0895581203430202E-2</v>
      </c>
      <c r="O147" s="3">
        <f ca="1">'Data Selector'!N146</f>
        <v>1.1390138211015532E-2</v>
      </c>
      <c r="P147" s="3">
        <f ca="1">'Data Selector'!O146</f>
        <v>0</v>
      </c>
      <c r="Q147" s="3">
        <f ca="1">'Data Selector'!P146</f>
        <v>0</v>
      </c>
      <c r="R147" s="3">
        <f ca="1">'Data Selector'!Q146</f>
        <v>0</v>
      </c>
      <c r="U147" s="12" t="str">
        <f>IF($AK147&lt;(Summary!$D$4+1),'Base Correl and Vol Calcs'!C147,"")</f>
        <v/>
      </c>
      <c r="V147" s="12" t="str">
        <f>IF($AK147&lt;(Summary!$D$4+1),'Base Correl and Vol Calcs'!D147,"")</f>
        <v/>
      </c>
      <c r="W147" s="12" t="str">
        <f>IF($AK147&lt;(Summary!$D$4+1),'Base Correl and Vol Calcs'!E147,"")</f>
        <v/>
      </c>
      <c r="X147" s="12" t="str">
        <f>IF($AK147&lt;(Summary!$D$4+1),'Base Correl and Vol Calcs'!F147,"")</f>
        <v/>
      </c>
      <c r="Y147" s="12" t="str">
        <f>IF($AK147&lt;(Summary!$D$4+1),'Base Correl and Vol Calcs'!G147,"")</f>
        <v/>
      </c>
      <c r="Z147" s="12" t="str">
        <f>IF($AK147&lt;(Summary!$D$4+1),'Base Correl and Vol Calcs'!H147,"")</f>
        <v/>
      </c>
      <c r="AA147" s="12" t="str">
        <f>IF($AK147&lt;(Summary!$D$4+1),'Base Correl and Vol Calcs'!I147,"")</f>
        <v/>
      </c>
      <c r="AB147" s="12" t="str">
        <f>IF($AK147&lt;(Summary!$D$4+1),'Base Correl and Vol Calcs'!J147,"")</f>
        <v/>
      </c>
      <c r="AC147" s="12" t="str">
        <f>IF($AK147&lt;(Summary!$D$4+1),'Base Correl and Vol Calcs'!K147,"")</f>
        <v/>
      </c>
      <c r="AD147" s="12" t="str">
        <f>IF($AK147&lt;(Summary!$D$4+1),'Base Correl and Vol Calcs'!L147,"")</f>
        <v/>
      </c>
      <c r="AE147" s="12" t="str">
        <f>IF($AK147&lt;(Summary!$D$4+1),'Base Correl and Vol Calcs'!M147,"")</f>
        <v/>
      </c>
      <c r="AF147" s="12" t="str">
        <f>IF($AK147&lt;(Summary!$D$4+1),'Base Correl and Vol Calcs'!N147,"")</f>
        <v/>
      </c>
      <c r="AG147" s="12" t="str">
        <f>IF($AK147&lt;(Summary!$D$4+1),'Base Correl and Vol Calcs'!O147,"")</f>
        <v/>
      </c>
      <c r="AH147" s="12" t="str">
        <f>IF($AK147&lt;(Summary!$D$4+1),'Base Correl and Vol Calcs'!P147,"")</f>
        <v/>
      </c>
      <c r="AI147" s="12" t="str">
        <f>IF($AK147&lt;(Summary!$D$4+1),'Base Correl and Vol Calcs'!Q147,"")</f>
        <v/>
      </c>
      <c r="AJ147" s="12" t="str">
        <f>IF($AK147&lt;(Summary!$D$4+1),'Base Correl and Vol Calcs'!R147,"")</f>
        <v/>
      </c>
      <c r="AK147" s="10">
        <f t="shared" si="71"/>
        <v>143</v>
      </c>
      <c r="BE147" s="4" t="str">
        <f t="shared" si="72"/>
        <v/>
      </c>
      <c r="BF147" s="4" t="str">
        <f t="shared" si="59"/>
        <v/>
      </c>
      <c r="BG147" s="4" t="str">
        <f t="shared" si="60"/>
        <v/>
      </c>
      <c r="BH147" s="4" t="str">
        <f t="shared" si="61"/>
        <v/>
      </c>
      <c r="BI147" s="4" t="str">
        <f t="shared" si="62"/>
        <v/>
      </c>
      <c r="BJ147" s="4" t="str">
        <f t="shared" si="63"/>
        <v/>
      </c>
      <c r="BK147" s="4" t="str">
        <f t="shared" si="64"/>
        <v/>
      </c>
      <c r="BL147" s="4" t="str">
        <f t="shared" si="56"/>
        <v/>
      </c>
      <c r="BM147" s="4" t="str">
        <f t="shared" si="57"/>
        <v/>
      </c>
      <c r="BN147" s="4" t="str">
        <f t="shared" si="58"/>
        <v/>
      </c>
      <c r="BO147" s="4" t="str">
        <f t="shared" si="65"/>
        <v/>
      </c>
      <c r="BP147" s="4" t="str">
        <f t="shared" si="66"/>
        <v/>
      </c>
      <c r="BQ147" s="4" t="str">
        <f t="shared" si="67"/>
        <v/>
      </c>
      <c r="BR147" s="4" t="str">
        <f t="shared" si="68"/>
        <v/>
      </c>
      <c r="BS147" s="4" t="str">
        <f t="shared" si="69"/>
        <v/>
      </c>
      <c r="BT147" s="4" t="str">
        <f t="shared" si="70"/>
        <v/>
      </c>
      <c r="BV147" s="4"/>
      <c r="BW147" s="4"/>
      <c r="BX147" s="4"/>
      <c r="BY147" s="4"/>
      <c r="BZ147" s="4"/>
      <c r="CA147" s="4"/>
      <c r="CB147" s="4"/>
      <c r="CC147" s="4"/>
    </row>
    <row r="148" spans="1:81" x14ac:dyDescent="0.2">
      <c r="A148" s="38"/>
      <c r="B148" s="34">
        <f>'US Core RE'!D157</f>
        <v>32508</v>
      </c>
      <c r="C148" s="3">
        <f ca="1">'Data Selector'!B147</f>
        <v>1.5339815269198901E-2</v>
      </c>
      <c r="D148" s="3">
        <f ca="1">'Data Selector'!C147</f>
        <v>0</v>
      </c>
      <c r="E148" s="3">
        <f ca="1">'Data Selector'!D147</f>
        <v>0</v>
      </c>
      <c r="F148" s="3">
        <f ca="1">'Data Selector'!E147</f>
        <v>2.3400000000000001E-2</v>
      </c>
      <c r="G148" s="3">
        <f ca="1">'Data Selector'!F147</f>
        <v>3.1329236792424303E-2</v>
      </c>
      <c r="H148" s="3">
        <f ca="1">'Data Selector'!G147</f>
        <v>6.5844157628010797E-2</v>
      </c>
      <c r="I148" s="3">
        <f ca="1">'Data Selector'!H147</f>
        <v>0</v>
      </c>
      <c r="J148" s="3">
        <f ca="1">'Data Selector'!I147</f>
        <v>0.124133754569</v>
      </c>
      <c r="K148" s="3">
        <f ca="1">'Data Selector'!J147</f>
        <v>3.1403307404750169E-2</v>
      </c>
      <c r="L148" s="3">
        <f ca="1">'Data Selector'!K147</f>
        <v>0.23398560814025005</v>
      </c>
      <c r="M148" s="3">
        <f ca="1">'Data Selector'!L147</f>
        <v>0</v>
      </c>
      <c r="N148" s="3">
        <f ca="1">'Data Selector'!M147</f>
        <v>3.0870682379242398E-2</v>
      </c>
      <c r="O148" s="3">
        <f ca="1">'Data Selector'!N147</f>
        <v>7.5825636657727014E-3</v>
      </c>
      <c r="P148" s="3">
        <f ca="1">'Data Selector'!O147</f>
        <v>0</v>
      </c>
      <c r="Q148" s="3">
        <f ca="1">'Data Selector'!P147</f>
        <v>0</v>
      </c>
      <c r="R148" s="3">
        <f ca="1">'Data Selector'!Q147</f>
        <v>0</v>
      </c>
      <c r="U148" s="12" t="str">
        <f>IF($AK148&lt;(Summary!$D$4+1),'Base Correl and Vol Calcs'!C148,"")</f>
        <v/>
      </c>
      <c r="V148" s="12" t="str">
        <f>IF($AK148&lt;(Summary!$D$4+1),'Base Correl and Vol Calcs'!D148,"")</f>
        <v/>
      </c>
      <c r="W148" s="12" t="str">
        <f>IF($AK148&lt;(Summary!$D$4+1),'Base Correl and Vol Calcs'!E148,"")</f>
        <v/>
      </c>
      <c r="X148" s="12" t="str">
        <f>IF($AK148&lt;(Summary!$D$4+1),'Base Correl and Vol Calcs'!F148,"")</f>
        <v/>
      </c>
      <c r="Y148" s="12" t="str">
        <f>IF($AK148&lt;(Summary!$D$4+1),'Base Correl and Vol Calcs'!G148,"")</f>
        <v/>
      </c>
      <c r="Z148" s="12" t="str">
        <f>IF($AK148&lt;(Summary!$D$4+1),'Base Correl and Vol Calcs'!H148,"")</f>
        <v/>
      </c>
      <c r="AA148" s="12" t="str">
        <f>IF($AK148&lt;(Summary!$D$4+1),'Base Correl and Vol Calcs'!I148,"")</f>
        <v/>
      </c>
      <c r="AB148" s="12" t="str">
        <f>IF($AK148&lt;(Summary!$D$4+1),'Base Correl and Vol Calcs'!J148,"")</f>
        <v/>
      </c>
      <c r="AC148" s="12" t="str">
        <f>IF($AK148&lt;(Summary!$D$4+1),'Base Correl and Vol Calcs'!K148,"")</f>
        <v/>
      </c>
      <c r="AD148" s="12" t="str">
        <f>IF($AK148&lt;(Summary!$D$4+1),'Base Correl and Vol Calcs'!L148,"")</f>
        <v/>
      </c>
      <c r="AE148" s="12" t="str">
        <f>IF($AK148&lt;(Summary!$D$4+1),'Base Correl and Vol Calcs'!M148,"")</f>
        <v/>
      </c>
      <c r="AF148" s="12" t="str">
        <f>IF($AK148&lt;(Summary!$D$4+1),'Base Correl and Vol Calcs'!N148,"")</f>
        <v/>
      </c>
      <c r="AG148" s="12" t="str">
        <f>IF($AK148&lt;(Summary!$D$4+1),'Base Correl and Vol Calcs'!O148,"")</f>
        <v/>
      </c>
      <c r="AH148" s="12" t="str">
        <f>IF($AK148&lt;(Summary!$D$4+1),'Base Correl and Vol Calcs'!P148,"")</f>
        <v/>
      </c>
      <c r="AI148" s="12" t="str">
        <f>IF($AK148&lt;(Summary!$D$4+1),'Base Correl and Vol Calcs'!Q148,"")</f>
        <v/>
      </c>
      <c r="AJ148" s="12" t="str">
        <f>IF($AK148&lt;(Summary!$D$4+1),'Base Correl and Vol Calcs'!R148,"")</f>
        <v/>
      </c>
      <c r="AK148" s="10">
        <f t="shared" si="71"/>
        <v>144</v>
      </c>
      <c r="BE148" s="4" t="str">
        <f t="shared" si="72"/>
        <v/>
      </c>
      <c r="BF148" s="4" t="str">
        <f t="shared" si="59"/>
        <v/>
      </c>
      <c r="BG148" s="4" t="str">
        <f t="shared" si="60"/>
        <v/>
      </c>
      <c r="BH148" s="4" t="str">
        <f t="shared" si="61"/>
        <v/>
      </c>
      <c r="BI148" s="4" t="str">
        <f t="shared" si="62"/>
        <v/>
      </c>
      <c r="BJ148" s="4" t="str">
        <f t="shared" si="63"/>
        <v/>
      </c>
      <c r="BK148" s="4" t="str">
        <f t="shared" si="64"/>
        <v/>
      </c>
      <c r="BL148" s="4" t="str">
        <f t="shared" si="56"/>
        <v/>
      </c>
      <c r="BM148" s="4" t="str">
        <f t="shared" si="57"/>
        <v/>
      </c>
      <c r="BN148" s="4" t="str">
        <f t="shared" si="58"/>
        <v/>
      </c>
      <c r="BO148" s="4" t="str">
        <f t="shared" si="65"/>
        <v/>
      </c>
      <c r="BP148" s="4" t="str">
        <f t="shared" si="66"/>
        <v/>
      </c>
      <c r="BQ148" s="4" t="str">
        <f t="shared" si="67"/>
        <v/>
      </c>
      <c r="BR148" s="4" t="str">
        <f t="shared" si="68"/>
        <v/>
      </c>
      <c r="BS148" s="4" t="str">
        <f t="shared" si="69"/>
        <v/>
      </c>
      <c r="BT148" s="4" t="str">
        <f t="shared" si="70"/>
        <v/>
      </c>
      <c r="BV148" s="4"/>
      <c r="BW148" s="4"/>
      <c r="BX148" s="4"/>
      <c r="BY148" s="4"/>
      <c r="BZ148" s="4"/>
      <c r="CA148" s="4"/>
      <c r="CB148" s="4"/>
      <c r="CC148" s="4"/>
    </row>
    <row r="149" spans="1:81" x14ac:dyDescent="0.2">
      <c r="A149" s="38"/>
      <c r="B149" s="34">
        <f>'US Core RE'!D158</f>
        <v>32416</v>
      </c>
      <c r="C149" s="3">
        <f ca="1">'Data Selector'!B148</f>
        <v>1.7069495497255501E-2</v>
      </c>
      <c r="D149" s="3">
        <f ca="1">'Data Selector'!C148</f>
        <v>0</v>
      </c>
      <c r="E149" s="3">
        <f ca="1">'Data Selector'!D148</f>
        <v>0</v>
      </c>
      <c r="F149" s="3">
        <f ca="1">'Data Selector'!E148</f>
        <v>2.3400000000000001E-2</v>
      </c>
      <c r="G149" s="3">
        <f ca="1">'Data Selector'!F148</f>
        <v>2.1991685401726201E-2</v>
      </c>
      <c r="H149" s="3">
        <f ca="1">'Data Selector'!G148</f>
        <v>1.8577111720097898E-2</v>
      </c>
      <c r="I149" s="3">
        <f ca="1">'Data Selector'!H148</f>
        <v>0</v>
      </c>
      <c r="J149" s="3">
        <f ca="1">'Data Selector'!I148</f>
        <v>4.1707475920999881E-2</v>
      </c>
      <c r="K149" s="3">
        <f ca="1">'Data Selector'!J148</f>
        <v>9.5068637097499575E-3</v>
      </c>
      <c r="L149" s="3">
        <f ca="1">'Data Selector'!K148</f>
        <v>1.5406220953249949E-2</v>
      </c>
      <c r="M149" s="3">
        <f ca="1">'Data Selector'!L148</f>
        <v>0</v>
      </c>
      <c r="N149" s="3">
        <f ca="1">'Data Selector'!M148</f>
        <v>3.39043945944062E-3</v>
      </c>
      <c r="O149" s="3">
        <f ca="1">'Data Selector'!N148</f>
        <v>1.9942534259637323E-2</v>
      </c>
      <c r="P149" s="3">
        <f ca="1">'Data Selector'!O148</f>
        <v>0</v>
      </c>
      <c r="Q149" s="3">
        <f ca="1">'Data Selector'!P148</f>
        <v>0</v>
      </c>
      <c r="R149" s="3">
        <f ca="1">'Data Selector'!Q148</f>
        <v>0</v>
      </c>
      <c r="U149" s="12" t="str">
        <f>IF($AK149&lt;(Summary!$D$4+1),'Base Correl and Vol Calcs'!C149,"")</f>
        <v/>
      </c>
      <c r="V149" s="12" t="str">
        <f>IF($AK149&lt;(Summary!$D$4+1),'Base Correl and Vol Calcs'!D149,"")</f>
        <v/>
      </c>
      <c r="W149" s="12" t="str">
        <f>IF($AK149&lt;(Summary!$D$4+1),'Base Correl and Vol Calcs'!E149,"")</f>
        <v/>
      </c>
      <c r="X149" s="12" t="str">
        <f>IF($AK149&lt;(Summary!$D$4+1),'Base Correl and Vol Calcs'!F149,"")</f>
        <v/>
      </c>
      <c r="Y149" s="12" t="str">
        <f>IF($AK149&lt;(Summary!$D$4+1),'Base Correl and Vol Calcs'!G149,"")</f>
        <v/>
      </c>
      <c r="Z149" s="12" t="str">
        <f>IF($AK149&lt;(Summary!$D$4+1),'Base Correl and Vol Calcs'!H149,"")</f>
        <v/>
      </c>
      <c r="AA149" s="12" t="str">
        <f>IF($AK149&lt;(Summary!$D$4+1),'Base Correl and Vol Calcs'!I149,"")</f>
        <v/>
      </c>
      <c r="AB149" s="12" t="str">
        <f>IF($AK149&lt;(Summary!$D$4+1),'Base Correl and Vol Calcs'!J149,"")</f>
        <v/>
      </c>
      <c r="AC149" s="12" t="str">
        <f>IF($AK149&lt;(Summary!$D$4+1),'Base Correl and Vol Calcs'!K149,"")</f>
        <v/>
      </c>
      <c r="AD149" s="12" t="str">
        <f>IF($AK149&lt;(Summary!$D$4+1),'Base Correl and Vol Calcs'!L149,"")</f>
        <v/>
      </c>
      <c r="AE149" s="12" t="str">
        <f>IF($AK149&lt;(Summary!$D$4+1),'Base Correl and Vol Calcs'!M149,"")</f>
        <v/>
      </c>
      <c r="AF149" s="12" t="str">
        <f>IF($AK149&lt;(Summary!$D$4+1),'Base Correl and Vol Calcs'!N149,"")</f>
        <v/>
      </c>
      <c r="AG149" s="12" t="str">
        <f>IF($AK149&lt;(Summary!$D$4+1),'Base Correl and Vol Calcs'!O149,"")</f>
        <v/>
      </c>
      <c r="AH149" s="12" t="str">
        <f>IF($AK149&lt;(Summary!$D$4+1),'Base Correl and Vol Calcs'!P149,"")</f>
        <v/>
      </c>
      <c r="AI149" s="12" t="str">
        <f>IF($AK149&lt;(Summary!$D$4+1),'Base Correl and Vol Calcs'!Q149,"")</f>
        <v/>
      </c>
      <c r="AJ149" s="12" t="str">
        <f>IF($AK149&lt;(Summary!$D$4+1),'Base Correl and Vol Calcs'!R149,"")</f>
        <v/>
      </c>
      <c r="AK149" s="10">
        <f t="shared" si="71"/>
        <v>145</v>
      </c>
      <c r="BE149" s="4" t="str">
        <f t="shared" si="72"/>
        <v/>
      </c>
      <c r="BF149" s="4" t="str">
        <f t="shared" si="59"/>
        <v/>
      </c>
      <c r="BG149" s="4" t="str">
        <f t="shared" si="60"/>
        <v/>
      </c>
      <c r="BH149" s="4" t="str">
        <f t="shared" si="61"/>
        <v/>
      </c>
      <c r="BI149" s="4" t="str">
        <f t="shared" si="62"/>
        <v/>
      </c>
      <c r="BJ149" s="4" t="str">
        <f t="shared" si="63"/>
        <v/>
      </c>
      <c r="BK149" s="4" t="str">
        <f t="shared" si="64"/>
        <v/>
      </c>
      <c r="BL149" s="4" t="str">
        <f t="shared" si="56"/>
        <v/>
      </c>
      <c r="BM149" s="4" t="str">
        <f t="shared" si="57"/>
        <v/>
      </c>
      <c r="BN149" s="4" t="str">
        <f t="shared" si="58"/>
        <v/>
      </c>
      <c r="BO149" s="4" t="str">
        <f t="shared" si="65"/>
        <v/>
      </c>
      <c r="BP149" s="4" t="str">
        <f t="shared" si="66"/>
        <v/>
      </c>
      <c r="BQ149" s="4" t="str">
        <f t="shared" si="67"/>
        <v/>
      </c>
      <c r="BR149" s="4" t="str">
        <f t="shared" si="68"/>
        <v/>
      </c>
      <c r="BS149" s="4" t="str">
        <f t="shared" si="69"/>
        <v/>
      </c>
      <c r="BT149" s="4" t="str">
        <f t="shared" si="70"/>
        <v/>
      </c>
      <c r="BV149" s="4"/>
      <c r="BW149" s="4"/>
      <c r="BX149" s="4"/>
      <c r="BY149" s="4"/>
      <c r="BZ149" s="4"/>
      <c r="CA149" s="4"/>
      <c r="CB149" s="4"/>
      <c r="CC149" s="4"/>
    </row>
    <row r="150" spans="1:81" x14ac:dyDescent="0.2">
      <c r="A150" s="38"/>
      <c r="B150" s="34">
        <f>'US Core RE'!D159</f>
        <v>32324</v>
      </c>
      <c r="C150" s="3">
        <f ca="1">'Data Selector'!B149</f>
        <v>1.46196676718256E-2</v>
      </c>
      <c r="D150" s="3">
        <f ca="1">'Data Selector'!C149</f>
        <v>0</v>
      </c>
      <c r="E150" s="3">
        <f ca="1">'Data Selector'!D149</f>
        <v>0</v>
      </c>
      <c r="F150" s="3">
        <f ca="1">'Data Selector'!E149</f>
        <v>2.7400000000000001E-2</v>
      </c>
      <c r="G150" s="3">
        <f ca="1">'Data Selector'!F149</f>
        <v>2.9312588898034501E-2</v>
      </c>
      <c r="H150" s="3">
        <f ca="1">'Data Selector'!G149</f>
        <v>1.0831359521848801E-2</v>
      </c>
      <c r="I150" s="3">
        <f ca="1">'Data Selector'!H149</f>
        <v>0</v>
      </c>
      <c r="J150" s="3">
        <f ca="1">'Data Selector'!I149</f>
        <v>6.0634063664000148E-2</v>
      </c>
      <c r="K150" s="3">
        <f ca="1">'Data Selector'!J149</f>
        <v>1.4186488227500238E-2</v>
      </c>
      <c r="L150" s="3">
        <f ca="1">'Data Selector'!K149</f>
        <v>1.5406220953249949E-2</v>
      </c>
      <c r="M150" s="3">
        <f ca="1">'Data Selector'!L149</f>
        <v>0</v>
      </c>
      <c r="N150" s="3">
        <f ca="1">'Data Selector'!M149</f>
        <v>6.6604651618243194E-2</v>
      </c>
      <c r="O150" s="3">
        <f ca="1">'Data Selector'!N149</f>
        <v>1.1752788140149129E-2</v>
      </c>
      <c r="P150" s="3">
        <f ca="1">'Data Selector'!O149</f>
        <v>0</v>
      </c>
      <c r="Q150" s="3">
        <f ca="1">'Data Selector'!P149</f>
        <v>0</v>
      </c>
      <c r="R150" s="3">
        <f ca="1">'Data Selector'!Q149</f>
        <v>0</v>
      </c>
      <c r="U150" s="12" t="str">
        <f>IF($AK150&lt;(Summary!$D$4+1),'Base Correl and Vol Calcs'!C150,"")</f>
        <v/>
      </c>
      <c r="V150" s="12" t="str">
        <f>IF($AK150&lt;(Summary!$D$4+1),'Base Correl and Vol Calcs'!D150,"")</f>
        <v/>
      </c>
      <c r="W150" s="12" t="str">
        <f>IF($AK150&lt;(Summary!$D$4+1),'Base Correl and Vol Calcs'!E150,"")</f>
        <v/>
      </c>
      <c r="X150" s="12" t="str">
        <f>IF($AK150&lt;(Summary!$D$4+1),'Base Correl and Vol Calcs'!F150,"")</f>
        <v/>
      </c>
      <c r="Y150" s="12" t="str">
        <f>IF($AK150&lt;(Summary!$D$4+1),'Base Correl and Vol Calcs'!G150,"")</f>
        <v/>
      </c>
      <c r="Z150" s="12" t="str">
        <f>IF($AK150&lt;(Summary!$D$4+1),'Base Correl and Vol Calcs'!H150,"")</f>
        <v/>
      </c>
      <c r="AA150" s="12" t="str">
        <f>IF($AK150&lt;(Summary!$D$4+1),'Base Correl and Vol Calcs'!I150,"")</f>
        <v/>
      </c>
      <c r="AB150" s="12" t="str">
        <f>IF($AK150&lt;(Summary!$D$4+1),'Base Correl and Vol Calcs'!J150,"")</f>
        <v/>
      </c>
      <c r="AC150" s="12" t="str">
        <f>IF($AK150&lt;(Summary!$D$4+1),'Base Correl and Vol Calcs'!K150,"")</f>
        <v/>
      </c>
      <c r="AD150" s="12" t="str">
        <f>IF($AK150&lt;(Summary!$D$4+1),'Base Correl and Vol Calcs'!L150,"")</f>
        <v/>
      </c>
      <c r="AE150" s="12" t="str">
        <f>IF($AK150&lt;(Summary!$D$4+1),'Base Correl and Vol Calcs'!M150,"")</f>
        <v/>
      </c>
      <c r="AF150" s="12" t="str">
        <f>IF($AK150&lt;(Summary!$D$4+1),'Base Correl and Vol Calcs'!N150,"")</f>
        <v/>
      </c>
      <c r="AG150" s="12" t="str">
        <f>IF($AK150&lt;(Summary!$D$4+1),'Base Correl and Vol Calcs'!O150,"")</f>
        <v/>
      </c>
      <c r="AH150" s="12" t="str">
        <f>IF($AK150&lt;(Summary!$D$4+1),'Base Correl and Vol Calcs'!P150,"")</f>
        <v/>
      </c>
      <c r="AI150" s="12" t="str">
        <f>IF($AK150&lt;(Summary!$D$4+1),'Base Correl and Vol Calcs'!Q150,"")</f>
        <v/>
      </c>
      <c r="AJ150" s="12" t="str">
        <f>IF($AK150&lt;(Summary!$D$4+1),'Base Correl and Vol Calcs'!R150,"")</f>
        <v/>
      </c>
      <c r="AK150" s="10">
        <f t="shared" si="71"/>
        <v>146</v>
      </c>
      <c r="BE150" s="4" t="str">
        <f t="shared" si="72"/>
        <v/>
      </c>
      <c r="BF150" s="4" t="str">
        <f t="shared" si="59"/>
        <v/>
      </c>
      <c r="BG150" s="4" t="str">
        <f t="shared" si="60"/>
        <v/>
      </c>
      <c r="BH150" s="4" t="str">
        <f t="shared" si="61"/>
        <v/>
      </c>
      <c r="BI150" s="4" t="str">
        <f t="shared" si="62"/>
        <v/>
      </c>
      <c r="BJ150" s="4" t="str">
        <f t="shared" si="63"/>
        <v/>
      </c>
      <c r="BK150" s="4" t="str">
        <f t="shared" si="64"/>
        <v/>
      </c>
      <c r="BL150" s="4" t="str">
        <f t="shared" si="56"/>
        <v/>
      </c>
      <c r="BM150" s="4" t="str">
        <f t="shared" si="57"/>
        <v/>
      </c>
      <c r="BN150" s="4" t="str">
        <f t="shared" si="58"/>
        <v/>
      </c>
      <c r="BO150" s="4" t="str">
        <f t="shared" si="65"/>
        <v/>
      </c>
      <c r="BP150" s="4" t="str">
        <f t="shared" si="66"/>
        <v/>
      </c>
      <c r="BQ150" s="4" t="str">
        <f t="shared" si="67"/>
        <v/>
      </c>
      <c r="BR150" s="4" t="str">
        <f t="shared" si="68"/>
        <v/>
      </c>
      <c r="BS150" s="4" t="str">
        <f t="shared" si="69"/>
        <v/>
      </c>
      <c r="BT150" s="4" t="str">
        <f t="shared" si="70"/>
        <v/>
      </c>
      <c r="BV150" s="4"/>
      <c r="BW150" s="4"/>
      <c r="BX150" s="4"/>
      <c r="BY150" s="4"/>
      <c r="BZ150" s="4"/>
      <c r="CA150" s="4"/>
      <c r="CB150" s="4"/>
      <c r="CC150" s="4"/>
    </row>
    <row r="151" spans="1:81" x14ac:dyDescent="0.2">
      <c r="A151" s="38"/>
      <c r="B151" s="34">
        <f>'US Core RE'!D160</f>
        <v>32233</v>
      </c>
      <c r="C151" s="3">
        <f ca="1">'Data Selector'!B150</f>
        <v>1.33374638716023E-2</v>
      </c>
      <c r="D151" s="3">
        <f ca="1">'Data Selector'!C150</f>
        <v>0</v>
      </c>
      <c r="E151" s="3">
        <f ca="1">'Data Selector'!D150</f>
        <v>0</v>
      </c>
      <c r="F151" s="3">
        <f ca="1">'Data Selector'!E150</f>
        <v>0.02</v>
      </c>
      <c r="G151" s="3">
        <f ca="1">'Data Selector'!F150</f>
        <v>1.7481079122039299E-2</v>
      </c>
      <c r="H151" s="3">
        <f ca="1">'Data Selector'!G150</f>
        <v>1.2389439552670901E-2</v>
      </c>
      <c r="I151" s="3">
        <f ca="1">'Data Selector'!H150</f>
        <v>0</v>
      </c>
      <c r="J151" s="3">
        <f ca="1">'Data Selector'!I150</f>
        <v>3.7241206977500108E-2</v>
      </c>
      <c r="K151" s="3">
        <f ca="1">'Data Selector'!J150</f>
        <v>-2.7870020588499966E-2</v>
      </c>
      <c r="L151" s="3">
        <f ca="1">'Data Selector'!K150</f>
        <v>1.5406220953249949E-2</v>
      </c>
      <c r="M151" s="3">
        <f ca="1">'Data Selector'!L150</f>
        <v>0</v>
      </c>
      <c r="N151" s="3">
        <f ca="1">'Data Selector'!M150</f>
        <v>5.6943510866723106E-2</v>
      </c>
      <c r="O151" s="3">
        <f ca="1">'Data Selector'!N150</f>
        <v>3.7609036838957666E-2</v>
      </c>
      <c r="P151" s="3">
        <f ca="1">'Data Selector'!O150</f>
        <v>0</v>
      </c>
      <c r="Q151" s="3">
        <f ca="1">'Data Selector'!P150</f>
        <v>0</v>
      </c>
      <c r="R151" s="3">
        <f ca="1">'Data Selector'!Q150</f>
        <v>0</v>
      </c>
      <c r="U151" s="12" t="str">
        <f>IF($AK151&lt;(Summary!$D$4+1),'Base Correl and Vol Calcs'!C151,"")</f>
        <v/>
      </c>
      <c r="V151" s="12" t="str">
        <f>IF($AK151&lt;(Summary!$D$4+1),'Base Correl and Vol Calcs'!D151,"")</f>
        <v/>
      </c>
      <c r="W151" s="12" t="str">
        <f>IF($AK151&lt;(Summary!$D$4+1),'Base Correl and Vol Calcs'!E151,"")</f>
        <v/>
      </c>
      <c r="X151" s="12" t="str">
        <f>IF($AK151&lt;(Summary!$D$4+1),'Base Correl and Vol Calcs'!F151,"")</f>
        <v/>
      </c>
      <c r="Y151" s="12" t="str">
        <f>IF($AK151&lt;(Summary!$D$4+1),'Base Correl and Vol Calcs'!G151,"")</f>
        <v/>
      </c>
      <c r="Z151" s="12" t="str">
        <f>IF($AK151&lt;(Summary!$D$4+1),'Base Correl and Vol Calcs'!H151,"")</f>
        <v/>
      </c>
      <c r="AA151" s="12" t="str">
        <f>IF($AK151&lt;(Summary!$D$4+1),'Base Correl and Vol Calcs'!I151,"")</f>
        <v/>
      </c>
      <c r="AB151" s="12" t="str">
        <f>IF($AK151&lt;(Summary!$D$4+1),'Base Correl and Vol Calcs'!J151,"")</f>
        <v/>
      </c>
      <c r="AC151" s="12" t="str">
        <f>IF($AK151&lt;(Summary!$D$4+1),'Base Correl and Vol Calcs'!K151,"")</f>
        <v/>
      </c>
      <c r="AD151" s="12" t="str">
        <f>IF($AK151&lt;(Summary!$D$4+1),'Base Correl and Vol Calcs'!L151,"")</f>
        <v/>
      </c>
      <c r="AE151" s="12" t="str">
        <f>IF($AK151&lt;(Summary!$D$4+1),'Base Correl and Vol Calcs'!M151,"")</f>
        <v/>
      </c>
      <c r="AF151" s="12" t="str">
        <f>IF($AK151&lt;(Summary!$D$4+1),'Base Correl and Vol Calcs'!N151,"")</f>
        <v/>
      </c>
      <c r="AG151" s="12" t="str">
        <f>IF($AK151&lt;(Summary!$D$4+1),'Base Correl and Vol Calcs'!O151,"")</f>
        <v/>
      </c>
      <c r="AH151" s="12" t="str">
        <f>IF($AK151&lt;(Summary!$D$4+1),'Base Correl and Vol Calcs'!P151,"")</f>
        <v/>
      </c>
      <c r="AI151" s="12" t="str">
        <f>IF($AK151&lt;(Summary!$D$4+1),'Base Correl and Vol Calcs'!Q151,"")</f>
        <v/>
      </c>
      <c r="AJ151" s="12" t="str">
        <f>IF($AK151&lt;(Summary!$D$4+1),'Base Correl and Vol Calcs'!R151,"")</f>
        <v/>
      </c>
      <c r="AK151" s="10">
        <f t="shared" si="71"/>
        <v>147</v>
      </c>
      <c r="BE151" s="4" t="str">
        <f t="shared" si="72"/>
        <v/>
      </c>
      <c r="BF151" s="4" t="str">
        <f t="shared" si="59"/>
        <v/>
      </c>
      <c r="BG151" s="4" t="str">
        <f t="shared" si="60"/>
        <v/>
      </c>
      <c r="BH151" s="4" t="str">
        <f t="shared" si="61"/>
        <v/>
      </c>
      <c r="BI151" s="4" t="str">
        <f t="shared" si="62"/>
        <v/>
      </c>
      <c r="BJ151" s="4" t="str">
        <f t="shared" si="63"/>
        <v/>
      </c>
      <c r="BK151" s="4" t="str">
        <f t="shared" si="64"/>
        <v/>
      </c>
      <c r="BL151" s="4" t="str">
        <f t="shared" si="56"/>
        <v/>
      </c>
      <c r="BM151" s="4" t="str">
        <f t="shared" si="57"/>
        <v/>
      </c>
      <c r="BN151" s="4" t="str">
        <f t="shared" si="58"/>
        <v/>
      </c>
      <c r="BO151" s="4" t="str">
        <f t="shared" si="65"/>
        <v/>
      </c>
      <c r="BP151" s="4" t="str">
        <f t="shared" si="66"/>
        <v/>
      </c>
      <c r="BQ151" s="4" t="str">
        <f t="shared" si="67"/>
        <v/>
      </c>
      <c r="BR151" s="4" t="str">
        <f t="shared" si="68"/>
        <v/>
      </c>
      <c r="BS151" s="4" t="str">
        <f t="shared" si="69"/>
        <v/>
      </c>
      <c r="BT151" s="4" t="str">
        <f t="shared" si="70"/>
        <v/>
      </c>
      <c r="BV151" s="4"/>
      <c r="BW151" s="4"/>
      <c r="BX151" s="4"/>
      <c r="BY151" s="4"/>
      <c r="BZ151" s="4"/>
      <c r="CA151" s="4"/>
      <c r="CB151" s="4"/>
      <c r="CC151" s="4"/>
    </row>
    <row r="152" spans="1:81" x14ac:dyDescent="0.2">
      <c r="A152" s="38"/>
      <c r="B152" s="34">
        <f>'US Core RE'!D161</f>
        <v>32142</v>
      </c>
      <c r="C152" s="3">
        <f ca="1">'Data Selector'!B151</f>
        <v>1.1857831001989901E-2</v>
      </c>
      <c r="D152" s="3">
        <f ca="1">'Data Selector'!C151</f>
        <v>0</v>
      </c>
      <c r="E152" s="3">
        <f ca="1">'Data Selector'!D151</f>
        <v>0</v>
      </c>
      <c r="F152" s="3">
        <f ca="1">'Data Selector'!E151</f>
        <v>2.35E-2</v>
      </c>
      <c r="G152" s="3">
        <f ca="1">'Data Selector'!F151</f>
        <v>1.7444505144507998E-2</v>
      </c>
      <c r="H152" s="3">
        <f ca="1">'Data Selector'!G151</f>
        <v>3.22281468446491E-2</v>
      </c>
      <c r="I152" s="3">
        <f ca="1">'Data Selector'!H151</f>
        <v>0</v>
      </c>
      <c r="J152" s="3">
        <f ca="1">'Data Selector'!I151</f>
        <v>7.5820656627499927E-2</v>
      </c>
      <c r="K152" s="3">
        <f ca="1">'Data Selector'!J151</f>
        <v>-8.6297299006749983E-2</v>
      </c>
      <c r="L152" s="3">
        <f ca="1">'Data Selector'!K151</f>
        <v>1.6450243255999863E-2</v>
      </c>
      <c r="M152" s="3">
        <f ca="1">'Data Selector'!L151</f>
        <v>0</v>
      </c>
      <c r="N152" s="3">
        <f ca="1">'Data Selector'!M151</f>
        <v>-0.22525119336306398</v>
      </c>
      <c r="O152" s="3">
        <f ca="1">'Data Selector'!N151</f>
        <v>5.8131443672827743E-2</v>
      </c>
      <c r="P152" s="3">
        <f ca="1">'Data Selector'!O151</f>
        <v>0</v>
      </c>
      <c r="Q152" s="3">
        <f ca="1">'Data Selector'!P151</f>
        <v>0</v>
      </c>
      <c r="R152" s="3">
        <f ca="1">'Data Selector'!Q151</f>
        <v>0</v>
      </c>
      <c r="U152" s="12" t="str">
        <f>IF($AK152&lt;(Summary!$D$4+1),'Base Correl and Vol Calcs'!C152,"")</f>
        <v/>
      </c>
      <c r="V152" s="12" t="str">
        <f>IF($AK152&lt;(Summary!$D$4+1),'Base Correl and Vol Calcs'!D152,"")</f>
        <v/>
      </c>
      <c r="W152" s="12" t="str">
        <f>IF($AK152&lt;(Summary!$D$4+1),'Base Correl and Vol Calcs'!E152,"")</f>
        <v/>
      </c>
      <c r="X152" s="12" t="str">
        <f>IF($AK152&lt;(Summary!$D$4+1),'Base Correl and Vol Calcs'!F152,"")</f>
        <v/>
      </c>
      <c r="Y152" s="12" t="str">
        <f>IF($AK152&lt;(Summary!$D$4+1),'Base Correl and Vol Calcs'!G152,"")</f>
        <v/>
      </c>
      <c r="Z152" s="12" t="str">
        <f>IF($AK152&lt;(Summary!$D$4+1),'Base Correl and Vol Calcs'!H152,"")</f>
        <v/>
      </c>
      <c r="AA152" s="12" t="str">
        <f>IF($AK152&lt;(Summary!$D$4+1),'Base Correl and Vol Calcs'!I152,"")</f>
        <v/>
      </c>
      <c r="AB152" s="12" t="str">
        <f>IF($AK152&lt;(Summary!$D$4+1),'Base Correl and Vol Calcs'!J152,"")</f>
        <v/>
      </c>
      <c r="AC152" s="12" t="str">
        <f>IF($AK152&lt;(Summary!$D$4+1),'Base Correl and Vol Calcs'!K152,"")</f>
        <v/>
      </c>
      <c r="AD152" s="12" t="str">
        <f>IF($AK152&lt;(Summary!$D$4+1),'Base Correl and Vol Calcs'!L152,"")</f>
        <v/>
      </c>
      <c r="AE152" s="12" t="str">
        <f>IF($AK152&lt;(Summary!$D$4+1),'Base Correl and Vol Calcs'!M152,"")</f>
        <v/>
      </c>
      <c r="AF152" s="12" t="str">
        <f>IF($AK152&lt;(Summary!$D$4+1),'Base Correl and Vol Calcs'!N152,"")</f>
        <v/>
      </c>
      <c r="AG152" s="12" t="str">
        <f>IF($AK152&lt;(Summary!$D$4+1),'Base Correl and Vol Calcs'!O152,"")</f>
        <v/>
      </c>
      <c r="AH152" s="12" t="str">
        <f>IF($AK152&lt;(Summary!$D$4+1),'Base Correl and Vol Calcs'!P152,"")</f>
        <v/>
      </c>
      <c r="AI152" s="12" t="str">
        <f>IF($AK152&lt;(Summary!$D$4+1),'Base Correl and Vol Calcs'!Q152,"")</f>
        <v/>
      </c>
      <c r="AJ152" s="12" t="str">
        <f>IF($AK152&lt;(Summary!$D$4+1),'Base Correl and Vol Calcs'!R152,"")</f>
        <v/>
      </c>
      <c r="AK152" s="10">
        <f t="shared" si="71"/>
        <v>148</v>
      </c>
      <c r="BE152" s="4" t="str">
        <f t="shared" si="72"/>
        <v/>
      </c>
      <c r="BF152" s="4" t="str">
        <f t="shared" si="59"/>
        <v/>
      </c>
      <c r="BG152" s="4" t="str">
        <f t="shared" si="60"/>
        <v/>
      </c>
      <c r="BH152" s="4" t="str">
        <f t="shared" si="61"/>
        <v/>
      </c>
      <c r="BI152" s="4" t="str">
        <f t="shared" si="62"/>
        <v/>
      </c>
      <c r="BJ152" s="4" t="str">
        <f t="shared" si="63"/>
        <v/>
      </c>
      <c r="BK152" s="4" t="str">
        <f t="shared" si="64"/>
        <v/>
      </c>
      <c r="BL152" s="4" t="str">
        <f t="shared" si="56"/>
        <v/>
      </c>
      <c r="BM152" s="4" t="str">
        <f t="shared" si="57"/>
        <v/>
      </c>
      <c r="BN152" s="4" t="str">
        <f t="shared" si="58"/>
        <v/>
      </c>
      <c r="BO152" s="4" t="str">
        <f t="shared" si="65"/>
        <v/>
      </c>
      <c r="BP152" s="4" t="str">
        <f t="shared" si="66"/>
        <v/>
      </c>
      <c r="BQ152" s="4" t="str">
        <f t="shared" si="67"/>
        <v/>
      </c>
      <c r="BR152" s="4" t="str">
        <f t="shared" si="68"/>
        <v/>
      </c>
      <c r="BS152" s="4" t="str">
        <f t="shared" si="69"/>
        <v/>
      </c>
      <c r="BT152" s="4" t="str">
        <f t="shared" si="70"/>
        <v/>
      </c>
      <c r="BV152" s="4"/>
      <c r="BW152" s="4"/>
      <c r="BX152" s="4"/>
      <c r="BY152" s="4"/>
      <c r="BZ152" s="4"/>
      <c r="CA152" s="4"/>
      <c r="CB152" s="4"/>
      <c r="CC152" s="4"/>
    </row>
    <row r="153" spans="1:81" x14ac:dyDescent="0.2">
      <c r="A153" s="38"/>
      <c r="B153" s="34">
        <f>'US Core RE'!D162</f>
        <v>32050</v>
      </c>
      <c r="C153" s="3">
        <f ca="1">'Data Selector'!B152</f>
        <v>1.9779860861833601E-2</v>
      </c>
      <c r="D153" s="3">
        <f ca="1">'Data Selector'!C152</f>
        <v>0</v>
      </c>
      <c r="E153" s="3">
        <f ca="1">'Data Selector'!D152</f>
        <v>0</v>
      </c>
      <c r="F153" s="3">
        <f ca="1">'Data Selector'!E152</f>
        <v>1.6E-2</v>
      </c>
      <c r="G153" s="3">
        <f ca="1">'Data Selector'!F152</f>
        <v>2.0707209088550602E-2</v>
      </c>
      <c r="H153" s="3">
        <f ca="1">'Data Selector'!G152</f>
        <v>1.37486750779922E-2</v>
      </c>
      <c r="I153" s="3">
        <f ca="1">'Data Selector'!H152</f>
        <v>0</v>
      </c>
      <c r="J153" s="3">
        <f ca="1">'Data Selector'!I152</f>
        <v>0.11602455946625012</v>
      </c>
      <c r="K153" s="3">
        <f ca="1">'Data Selector'!J152</f>
        <v>8.5868175897501064E-3</v>
      </c>
      <c r="L153" s="3">
        <f ca="1">'Data Selector'!K152</f>
        <v>1.4811804618499957E-2</v>
      </c>
      <c r="M153" s="3">
        <f ca="1">'Data Selector'!L152</f>
        <v>0</v>
      </c>
      <c r="N153" s="3">
        <f ca="1">'Data Selector'!M152</f>
        <v>6.5968468053001106E-2</v>
      </c>
      <c r="O153" s="3">
        <f ca="1">'Data Selector'!N152</f>
        <v>-2.7278679955140994E-2</v>
      </c>
      <c r="P153" s="3">
        <f ca="1">'Data Selector'!O152</f>
        <v>0</v>
      </c>
      <c r="Q153" s="3">
        <f ca="1">'Data Selector'!P152</f>
        <v>0</v>
      </c>
      <c r="R153" s="3">
        <f ca="1">'Data Selector'!Q152</f>
        <v>0</v>
      </c>
      <c r="U153" s="12" t="str">
        <f>IF($AK153&lt;(Summary!$D$4+1),'Base Correl and Vol Calcs'!C153,"")</f>
        <v/>
      </c>
      <c r="V153" s="12" t="str">
        <f>IF($AK153&lt;(Summary!$D$4+1),'Base Correl and Vol Calcs'!D153,"")</f>
        <v/>
      </c>
      <c r="W153" s="12" t="str">
        <f>IF($AK153&lt;(Summary!$D$4+1),'Base Correl and Vol Calcs'!E153,"")</f>
        <v/>
      </c>
      <c r="X153" s="12" t="str">
        <f>IF($AK153&lt;(Summary!$D$4+1),'Base Correl and Vol Calcs'!F153,"")</f>
        <v/>
      </c>
      <c r="Y153" s="12" t="str">
        <f>IF($AK153&lt;(Summary!$D$4+1),'Base Correl and Vol Calcs'!G153,"")</f>
        <v/>
      </c>
      <c r="Z153" s="12" t="str">
        <f>IF($AK153&lt;(Summary!$D$4+1),'Base Correl and Vol Calcs'!H153,"")</f>
        <v/>
      </c>
      <c r="AA153" s="12" t="str">
        <f>IF($AK153&lt;(Summary!$D$4+1),'Base Correl and Vol Calcs'!I153,"")</f>
        <v/>
      </c>
      <c r="AB153" s="12" t="str">
        <f>IF($AK153&lt;(Summary!$D$4+1),'Base Correl and Vol Calcs'!J153,"")</f>
        <v/>
      </c>
      <c r="AC153" s="12" t="str">
        <f>IF($AK153&lt;(Summary!$D$4+1),'Base Correl and Vol Calcs'!K153,"")</f>
        <v/>
      </c>
      <c r="AD153" s="12" t="str">
        <f>IF($AK153&lt;(Summary!$D$4+1),'Base Correl and Vol Calcs'!L153,"")</f>
        <v/>
      </c>
      <c r="AE153" s="12" t="str">
        <f>IF($AK153&lt;(Summary!$D$4+1),'Base Correl and Vol Calcs'!M153,"")</f>
        <v/>
      </c>
      <c r="AF153" s="12" t="str">
        <f>IF($AK153&lt;(Summary!$D$4+1),'Base Correl and Vol Calcs'!N153,"")</f>
        <v/>
      </c>
      <c r="AG153" s="12" t="str">
        <f>IF($AK153&lt;(Summary!$D$4+1),'Base Correl and Vol Calcs'!O153,"")</f>
        <v/>
      </c>
      <c r="AH153" s="12" t="str">
        <f>IF($AK153&lt;(Summary!$D$4+1),'Base Correl and Vol Calcs'!P153,"")</f>
        <v/>
      </c>
      <c r="AI153" s="12" t="str">
        <f>IF($AK153&lt;(Summary!$D$4+1),'Base Correl and Vol Calcs'!Q153,"")</f>
        <v/>
      </c>
      <c r="AJ153" s="12" t="str">
        <f>IF($AK153&lt;(Summary!$D$4+1),'Base Correl and Vol Calcs'!R153,"")</f>
        <v/>
      </c>
      <c r="AK153" s="10">
        <f t="shared" si="71"/>
        <v>149</v>
      </c>
      <c r="BE153" s="4" t="str">
        <f t="shared" si="72"/>
        <v/>
      </c>
      <c r="BF153" s="4" t="str">
        <f t="shared" si="59"/>
        <v/>
      </c>
      <c r="BG153" s="4" t="str">
        <f t="shared" si="60"/>
        <v/>
      </c>
      <c r="BH153" s="4" t="str">
        <f t="shared" si="61"/>
        <v/>
      </c>
      <c r="BI153" s="4" t="str">
        <f t="shared" si="62"/>
        <v/>
      </c>
      <c r="BJ153" s="4" t="str">
        <f t="shared" si="63"/>
        <v/>
      </c>
      <c r="BK153" s="4" t="str">
        <f t="shared" si="64"/>
        <v/>
      </c>
      <c r="BL153" s="4" t="str">
        <f t="shared" si="56"/>
        <v/>
      </c>
      <c r="BM153" s="4" t="str">
        <f t="shared" si="57"/>
        <v/>
      </c>
      <c r="BN153" s="4" t="str">
        <f t="shared" si="58"/>
        <v/>
      </c>
      <c r="BO153" s="4" t="str">
        <f t="shared" si="65"/>
        <v/>
      </c>
      <c r="BP153" s="4" t="str">
        <f t="shared" si="66"/>
        <v/>
      </c>
      <c r="BQ153" s="4" t="str">
        <f t="shared" si="67"/>
        <v/>
      </c>
      <c r="BR153" s="4" t="str">
        <f t="shared" si="68"/>
        <v/>
      </c>
      <c r="BS153" s="4" t="str">
        <f t="shared" si="69"/>
        <v/>
      </c>
      <c r="BT153" s="4" t="str">
        <f t="shared" si="70"/>
        <v/>
      </c>
      <c r="BV153" s="4"/>
      <c r="BW153" s="4"/>
      <c r="BX153" s="4"/>
      <c r="BY153" s="4"/>
      <c r="BZ153" s="4"/>
      <c r="CA153" s="4"/>
      <c r="CB153" s="4"/>
      <c r="CC153" s="4"/>
    </row>
    <row r="154" spans="1:81" x14ac:dyDescent="0.2">
      <c r="A154" s="38"/>
      <c r="B154" s="34">
        <f>'US Core RE'!D163</f>
        <v>31958</v>
      </c>
      <c r="C154" s="3">
        <f ca="1">'Data Selector'!B153</f>
        <v>1.14904980943156E-2</v>
      </c>
      <c r="D154" s="3">
        <f ca="1">'Data Selector'!C153</f>
        <v>0</v>
      </c>
      <c r="E154" s="3">
        <f ca="1">'Data Selector'!D153</f>
        <v>0</v>
      </c>
      <c r="F154" s="3">
        <f ca="1">'Data Selector'!E153</f>
        <v>1.9900000000000001E-2</v>
      </c>
      <c r="G154" s="3">
        <f ca="1">'Data Selector'!F153</f>
        <v>1.93121562165906E-2</v>
      </c>
      <c r="H154" s="3">
        <f ca="1">'Data Selector'!G153</f>
        <v>1.9233093960318599E-2</v>
      </c>
      <c r="I154" s="3">
        <f ca="1">'Data Selector'!H153</f>
        <v>0</v>
      </c>
      <c r="J154" s="3">
        <f ca="1">'Data Selector'!I153</f>
        <v>4.6472348683999964E-2</v>
      </c>
      <c r="K154" s="3">
        <f ca="1">'Data Selector'!J153</f>
        <v>-2.4168822924997002E-4</v>
      </c>
      <c r="L154" s="3">
        <f ca="1">'Data Selector'!K153</f>
        <v>-2.8916592501249894E-2</v>
      </c>
      <c r="M154" s="3">
        <f ca="1">'Data Selector'!L153</f>
        <v>0</v>
      </c>
      <c r="N154" s="3">
        <f ca="1">'Data Selector'!M153</f>
        <v>5.0198127683336501E-2</v>
      </c>
      <c r="O154" s="3">
        <f ca="1">'Data Selector'!N153</f>
        <v>-1.7892488756887759E-2</v>
      </c>
      <c r="P154" s="3">
        <f ca="1">'Data Selector'!O153</f>
        <v>0</v>
      </c>
      <c r="Q154" s="3">
        <f ca="1">'Data Selector'!P153</f>
        <v>0</v>
      </c>
      <c r="R154" s="3">
        <f ca="1">'Data Selector'!Q153</f>
        <v>0</v>
      </c>
      <c r="U154" s="12" t="str">
        <f>IF($AK154&lt;(Summary!$D$4+1),'Base Correl and Vol Calcs'!C154,"")</f>
        <v/>
      </c>
      <c r="V154" s="12" t="str">
        <f>IF($AK154&lt;(Summary!$D$4+1),'Base Correl and Vol Calcs'!D154,"")</f>
        <v/>
      </c>
      <c r="W154" s="12" t="str">
        <f>IF($AK154&lt;(Summary!$D$4+1),'Base Correl and Vol Calcs'!E154,"")</f>
        <v/>
      </c>
      <c r="X154" s="12" t="str">
        <f>IF($AK154&lt;(Summary!$D$4+1),'Base Correl and Vol Calcs'!F154,"")</f>
        <v/>
      </c>
      <c r="Y154" s="12" t="str">
        <f>IF($AK154&lt;(Summary!$D$4+1),'Base Correl and Vol Calcs'!G154,"")</f>
        <v/>
      </c>
      <c r="Z154" s="12" t="str">
        <f>IF($AK154&lt;(Summary!$D$4+1),'Base Correl and Vol Calcs'!H154,"")</f>
        <v/>
      </c>
      <c r="AA154" s="12" t="str">
        <f>IF($AK154&lt;(Summary!$D$4+1),'Base Correl and Vol Calcs'!I154,"")</f>
        <v/>
      </c>
      <c r="AB154" s="12" t="str">
        <f>IF($AK154&lt;(Summary!$D$4+1),'Base Correl and Vol Calcs'!J154,"")</f>
        <v/>
      </c>
      <c r="AC154" s="12" t="str">
        <f>IF($AK154&lt;(Summary!$D$4+1),'Base Correl and Vol Calcs'!K154,"")</f>
        <v/>
      </c>
      <c r="AD154" s="12" t="str">
        <f>IF($AK154&lt;(Summary!$D$4+1),'Base Correl and Vol Calcs'!L154,"")</f>
        <v/>
      </c>
      <c r="AE154" s="12" t="str">
        <f>IF($AK154&lt;(Summary!$D$4+1),'Base Correl and Vol Calcs'!M154,"")</f>
        <v/>
      </c>
      <c r="AF154" s="12" t="str">
        <f>IF($AK154&lt;(Summary!$D$4+1),'Base Correl and Vol Calcs'!N154,"")</f>
        <v/>
      </c>
      <c r="AG154" s="12" t="str">
        <f>IF($AK154&lt;(Summary!$D$4+1),'Base Correl and Vol Calcs'!O154,"")</f>
        <v/>
      </c>
      <c r="AH154" s="12" t="str">
        <f>IF($AK154&lt;(Summary!$D$4+1),'Base Correl and Vol Calcs'!P154,"")</f>
        <v/>
      </c>
      <c r="AI154" s="12" t="str">
        <f>IF($AK154&lt;(Summary!$D$4+1),'Base Correl and Vol Calcs'!Q154,"")</f>
        <v/>
      </c>
      <c r="AJ154" s="12" t="str">
        <f>IF($AK154&lt;(Summary!$D$4+1),'Base Correl and Vol Calcs'!R154,"")</f>
        <v/>
      </c>
      <c r="AK154" s="10">
        <f t="shared" si="71"/>
        <v>150</v>
      </c>
      <c r="BE154" s="4" t="str">
        <f t="shared" si="72"/>
        <v/>
      </c>
      <c r="BF154" s="4" t="str">
        <f t="shared" si="59"/>
        <v/>
      </c>
      <c r="BG154" s="4" t="str">
        <f t="shared" si="60"/>
        <v/>
      </c>
      <c r="BH154" s="4" t="str">
        <f t="shared" si="61"/>
        <v/>
      </c>
      <c r="BI154" s="4" t="str">
        <f t="shared" si="62"/>
        <v/>
      </c>
      <c r="BJ154" s="4" t="str">
        <f t="shared" si="63"/>
        <v/>
      </c>
      <c r="BK154" s="4" t="str">
        <f t="shared" si="64"/>
        <v/>
      </c>
      <c r="BL154" s="4" t="str">
        <f t="shared" si="56"/>
        <v/>
      </c>
      <c r="BM154" s="4" t="str">
        <f t="shared" si="57"/>
        <v/>
      </c>
      <c r="BN154" s="4" t="str">
        <f t="shared" si="58"/>
        <v/>
      </c>
      <c r="BO154" s="4" t="str">
        <f t="shared" si="65"/>
        <v/>
      </c>
      <c r="BP154" s="4" t="str">
        <f t="shared" si="66"/>
        <v/>
      </c>
      <c r="BQ154" s="4" t="str">
        <f t="shared" si="67"/>
        <v/>
      </c>
      <c r="BR154" s="4" t="str">
        <f t="shared" si="68"/>
        <v/>
      </c>
      <c r="BS154" s="4" t="str">
        <f t="shared" si="69"/>
        <v/>
      </c>
      <c r="BT154" s="4" t="str">
        <f t="shared" si="70"/>
        <v/>
      </c>
      <c r="BV154" s="4"/>
      <c r="BW154" s="4"/>
      <c r="BX154" s="4"/>
      <c r="BY154" s="4"/>
      <c r="BZ154" s="4"/>
      <c r="CA154" s="4"/>
      <c r="CB154" s="4"/>
      <c r="CC154" s="4"/>
    </row>
    <row r="155" spans="1:81" x14ac:dyDescent="0.2">
      <c r="A155" s="38"/>
      <c r="B155" s="34">
        <f>'US Core RE'!D164</f>
        <v>31867</v>
      </c>
      <c r="C155" s="3">
        <f ca="1">'Data Selector'!B154</f>
        <v>1.16995886121334E-2</v>
      </c>
      <c r="D155" s="3">
        <f ca="1">'Data Selector'!C154</f>
        <v>0</v>
      </c>
      <c r="E155" s="3">
        <f ca="1">'Data Selector'!D154</f>
        <v>0</v>
      </c>
      <c r="F155" s="3">
        <f ca="1">'Data Selector'!E154</f>
        <v>2.07E-2</v>
      </c>
      <c r="G155" s="3">
        <f ca="1">'Data Selector'!F154</f>
        <v>2.15419689332398E-2</v>
      </c>
      <c r="H155" s="3">
        <f ca="1">'Data Selector'!G154</f>
        <v>1.38896334847693E-2</v>
      </c>
      <c r="I155" s="3">
        <f ca="1">'Data Selector'!H154</f>
        <v>0</v>
      </c>
      <c r="J155" s="3">
        <f ca="1">'Data Selector'!I154</f>
        <v>-3.0966461462499373E-3</v>
      </c>
      <c r="K155" s="3">
        <f ca="1">'Data Selector'!J154</f>
        <v>-0.11539975950924997</v>
      </c>
      <c r="L155" s="3">
        <f ca="1">'Data Selector'!K154</f>
        <v>1.4065836313250202E-2</v>
      </c>
      <c r="M155" s="3">
        <f ca="1">'Data Selector'!L154</f>
        <v>0</v>
      </c>
      <c r="N155" s="3">
        <f ca="1">'Data Selector'!M154</f>
        <v>0.21352337253798701</v>
      </c>
      <c r="O155" s="3">
        <f ca="1">'Data Selector'!N154</f>
        <v>1.6526509724770877E-2</v>
      </c>
      <c r="P155" s="3">
        <f ca="1">'Data Selector'!O154</f>
        <v>0</v>
      </c>
      <c r="Q155" s="3">
        <f ca="1">'Data Selector'!P154</f>
        <v>0</v>
      </c>
      <c r="R155" s="3">
        <f ca="1">'Data Selector'!Q154</f>
        <v>0</v>
      </c>
      <c r="U155" s="12" t="str">
        <f>IF($AK155&lt;(Summary!$D$4+1),'Base Correl and Vol Calcs'!C155,"")</f>
        <v/>
      </c>
      <c r="V155" s="12" t="str">
        <f>IF($AK155&lt;(Summary!$D$4+1),'Base Correl and Vol Calcs'!D155,"")</f>
        <v/>
      </c>
      <c r="W155" s="12" t="str">
        <f>IF($AK155&lt;(Summary!$D$4+1),'Base Correl and Vol Calcs'!E155,"")</f>
        <v/>
      </c>
      <c r="X155" s="12" t="str">
        <f>IF($AK155&lt;(Summary!$D$4+1),'Base Correl and Vol Calcs'!F155,"")</f>
        <v/>
      </c>
      <c r="Y155" s="12" t="str">
        <f>IF($AK155&lt;(Summary!$D$4+1),'Base Correl and Vol Calcs'!G155,"")</f>
        <v/>
      </c>
      <c r="Z155" s="12" t="str">
        <f>IF($AK155&lt;(Summary!$D$4+1),'Base Correl and Vol Calcs'!H155,"")</f>
        <v/>
      </c>
      <c r="AA155" s="12" t="str">
        <f>IF($AK155&lt;(Summary!$D$4+1),'Base Correl and Vol Calcs'!I155,"")</f>
        <v/>
      </c>
      <c r="AB155" s="12" t="str">
        <f>IF($AK155&lt;(Summary!$D$4+1),'Base Correl and Vol Calcs'!J155,"")</f>
        <v/>
      </c>
      <c r="AC155" s="12" t="str">
        <f>IF($AK155&lt;(Summary!$D$4+1),'Base Correl and Vol Calcs'!K155,"")</f>
        <v/>
      </c>
      <c r="AD155" s="12" t="str">
        <f>IF($AK155&lt;(Summary!$D$4+1),'Base Correl and Vol Calcs'!L155,"")</f>
        <v/>
      </c>
      <c r="AE155" s="12" t="str">
        <f>IF($AK155&lt;(Summary!$D$4+1),'Base Correl and Vol Calcs'!M155,"")</f>
        <v/>
      </c>
      <c r="AF155" s="12" t="str">
        <f>IF($AK155&lt;(Summary!$D$4+1),'Base Correl and Vol Calcs'!N155,"")</f>
        <v/>
      </c>
      <c r="AG155" s="12" t="str">
        <f>IF($AK155&lt;(Summary!$D$4+1),'Base Correl and Vol Calcs'!O155,"")</f>
        <v/>
      </c>
      <c r="AH155" s="12" t="str">
        <f>IF($AK155&lt;(Summary!$D$4+1),'Base Correl and Vol Calcs'!P155,"")</f>
        <v/>
      </c>
      <c r="AI155" s="12" t="str">
        <f>IF($AK155&lt;(Summary!$D$4+1),'Base Correl and Vol Calcs'!Q155,"")</f>
        <v/>
      </c>
      <c r="AJ155" s="12" t="str">
        <f>IF($AK155&lt;(Summary!$D$4+1),'Base Correl and Vol Calcs'!R155,"")</f>
        <v/>
      </c>
      <c r="AK155" s="10">
        <f t="shared" si="71"/>
        <v>151</v>
      </c>
      <c r="BE155" s="4" t="str">
        <f t="shared" si="72"/>
        <v/>
      </c>
      <c r="BF155" s="4" t="str">
        <f t="shared" si="59"/>
        <v/>
      </c>
      <c r="BG155" s="4" t="str">
        <f t="shared" si="60"/>
        <v/>
      </c>
      <c r="BH155" s="4" t="str">
        <f t="shared" si="61"/>
        <v/>
      </c>
      <c r="BI155" s="4" t="str">
        <f t="shared" si="62"/>
        <v/>
      </c>
      <c r="BJ155" s="4" t="str">
        <f t="shared" si="63"/>
        <v/>
      </c>
      <c r="BK155" s="4" t="str">
        <f t="shared" si="64"/>
        <v/>
      </c>
      <c r="BL155" s="4" t="str">
        <f t="shared" si="56"/>
        <v/>
      </c>
      <c r="BM155" s="4" t="str">
        <f t="shared" si="57"/>
        <v/>
      </c>
      <c r="BN155" s="4" t="str">
        <f t="shared" si="58"/>
        <v/>
      </c>
      <c r="BO155" s="4" t="str">
        <f t="shared" si="65"/>
        <v/>
      </c>
      <c r="BP155" s="4" t="str">
        <f t="shared" si="66"/>
        <v/>
      </c>
      <c r="BQ155" s="4" t="str">
        <f t="shared" si="67"/>
        <v/>
      </c>
      <c r="BR155" s="4" t="str">
        <f t="shared" si="68"/>
        <v/>
      </c>
      <c r="BS155" s="4" t="str">
        <f t="shared" si="69"/>
        <v/>
      </c>
      <c r="BT155" s="4" t="str">
        <f t="shared" si="70"/>
        <v/>
      </c>
      <c r="BV155" s="4"/>
      <c r="BW155" s="4"/>
      <c r="BX155" s="4"/>
      <c r="BY155" s="4"/>
      <c r="BZ155" s="4"/>
      <c r="CA155" s="4"/>
      <c r="CB155" s="4"/>
      <c r="CC155" s="4"/>
    </row>
    <row r="156" spans="1:81" x14ac:dyDescent="0.2">
      <c r="A156" s="38"/>
      <c r="B156" s="34">
        <f>'US Core RE'!D165</f>
        <v>31777</v>
      </c>
      <c r="C156" s="3">
        <f ca="1">'Data Selector'!B155</f>
        <v>1.36826342585851E-2</v>
      </c>
      <c r="D156" s="3">
        <f ca="1">'Data Selector'!C155</f>
        <v>0</v>
      </c>
      <c r="E156" s="3">
        <f ca="1">'Data Selector'!D155</f>
        <v>0</v>
      </c>
      <c r="F156" s="3">
        <f ca="1">'Data Selector'!E155</f>
        <v>3.6400000000000002E-2</v>
      </c>
      <c r="G156" s="3">
        <f ca="1">'Data Selector'!F155</f>
        <v>3.4122958208145503E-2</v>
      </c>
      <c r="H156" s="3">
        <f ca="1">'Data Selector'!G155</f>
        <v>4.73999998876053E-2</v>
      </c>
      <c r="I156" s="3">
        <f ca="1">'Data Selector'!H155</f>
        <v>0</v>
      </c>
      <c r="J156" s="3">
        <f ca="1">'Data Selector'!I155</f>
        <v>0</v>
      </c>
      <c r="K156" s="3">
        <f ca="1">'Data Selector'!J155</f>
        <v>4.1384612750006156E-4</v>
      </c>
      <c r="L156" s="3">
        <f ca="1">'Data Selector'!K155</f>
        <v>1.9449152492750033E-2</v>
      </c>
      <c r="M156" s="3">
        <f ca="1">'Data Selector'!L155</f>
        <v>0</v>
      </c>
      <c r="N156" s="3">
        <f ca="1">'Data Selector'!M155</f>
        <v>5.5729556497622602E-2</v>
      </c>
      <c r="O156" s="3">
        <f ca="1">'Data Selector'!N155</f>
        <v>3.2509784930857766E-2</v>
      </c>
      <c r="P156" s="3">
        <f ca="1">'Data Selector'!O155</f>
        <v>0</v>
      </c>
      <c r="Q156" s="3">
        <f ca="1">'Data Selector'!P155</f>
        <v>0</v>
      </c>
      <c r="R156" s="3">
        <f ca="1">'Data Selector'!Q155</f>
        <v>0</v>
      </c>
      <c r="U156" s="12" t="str">
        <f>IF($AK156&lt;(Summary!$D$4+1),'Base Correl and Vol Calcs'!C156,"")</f>
        <v/>
      </c>
      <c r="V156" s="12" t="str">
        <f>IF($AK156&lt;(Summary!$D$4+1),'Base Correl and Vol Calcs'!D156,"")</f>
        <v/>
      </c>
      <c r="W156" s="12" t="str">
        <f>IF($AK156&lt;(Summary!$D$4+1),'Base Correl and Vol Calcs'!E156,"")</f>
        <v/>
      </c>
      <c r="X156" s="12" t="str">
        <f>IF($AK156&lt;(Summary!$D$4+1),'Base Correl and Vol Calcs'!F156,"")</f>
        <v/>
      </c>
      <c r="Y156" s="12" t="str">
        <f>IF($AK156&lt;(Summary!$D$4+1),'Base Correl and Vol Calcs'!G156,"")</f>
        <v/>
      </c>
      <c r="Z156" s="12" t="str">
        <f>IF($AK156&lt;(Summary!$D$4+1),'Base Correl and Vol Calcs'!H156,"")</f>
        <v/>
      </c>
      <c r="AA156" s="12" t="str">
        <f>IF($AK156&lt;(Summary!$D$4+1),'Base Correl and Vol Calcs'!I156,"")</f>
        <v/>
      </c>
      <c r="AB156" s="12" t="str">
        <f>IF($AK156&lt;(Summary!$D$4+1),'Base Correl and Vol Calcs'!J156,"")</f>
        <v/>
      </c>
      <c r="AC156" s="12" t="str">
        <f>IF($AK156&lt;(Summary!$D$4+1),'Base Correl and Vol Calcs'!K156,"")</f>
        <v/>
      </c>
      <c r="AD156" s="12" t="str">
        <f>IF($AK156&lt;(Summary!$D$4+1),'Base Correl and Vol Calcs'!L156,"")</f>
        <v/>
      </c>
      <c r="AE156" s="12" t="str">
        <f>IF($AK156&lt;(Summary!$D$4+1),'Base Correl and Vol Calcs'!M156,"")</f>
        <v/>
      </c>
      <c r="AF156" s="12" t="str">
        <f>IF($AK156&lt;(Summary!$D$4+1),'Base Correl and Vol Calcs'!N156,"")</f>
        <v/>
      </c>
      <c r="AG156" s="12" t="str">
        <f>IF($AK156&lt;(Summary!$D$4+1),'Base Correl and Vol Calcs'!O156,"")</f>
        <v/>
      </c>
      <c r="AH156" s="12" t="str">
        <f>IF($AK156&lt;(Summary!$D$4+1),'Base Correl and Vol Calcs'!P156,"")</f>
        <v/>
      </c>
      <c r="AI156" s="12" t="str">
        <f>IF($AK156&lt;(Summary!$D$4+1),'Base Correl and Vol Calcs'!Q156,"")</f>
        <v/>
      </c>
      <c r="AJ156" s="12" t="str">
        <f>IF($AK156&lt;(Summary!$D$4+1),'Base Correl and Vol Calcs'!R156,"")</f>
        <v/>
      </c>
      <c r="AK156" s="10">
        <f t="shared" si="71"/>
        <v>152</v>
      </c>
      <c r="BE156" s="4" t="str">
        <f t="shared" si="72"/>
        <v/>
      </c>
      <c r="BF156" s="4" t="str">
        <f t="shared" si="59"/>
        <v/>
      </c>
      <c r="BG156" s="4" t="str">
        <f t="shared" si="60"/>
        <v/>
      </c>
      <c r="BH156" s="4" t="str">
        <f t="shared" si="61"/>
        <v/>
      </c>
      <c r="BI156" s="4" t="str">
        <f t="shared" si="62"/>
        <v/>
      </c>
      <c r="BJ156" s="4" t="str">
        <f t="shared" si="63"/>
        <v/>
      </c>
      <c r="BK156" s="4" t="str">
        <f t="shared" si="64"/>
        <v/>
      </c>
      <c r="BL156" s="4" t="str">
        <f t="shared" si="56"/>
        <v/>
      </c>
      <c r="BM156" s="4" t="str">
        <f t="shared" si="57"/>
        <v/>
      </c>
      <c r="BN156" s="4" t="str">
        <f t="shared" si="58"/>
        <v/>
      </c>
      <c r="BO156" s="4" t="str">
        <f t="shared" si="65"/>
        <v/>
      </c>
      <c r="BP156" s="4" t="str">
        <f t="shared" si="66"/>
        <v/>
      </c>
      <c r="BQ156" s="4" t="str">
        <f t="shared" si="67"/>
        <v/>
      </c>
      <c r="BR156" s="4" t="str">
        <f t="shared" si="68"/>
        <v/>
      </c>
      <c r="BS156" s="4" t="str">
        <f t="shared" si="69"/>
        <v/>
      </c>
      <c r="BT156" s="4" t="str">
        <f t="shared" si="70"/>
        <v/>
      </c>
      <c r="BV156" s="4"/>
      <c r="BW156" s="4"/>
      <c r="BX156" s="4"/>
      <c r="BY156" s="4"/>
      <c r="BZ156" s="4"/>
      <c r="CA156" s="4"/>
      <c r="CB156" s="4"/>
      <c r="CC156" s="4"/>
    </row>
    <row r="157" spans="1:81" x14ac:dyDescent="0.2">
      <c r="A157" s="38"/>
      <c r="B157" s="34">
        <f>'US Core RE'!D166</f>
        <v>31685</v>
      </c>
      <c r="C157" s="3">
        <f ca="1">'Data Selector'!B156</f>
        <v>1.16374603220396E-2</v>
      </c>
      <c r="D157" s="3">
        <f ca="1">'Data Selector'!C156</f>
        <v>0</v>
      </c>
      <c r="E157" s="3">
        <f ca="1">'Data Selector'!D156</f>
        <v>0</v>
      </c>
      <c r="F157" s="3">
        <f ca="1">'Data Selector'!E156</f>
        <v>2.63E-2</v>
      </c>
      <c r="G157" s="3">
        <f ca="1">'Data Selector'!F156</f>
        <v>2.06526349457575E-2</v>
      </c>
      <c r="H157" s="3">
        <f ca="1">'Data Selector'!G156</f>
        <v>3.6899999902160703E-2</v>
      </c>
      <c r="I157" s="3">
        <f ca="1">'Data Selector'!H156</f>
        <v>0</v>
      </c>
      <c r="J157" s="3">
        <f ca="1">'Data Selector'!I156</f>
        <v>0</v>
      </c>
      <c r="K157" s="3">
        <f ca="1">'Data Selector'!J156</f>
        <v>9.348147417500563E-4</v>
      </c>
      <c r="L157" s="3">
        <f ca="1">'Data Selector'!K156</f>
        <v>-0.10508809707474998</v>
      </c>
      <c r="M157" s="3">
        <f ca="1">'Data Selector'!L156</f>
        <v>0</v>
      </c>
      <c r="N157" s="3">
        <f ca="1">'Data Selector'!M156</f>
        <v>-6.9757577199936499E-2</v>
      </c>
      <c r="O157" s="3">
        <f ca="1">'Data Selector'!N156</f>
        <v>2.3718196256358404E-2</v>
      </c>
      <c r="P157" s="3">
        <f ca="1">'Data Selector'!O156</f>
        <v>0</v>
      </c>
      <c r="Q157" s="3">
        <f ca="1">'Data Selector'!P156</f>
        <v>0</v>
      </c>
      <c r="R157" s="3">
        <f ca="1">'Data Selector'!Q156</f>
        <v>0</v>
      </c>
      <c r="U157" s="12" t="str">
        <f>IF($AK157&lt;(Summary!$D$4+1),'Base Correl and Vol Calcs'!C157,"")</f>
        <v/>
      </c>
      <c r="V157" s="12" t="str">
        <f>IF($AK157&lt;(Summary!$D$4+1),'Base Correl and Vol Calcs'!D157,"")</f>
        <v/>
      </c>
      <c r="W157" s="12" t="str">
        <f>IF($AK157&lt;(Summary!$D$4+1),'Base Correl and Vol Calcs'!E157,"")</f>
        <v/>
      </c>
      <c r="X157" s="12" t="str">
        <f>IF($AK157&lt;(Summary!$D$4+1),'Base Correl and Vol Calcs'!F157,"")</f>
        <v/>
      </c>
      <c r="Y157" s="12" t="str">
        <f>IF($AK157&lt;(Summary!$D$4+1),'Base Correl and Vol Calcs'!G157,"")</f>
        <v/>
      </c>
      <c r="Z157" s="12" t="str">
        <f>IF($AK157&lt;(Summary!$D$4+1),'Base Correl and Vol Calcs'!H157,"")</f>
        <v/>
      </c>
      <c r="AA157" s="12" t="str">
        <f>IF($AK157&lt;(Summary!$D$4+1),'Base Correl and Vol Calcs'!I157,"")</f>
        <v/>
      </c>
      <c r="AB157" s="12" t="str">
        <f>IF($AK157&lt;(Summary!$D$4+1),'Base Correl and Vol Calcs'!J157,"")</f>
        <v/>
      </c>
      <c r="AC157" s="12" t="str">
        <f>IF($AK157&lt;(Summary!$D$4+1),'Base Correl and Vol Calcs'!K157,"")</f>
        <v/>
      </c>
      <c r="AD157" s="12" t="str">
        <f>IF($AK157&lt;(Summary!$D$4+1),'Base Correl and Vol Calcs'!L157,"")</f>
        <v/>
      </c>
      <c r="AE157" s="12" t="str">
        <f>IF($AK157&lt;(Summary!$D$4+1),'Base Correl and Vol Calcs'!M157,"")</f>
        <v/>
      </c>
      <c r="AF157" s="12" t="str">
        <f>IF($AK157&lt;(Summary!$D$4+1),'Base Correl and Vol Calcs'!N157,"")</f>
        <v/>
      </c>
      <c r="AG157" s="12" t="str">
        <f>IF($AK157&lt;(Summary!$D$4+1),'Base Correl and Vol Calcs'!O157,"")</f>
        <v/>
      </c>
      <c r="AH157" s="12" t="str">
        <f>IF($AK157&lt;(Summary!$D$4+1),'Base Correl and Vol Calcs'!P157,"")</f>
        <v/>
      </c>
      <c r="AI157" s="12" t="str">
        <f>IF($AK157&lt;(Summary!$D$4+1),'Base Correl and Vol Calcs'!Q157,"")</f>
        <v/>
      </c>
      <c r="AJ157" s="12" t="str">
        <f>IF($AK157&lt;(Summary!$D$4+1),'Base Correl and Vol Calcs'!R157,"")</f>
        <v/>
      </c>
      <c r="AK157" s="10">
        <f t="shared" si="71"/>
        <v>153</v>
      </c>
      <c r="BE157" s="4" t="str">
        <f t="shared" si="72"/>
        <v/>
      </c>
      <c r="BF157" s="4" t="str">
        <f t="shared" si="59"/>
        <v/>
      </c>
      <c r="BG157" s="4" t="str">
        <f t="shared" si="60"/>
        <v/>
      </c>
      <c r="BH157" s="4" t="str">
        <f t="shared" si="61"/>
        <v/>
      </c>
      <c r="BI157" s="4" t="str">
        <f t="shared" si="62"/>
        <v/>
      </c>
      <c r="BJ157" s="4" t="str">
        <f t="shared" si="63"/>
        <v/>
      </c>
      <c r="BK157" s="4" t="str">
        <f t="shared" si="64"/>
        <v/>
      </c>
      <c r="BL157" s="4" t="str">
        <f t="shared" si="56"/>
        <v/>
      </c>
      <c r="BM157" s="4" t="str">
        <f t="shared" si="57"/>
        <v/>
      </c>
      <c r="BN157" s="4" t="str">
        <f t="shared" si="58"/>
        <v/>
      </c>
      <c r="BO157" s="4" t="str">
        <f t="shared" si="65"/>
        <v/>
      </c>
      <c r="BP157" s="4" t="str">
        <f t="shared" si="66"/>
        <v/>
      </c>
      <c r="BQ157" s="4" t="str">
        <f t="shared" si="67"/>
        <v/>
      </c>
      <c r="BR157" s="4" t="str">
        <f t="shared" si="68"/>
        <v/>
      </c>
      <c r="BS157" s="4" t="str">
        <f t="shared" si="69"/>
        <v/>
      </c>
      <c r="BT157" s="4" t="str">
        <f t="shared" si="70"/>
        <v/>
      </c>
      <c r="BV157" s="4"/>
      <c r="BW157" s="4"/>
      <c r="BX157" s="4"/>
      <c r="BY157" s="4"/>
      <c r="BZ157" s="4"/>
      <c r="CA157" s="4"/>
      <c r="CB157" s="4"/>
      <c r="CC157" s="4"/>
    </row>
    <row r="158" spans="1:81" x14ac:dyDescent="0.2">
      <c r="A158" s="38"/>
      <c r="B158" s="34">
        <f>'US Core RE'!D167</f>
        <v>31593</v>
      </c>
      <c r="C158" s="3">
        <f ca="1">'Data Selector'!B157</f>
        <v>1.1401628757407099E-2</v>
      </c>
      <c r="D158" s="3">
        <f ca="1">'Data Selector'!C157</f>
        <v>0</v>
      </c>
      <c r="E158" s="3">
        <f ca="1">'Data Selector'!D157</f>
        <v>0</v>
      </c>
      <c r="F158" s="3">
        <f ca="1">'Data Selector'!E157</f>
        <v>5.2699999999999997E-2</v>
      </c>
      <c r="G158" s="3">
        <f ca="1">'Data Selector'!F157</f>
        <v>2.3013753880994501E-2</v>
      </c>
      <c r="H158" s="3">
        <f ca="1">'Data Selector'!G157</f>
        <v>1.8000000016897701E-2</v>
      </c>
      <c r="I158" s="3">
        <f ca="1">'Data Selector'!H157</f>
        <v>0</v>
      </c>
      <c r="J158" s="3">
        <f ca="1">'Data Selector'!I157</f>
        <v>0</v>
      </c>
      <c r="K158" s="3">
        <f ca="1">'Data Selector'!J157</f>
        <v>-1.0870265790249967E-2</v>
      </c>
      <c r="L158" s="3">
        <f ca="1">'Data Selector'!K157</f>
        <v>1.6767815236250039E-2</v>
      </c>
      <c r="M158" s="3">
        <f ca="1">'Data Selector'!L157</f>
        <v>0</v>
      </c>
      <c r="N158" s="3">
        <f ca="1">'Data Selector'!M157</f>
        <v>5.8939240391666002E-2</v>
      </c>
      <c r="O158" s="3">
        <f ca="1">'Data Selector'!N157</f>
        <v>1.1897459934015586E-2</v>
      </c>
      <c r="P158" s="3">
        <f ca="1">'Data Selector'!O157</f>
        <v>0</v>
      </c>
      <c r="Q158" s="3">
        <f ca="1">'Data Selector'!P157</f>
        <v>0</v>
      </c>
      <c r="R158" s="3">
        <f ca="1">'Data Selector'!Q157</f>
        <v>0</v>
      </c>
      <c r="U158" s="12" t="str">
        <f>IF($AK158&lt;(Summary!$D$4+1),'Base Correl and Vol Calcs'!C158,"")</f>
        <v/>
      </c>
      <c r="V158" s="12" t="str">
        <f>IF($AK158&lt;(Summary!$D$4+1),'Base Correl and Vol Calcs'!D158,"")</f>
        <v/>
      </c>
      <c r="W158" s="12" t="str">
        <f>IF($AK158&lt;(Summary!$D$4+1),'Base Correl and Vol Calcs'!E158,"")</f>
        <v/>
      </c>
      <c r="X158" s="12" t="str">
        <f>IF($AK158&lt;(Summary!$D$4+1),'Base Correl and Vol Calcs'!F158,"")</f>
        <v/>
      </c>
      <c r="Y158" s="12" t="str">
        <f>IF($AK158&lt;(Summary!$D$4+1),'Base Correl and Vol Calcs'!G158,"")</f>
        <v/>
      </c>
      <c r="Z158" s="12" t="str">
        <f>IF($AK158&lt;(Summary!$D$4+1),'Base Correl and Vol Calcs'!H158,"")</f>
        <v/>
      </c>
      <c r="AA158" s="12" t="str">
        <f>IF($AK158&lt;(Summary!$D$4+1),'Base Correl and Vol Calcs'!I158,"")</f>
        <v/>
      </c>
      <c r="AB158" s="12" t="str">
        <f>IF($AK158&lt;(Summary!$D$4+1),'Base Correl and Vol Calcs'!J158,"")</f>
        <v/>
      </c>
      <c r="AC158" s="12" t="str">
        <f>IF($AK158&lt;(Summary!$D$4+1),'Base Correl and Vol Calcs'!K158,"")</f>
        <v/>
      </c>
      <c r="AD158" s="12" t="str">
        <f>IF($AK158&lt;(Summary!$D$4+1),'Base Correl and Vol Calcs'!L158,"")</f>
        <v/>
      </c>
      <c r="AE158" s="12" t="str">
        <f>IF($AK158&lt;(Summary!$D$4+1),'Base Correl and Vol Calcs'!M158,"")</f>
        <v/>
      </c>
      <c r="AF158" s="12" t="str">
        <f>IF($AK158&lt;(Summary!$D$4+1),'Base Correl and Vol Calcs'!N158,"")</f>
        <v/>
      </c>
      <c r="AG158" s="12" t="str">
        <f>IF($AK158&lt;(Summary!$D$4+1),'Base Correl and Vol Calcs'!O158,"")</f>
        <v/>
      </c>
      <c r="AH158" s="12" t="str">
        <f>IF($AK158&lt;(Summary!$D$4+1),'Base Correl and Vol Calcs'!P158,"")</f>
        <v/>
      </c>
      <c r="AI158" s="12" t="str">
        <f>IF($AK158&lt;(Summary!$D$4+1),'Base Correl and Vol Calcs'!Q158,"")</f>
        <v/>
      </c>
      <c r="AJ158" s="12" t="str">
        <f>IF($AK158&lt;(Summary!$D$4+1),'Base Correl and Vol Calcs'!R158,"")</f>
        <v/>
      </c>
      <c r="AK158" s="10">
        <f t="shared" si="71"/>
        <v>154</v>
      </c>
      <c r="BE158" s="4" t="str">
        <f t="shared" si="72"/>
        <v/>
      </c>
      <c r="BF158" s="4" t="str">
        <f t="shared" si="59"/>
        <v/>
      </c>
      <c r="BG158" s="4" t="str">
        <f t="shared" si="60"/>
        <v/>
      </c>
      <c r="BH158" s="4" t="str">
        <f t="shared" si="61"/>
        <v/>
      </c>
      <c r="BI158" s="4" t="str">
        <f t="shared" si="62"/>
        <v/>
      </c>
      <c r="BJ158" s="4" t="str">
        <f t="shared" si="63"/>
        <v/>
      </c>
      <c r="BK158" s="4" t="str">
        <f t="shared" si="64"/>
        <v/>
      </c>
      <c r="BL158" s="4" t="str">
        <f t="shared" si="56"/>
        <v/>
      </c>
      <c r="BM158" s="4" t="str">
        <f t="shared" si="57"/>
        <v/>
      </c>
      <c r="BN158" s="4" t="str">
        <f t="shared" si="58"/>
        <v/>
      </c>
      <c r="BO158" s="4" t="str">
        <f t="shared" si="65"/>
        <v/>
      </c>
      <c r="BP158" s="4" t="str">
        <f t="shared" si="66"/>
        <v/>
      </c>
      <c r="BQ158" s="4" t="str">
        <f t="shared" si="67"/>
        <v/>
      </c>
      <c r="BR158" s="4" t="str">
        <f t="shared" si="68"/>
        <v/>
      </c>
      <c r="BS158" s="4" t="str">
        <f t="shared" si="69"/>
        <v/>
      </c>
      <c r="BT158" s="4" t="str">
        <f t="shared" si="70"/>
        <v/>
      </c>
      <c r="BV158" s="4"/>
      <c r="BW158" s="4"/>
      <c r="BX158" s="4"/>
      <c r="BY158" s="4"/>
      <c r="BZ158" s="4"/>
      <c r="CA158" s="4"/>
      <c r="CB158" s="4"/>
      <c r="CC158" s="4"/>
    </row>
    <row r="159" spans="1:81" x14ac:dyDescent="0.2">
      <c r="A159" s="38"/>
      <c r="B159" s="34">
        <f>'US Core RE'!D168</f>
        <v>31502</v>
      </c>
      <c r="C159" s="3">
        <f ca="1">'Data Selector'!B158</f>
        <v>1.8075697780019301E-2</v>
      </c>
      <c r="D159" s="3">
        <f ca="1">'Data Selector'!C158</f>
        <v>0</v>
      </c>
      <c r="E159" s="3">
        <f ca="1">'Data Selector'!D158</f>
        <v>0</v>
      </c>
      <c r="F159" s="3">
        <f ca="1">'Data Selector'!E158</f>
        <v>3.6200000000000003E-2</v>
      </c>
      <c r="G159" s="3">
        <f ca="1">'Data Selector'!F158</f>
        <v>2.8685275626653701E-2</v>
      </c>
      <c r="H159" s="3">
        <f ca="1">'Data Selector'!G158</f>
        <v>3.8299999868451701E-2</v>
      </c>
      <c r="I159" s="3">
        <f ca="1">'Data Selector'!H158</f>
        <v>0</v>
      </c>
      <c r="J159" s="3">
        <f ca="1">'Data Selector'!I158</f>
        <v>0</v>
      </c>
      <c r="K159" s="3">
        <f ca="1">'Data Selector'!J158</f>
        <v>-0.17829870593949992</v>
      </c>
      <c r="L159" s="3">
        <f ca="1">'Data Selector'!K158</f>
        <v>1.6767815236250039E-2</v>
      </c>
      <c r="M159" s="3">
        <f ca="1">'Data Selector'!L158</f>
        <v>0</v>
      </c>
      <c r="N159" s="3">
        <f ca="1">'Data Selector'!M158</f>
        <v>0.141045895151443</v>
      </c>
      <c r="O159" s="3">
        <f ca="1">'Data Selector'!N158</f>
        <v>7.7669388342694656E-2</v>
      </c>
      <c r="P159" s="3">
        <f ca="1">'Data Selector'!O158</f>
        <v>0</v>
      </c>
      <c r="Q159" s="3">
        <f ca="1">'Data Selector'!P158</f>
        <v>0</v>
      </c>
      <c r="R159" s="3">
        <f ca="1">'Data Selector'!Q158</f>
        <v>0</v>
      </c>
      <c r="U159" s="12" t="str">
        <f>IF($AK159&lt;(Summary!$D$4+1),'Base Correl and Vol Calcs'!C159,"")</f>
        <v/>
      </c>
      <c r="V159" s="12" t="str">
        <f>IF($AK159&lt;(Summary!$D$4+1),'Base Correl and Vol Calcs'!D159,"")</f>
        <v/>
      </c>
      <c r="W159" s="12" t="str">
        <f>IF($AK159&lt;(Summary!$D$4+1),'Base Correl and Vol Calcs'!E159,"")</f>
        <v/>
      </c>
      <c r="X159" s="12" t="str">
        <f>IF($AK159&lt;(Summary!$D$4+1),'Base Correl and Vol Calcs'!F159,"")</f>
        <v/>
      </c>
      <c r="Y159" s="12" t="str">
        <f>IF($AK159&lt;(Summary!$D$4+1),'Base Correl and Vol Calcs'!G159,"")</f>
        <v/>
      </c>
      <c r="Z159" s="12" t="str">
        <f>IF($AK159&lt;(Summary!$D$4+1),'Base Correl and Vol Calcs'!H159,"")</f>
        <v/>
      </c>
      <c r="AA159" s="12" t="str">
        <f>IF($AK159&lt;(Summary!$D$4+1),'Base Correl and Vol Calcs'!I159,"")</f>
        <v/>
      </c>
      <c r="AB159" s="12" t="str">
        <f>IF($AK159&lt;(Summary!$D$4+1),'Base Correl and Vol Calcs'!J159,"")</f>
        <v/>
      </c>
      <c r="AC159" s="12" t="str">
        <f>IF($AK159&lt;(Summary!$D$4+1),'Base Correl and Vol Calcs'!K159,"")</f>
        <v/>
      </c>
      <c r="AD159" s="12" t="str">
        <f>IF($AK159&lt;(Summary!$D$4+1),'Base Correl and Vol Calcs'!L159,"")</f>
        <v/>
      </c>
      <c r="AE159" s="12" t="str">
        <f>IF($AK159&lt;(Summary!$D$4+1),'Base Correl and Vol Calcs'!M159,"")</f>
        <v/>
      </c>
      <c r="AF159" s="12" t="str">
        <f>IF($AK159&lt;(Summary!$D$4+1),'Base Correl and Vol Calcs'!N159,"")</f>
        <v/>
      </c>
      <c r="AG159" s="12" t="str">
        <f>IF($AK159&lt;(Summary!$D$4+1),'Base Correl and Vol Calcs'!O159,"")</f>
        <v/>
      </c>
      <c r="AH159" s="12" t="str">
        <f>IF($AK159&lt;(Summary!$D$4+1),'Base Correl and Vol Calcs'!P159,"")</f>
        <v/>
      </c>
      <c r="AI159" s="12" t="str">
        <f>IF($AK159&lt;(Summary!$D$4+1),'Base Correl and Vol Calcs'!Q159,"")</f>
        <v/>
      </c>
      <c r="AJ159" s="12" t="str">
        <f>IF($AK159&lt;(Summary!$D$4+1),'Base Correl and Vol Calcs'!R159,"")</f>
        <v/>
      </c>
      <c r="AK159" s="10">
        <f t="shared" si="71"/>
        <v>155</v>
      </c>
      <c r="BE159" s="4" t="str">
        <f t="shared" si="72"/>
        <v/>
      </c>
      <c r="BF159" s="4" t="str">
        <f t="shared" si="59"/>
        <v/>
      </c>
      <c r="BG159" s="4" t="str">
        <f t="shared" si="60"/>
        <v/>
      </c>
      <c r="BH159" s="4" t="str">
        <f t="shared" si="61"/>
        <v/>
      </c>
      <c r="BI159" s="4" t="str">
        <f t="shared" si="62"/>
        <v/>
      </c>
      <c r="BJ159" s="4" t="str">
        <f t="shared" si="63"/>
        <v/>
      </c>
      <c r="BK159" s="4" t="str">
        <f t="shared" si="64"/>
        <v/>
      </c>
      <c r="BL159" s="4" t="str">
        <f t="shared" si="56"/>
        <v/>
      </c>
      <c r="BM159" s="4" t="str">
        <f t="shared" si="57"/>
        <v/>
      </c>
      <c r="BN159" s="4" t="str">
        <f t="shared" si="58"/>
        <v/>
      </c>
      <c r="BO159" s="4" t="str">
        <f t="shared" si="65"/>
        <v/>
      </c>
      <c r="BP159" s="4" t="str">
        <f t="shared" si="66"/>
        <v/>
      </c>
      <c r="BQ159" s="4" t="str">
        <f t="shared" si="67"/>
        <v/>
      </c>
      <c r="BR159" s="4" t="str">
        <f t="shared" si="68"/>
        <v/>
      </c>
      <c r="BS159" s="4" t="str">
        <f t="shared" si="69"/>
        <v/>
      </c>
      <c r="BT159" s="4" t="str">
        <f t="shared" si="70"/>
        <v/>
      </c>
      <c r="BV159" s="4"/>
      <c r="BW159" s="4"/>
      <c r="BX159" s="4"/>
      <c r="BY159" s="4"/>
      <c r="BZ159" s="4"/>
      <c r="CA159" s="4"/>
      <c r="CB159" s="4"/>
      <c r="CC159" s="4"/>
    </row>
    <row r="160" spans="1:81" x14ac:dyDescent="0.2">
      <c r="A160" s="38"/>
      <c r="B160" s="34">
        <f>'US Core RE'!D169</f>
        <v>31412</v>
      </c>
      <c r="C160" s="3">
        <f ca="1">'Data Selector'!B159</f>
        <v>2.0997460498844302E-2</v>
      </c>
      <c r="D160" s="3">
        <f ca="1">'Data Selector'!C159</f>
        <v>0</v>
      </c>
      <c r="E160" s="3">
        <f ca="1">'Data Selector'!D159</f>
        <v>0</v>
      </c>
      <c r="F160" s="3">
        <f ca="1">'Data Selector'!E159</f>
        <v>2.4299999999999999E-2</v>
      </c>
      <c r="G160" s="3">
        <f ca="1">'Data Selector'!F159</f>
        <v>3.9616104956947902E-2</v>
      </c>
      <c r="H160" s="3">
        <f ca="1">'Data Selector'!G159</f>
        <v>1.9199999999999998E-2</v>
      </c>
      <c r="I160" s="3">
        <f ca="1">'Data Selector'!H159</f>
        <v>0</v>
      </c>
      <c r="J160" s="3">
        <f ca="1">'Data Selector'!I159</f>
        <v>0</v>
      </c>
      <c r="K160" s="3">
        <f ca="1">'Data Selector'!J159</f>
        <v>-1.1517927677499928E-2</v>
      </c>
      <c r="L160" s="3">
        <f ca="1">'Data Selector'!K159</f>
        <v>3.2131772777000078E-2</v>
      </c>
      <c r="M160" s="3">
        <f ca="1">'Data Selector'!L159</f>
        <v>0</v>
      </c>
      <c r="N160" s="3">
        <f ca="1">'Data Selector'!M159</f>
        <v>0.17202926277616298</v>
      </c>
      <c r="O160" s="3">
        <f ca="1">'Data Selector'!N159</f>
        <v>7.7451283611041921E-2</v>
      </c>
      <c r="P160" s="3">
        <f ca="1">'Data Selector'!O159</f>
        <v>0</v>
      </c>
      <c r="Q160" s="3">
        <f ca="1">'Data Selector'!P159</f>
        <v>0</v>
      </c>
      <c r="R160" s="3">
        <f ca="1">'Data Selector'!Q159</f>
        <v>0</v>
      </c>
      <c r="U160" s="12" t="str">
        <f>IF($AK160&lt;(Summary!$D$4+1),'Base Correl and Vol Calcs'!C160,"")</f>
        <v/>
      </c>
      <c r="V160" s="12" t="str">
        <f>IF($AK160&lt;(Summary!$D$4+1),'Base Correl and Vol Calcs'!D160,"")</f>
        <v/>
      </c>
      <c r="W160" s="12" t="str">
        <f>IF($AK160&lt;(Summary!$D$4+1),'Base Correl and Vol Calcs'!E160,"")</f>
        <v/>
      </c>
      <c r="X160" s="12" t="str">
        <f>IF($AK160&lt;(Summary!$D$4+1),'Base Correl and Vol Calcs'!F160,"")</f>
        <v/>
      </c>
      <c r="Y160" s="12" t="str">
        <f>IF($AK160&lt;(Summary!$D$4+1),'Base Correl and Vol Calcs'!G160,"")</f>
        <v/>
      </c>
      <c r="Z160" s="12" t="str">
        <f>IF($AK160&lt;(Summary!$D$4+1),'Base Correl and Vol Calcs'!H160,"")</f>
        <v/>
      </c>
      <c r="AA160" s="12" t="str">
        <f>IF($AK160&lt;(Summary!$D$4+1),'Base Correl and Vol Calcs'!I160,"")</f>
        <v/>
      </c>
      <c r="AB160" s="12" t="str">
        <f>IF($AK160&lt;(Summary!$D$4+1),'Base Correl and Vol Calcs'!J160,"")</f>
        <v/>
      </c>
      <c r="AC160" s="12" t="str">
        <f>IF($AK160&lt;(Summary!$D$4+1),'Base Correl and Vol Calcs'!K160,"")</f>
        <v/>
      </c>
      <c r="AD160" s="12" t="str">
        <f>IF($AK160&lt;(Summary!$D$4+1),'Base Correl and Vol Calcs'!L160,"")</f>
        <v/>
      </c>
      <c r="AE160" s="12" t="str">
        <f>IF($AK160&lt;(Summary!$D$4+1),'Base Correl and Vol Calcs'!M160,"")</f>
        <v/>
      </c>
      <c r="AF160" s="12" t="str">
        <f>IF($AK160&lt;(Summary!$D$4+1),'Base Correl and Vol Calcs'!N160,"")</f>
        <v/>
      </c>
      <c r="AG160" s="12" t="str">
        <f>IF($AK160&lt;(Summary!$D$4+1),'Base Correl and Vol Calcs'!O160,"")</f>
        <v/>
      </c>
      <c r="AH160" s="12" t="str">
        <f>IF($AK160&lt;(Summary!$D$4+1),'Base Correl and Vol Calcs'!P160,"")</f>
        <v/>
      </c>
      <c r="AI160" s="12" t="str">
        <f>IF($AK160&lt;(Summary!$D$4+1),'Base Correl and Vol Calcs'!Q160,"")</f>
        <v/>
      </c>
      <c r="AJ160" s="12" t="str">
        <f>IF($AK160&lt;(Summary!$D$4+1),'Base Correl and Vol Calcs'!R160,"")</f>
        <v/>
      </c>
      <c r="AK160" s="10">
        <f t="shared" si="71"/>
        <v>156</v>
      </c>
      <c r="BE160" s="4" t="str">
        <f t="shared" si="72"/>
        <v/>
      </c>
      <c r="BF160" s="4" t="str">
        <f t="shared" si="59"/>
        <v/>
      </c>
      <c r="BG160" s="4" t="str">
        <f t="shared" si="60"/>
        <v/>
      </c>
      <c r="BH160" s="4" t="str">
        <f t="shared" si="61"/>
        <v/>
      </c>
      <c r="BI160" s="4" t="str">
        <f t="shared" si="62"/>
        <v/>
      </c>
      <c r="BJ160" s="4" t="str">
        <f t="shared" si="63"/>
        <v/>
      </c>
      <c r="BK160" s="4" t="str">
        <f t="shared" si="64"/>
        <v/>
      </c>
      <c r="BL160" s="4" t="str">
        <f t="shared" si="56"/>
        <v/>
      </c>
      <c r="BM160" s="4" t="str">
        <f t="shared" si="57"/>
        <v/>
      </c>
      <c r="BN160" s="4" t="str">
        <f t="shared" si="58"/>
        <v/>
      </c>
      <c r="BO160" s="4" t="str">
        <f t="shared" si="65"/>
        <v/>
      </c>
      <c r="BP160" s="4" t="str">
        <f t="shared" si="66"/>
        <v/>
      </c>
      <c r="BQ160" s="4" t="str">
        <f t="shared" si="67"/>
        <v/>
      </c>
      <c r="BR160" s="4" t="str">
        <f t="shared" si="68"/>
        <v/>
      </c>
      <c r="BS160" s="4" t="str">
        <f t="shared" si="69"/>
        <v/>
      </c>
      <c r="BT160" s="4" t="str">
        <f t="shared" si="70"/>
        <v/>
      </c>
      <c r="BV160" s="4"/>
      <c r="BW160" s="4"/>
      <c r="BX160" s="4"/>
      <c r="BY160" s="4"/>
      <c r="BZ160" s="4"/>
      <c r="CA160" s="4"/>
      <c r="CB160" s="4"/>
      <c r="CC160" s="4"/>
    </row>
    <row r="161" spans="1:81" x14ac:dyDescent="0.2">
      <c r="A161" s="38"/>
      <c r="B161" s="34">
        <f>'US Core RE'!D170</f>
        <v>31320</v>
      </c>
      <c r="C161" s="3">
        <f ca="1">'Data Selector'!B160</f>
        <v>1.9614124543448599E-2</v>
      </c>
      <c r="D161" s="3">
        <f ca="1">'Data Selector'!C160</f>
        <v>0</v>
      </c>
      <c r="E161" s="3">
        <f ca="1">'Data Selector'!D160</f>
        <v>0</v>
      </c>
      <c r="F161" s="3">
        <f ca="1">'Data Selector'!E160</f>
        <v>1.9400000000000001E-2</v>
      </c>
      <c r="G161" s="3">
        <f ca="1">'Data Selector'!F160</f>
        <v>2.2579561406730599E-2</v>
      </c>
      <c r="H161" s="3">
        <f ca="1">'Data Selector'!G160</f>
        <v>1.4800000000000001E-2</v>
      </c>
      <c r="I161" s="3">
        <f ca="1">'Data Selector'!H160</f>
        <v>0</v>
      </c>
      <c r="J161" s="3">
        <f ca="1">'Data Selector'!I160</f>
        <v>0</v>
      </c>
      <c r="K161" s="3">
        <f ca="1">'Data Selector'!J160</f>
        <v>-7.8476102679999604E-3</v>
      </c>
      <c r="L161" s="3">
        <f ca="1">'Data Selector'!K160</f>
        <v>3.2131772777000078E-2</v>
      </c>
      <c r="M161" s="3">
        <f ca="1">'Data Selector'!L160</f>
        <v>0</v>
      </c>
      <c r="N161" s="3">
        <f ca="1">'Data Selector'!M160</f>
        <v>-4.0949479105525002E-2</v>
      </c>
      <c r="O161" s="3">
        <f ca="1">'Data Selector'!N160</f>
        <v>2.136839669123658E-2</v>
      </c>
      <c r="P161" s="3">
        <f ca="1">'Data Selector'!O160</f>
        <v>0</v>
      </c>
      <c r="Q161" s="3">
        <f ca="1">'Data Selector'!P160</f>
        <v>0</v>
      </c>
      <c r="R161" s="3">
        <f ca="1">'Data Selector'!Q160</f>
        <v>0</v>
      </c>
      <c r="U161" s="12" t="str">
        <f>IF($AK161&lt;(Summary!$D$4+1),'Base Correl and Vol Calcs'!C161,"")</f>
        <v/>
      </c>
      <c r="V161" s="12" t="str">
        <f>IF($AK161&lt;(Summary!$D$4+1),'Base Correl and Vol Calcs'!D161,"")</f>
        <v/>
      </c>
      <c r="W161" s="12" t="str">
        <f>IF($AK161&lt;(Summary!$D$4+1),'Base Correl and Vol Calcs'!E161,"")</f>
        <v/>
      </c>
      <c r="X161" s="12" t="str">
        <f>IF($AK161&lt;(Summary!$D$4+1),'Base Correl and Vol Calcs'!F161,"")</f>
        <v/>
      </c>
      <c r="Y161" s="12" t="str">
        <f>IF($AK161&lt;(Summary!$D$4+1),'Base Correl and Vol Calcs'!G161,"")</f>
        <v/>
      </c>
      <c r="Z161" s="12" t="str">
        <f>IF($AK161&lt;(Summary!$D$4+1),'Base Correl and Vol Calcs'!H161,"")</f>
        <v/>
      </c>
      <c r="AA161" s="12" t="str">
        <f>IF($AK161&lt;(Summary!$D$4+1),'Base Correl and Vol Calcs'!I161,"")</f>
        <v/>
      </c>
      <c r="AB161" s="12" t="str">
        <f>IF($AK161&lt;(Summary!$D$4+1),'Base Correl and Vol Calcs'!J161,"")</f>
        <v/>
      </c>
      <c r="AC161" s="12" t="str">
        <f>IF($AK161&lt;(Summary!$D$4+1),'Base Correl and Vol Calcs'!K161,"")</f>
        <v/>
      </c>
      <c r="AD161" s="12" t="str">
        <f>IF($AK161&lt;(Summary!$D$4+1),'Base Correl and Vol Calcs'!L161,"")</f>
        <v/>
      </c>
      <c r="AE161" s="12" t="str">
        <f>IF($AK161&lt;(Summary!$D$4+1),'Base Correl and Vol Calcs'!M161,"")</f>
        <v/>
      </c>
      <c r="AF161" s="12" t="str">
        <f>IF($AK161&lt;(Summary!$D$4+1),'Base Correl and Vol Calcs'!N161,"")</f>
        <v/>
      </c>
      <c r="AG161" s="12" t="str">
        <f>IF($AK161&lt;(Summary!$D$4+1),'Base Correl and Vol Calcs'!O161,"")</f>
        <v/>
      </c>
      <c r="AH161" s="12" t="str">
        <f>IF($AK161&lt;(Summary!$D$4+1),'Base Correl and Vol Calcs'!P161,"")</f>
        <v/>
      </c>
      <c r="AI161" s="12" t="str">
        <f>IF($AK161&lt;(Summary!$D$4+1),'Base Correl and Vol Calcs'!Q161,"")</f>
        <v/>
      </c>
      <c r="AJ161" s="12" t="str">
        <f>IF($AK161&lt;(Summary!$D$4+1),'Base Correl and Vol Calcs'!R161,"")</f>
        <v/>
      </c>
      <c r="AK161" s="10">
        <f t="shared" si="71"/>
        <v>157</v>
      </c>
      <c r="BE161" s="4" t="str">
        <f t="shared" si="72"/>
        <v/>
      </c>
      <c r="BF161" s="4" t="str">
        <f t="shared" si="59"/>
        <v/>
      </c>
      <c r="BG161" s="4" t="str">
        <f t="shared" si="60"/>
        <v/>
      </c>
      <c r="BH161" s="4" t="str">
        <f t="shared" si="61"/>
        <v/>
      </c>
      <c r="BI161" s="4" t="str">
        <f t="shared" si="62"/>
        <v/>
      </c>
      <c r="BJ161" s="4" t="str">
        <f t="shared" si="63"/>
        <v/>
      </c>
      <c r="BK161" s="4" t="str">
        <f t="shared" si="64"/>
        <v/>
      </c>
      <c r="BL161" s="4" t="str">
        <f t="shared" si="56"/>
        <v/>
      </c>
      <c r="BM161" s="4" t="str">
        <f t="shared" si="57"/>
        <v/>
      </c>
      <c r="BN161" s="4" t="str">
        <f t="shared" si="58"/>
        <v/>
      </c>
      <c r="BO161" s="4" t="str">
        <f t="shared" si="65"/>
        <v/>
      </c>
      <c r="BP161" s="4" t="str">
        <f t="shared" si="66"/>
        <v/>
      </c>
      <c r="BQ161" s="4" t="str">
        <f t="shared" si="67"/>
        <v/>
      </c>
      <c r="BR161" s="4" t="str">
        <f t="shared" si="68"/>
        <v/>
      </c>
      <c r="BS161" s="4" t="str">
        <f t="shared" si="69"/>
        <v/>
      </c>
      <c r="BT161" s="4" t="str">
        <f t="shared" si="70"/>
        <v/>
      </c>
      <c r="BV161" s="4"/>
      <c r="BW161" s="4"/>
      <c r="BX161" s="4"/>
      <c r="BY161" s="4"/>
      <c r="BZ161" s="4"/>
      <c r="CA161" s="4"/>
      <c r="CB161" s="4"/>
      <c r="CC161" s="4"/>
    </row>
    <row r="162" spans="1:81" x14ac:dyDescent="0.2">
      <c r="A162" s="38"/>
      <c r="B162" s="34">
        <f>'US Core RE'!D171</f>
        <v>31228</v>
      </c>
      <c r="C162" s="3">
        <f ca="1">'Data Selector'!B161</f>
        <v>1.9018029043247099E-2</v>
      </c>
      <c r="D162" s="3">
        <f ca="1">'Data Selector'!C161</f>
        <v>0</v>
      </c>
      <c r="E162" s="3">
        <f ca="1">'Data Selector'!D161</f>
        <v>0</v>
      </c>
      <c r="F162" s="3">
        <f ca="1">'Data Selector'!E161</f>
        <v>3.0300000000000001E-2</v>
      </c>
      <c r="G162" s="3">
        <f ca="1">'Data Selector'!F161</f>
        <v>3.0590358201897601E-2</v>
      </c>
      <c r="H162" s="3">
        <f ca="1">'Data Selector'!G161</f>
        <v>2.62725811859475E-2</v>
      </c>
      <c r="I162" s="3">
        <f ca="1">'Data Selector'!H161</f>
        <v>0</v>
      </c>
      <c r="J162" s="3">
        <f ca="1">'Data Selector'!I161</f>
        <v>0</v>
      </c>
      <c r="K162" s="3">
        <f ca="1">'Data Selector'!J161</f>
        <v>-5.4567230664999133E-3</v>
      </c>
      <c r="L162" s="3">
        <f ca="1">'Data Selector'!K161</f>
        <v>0.11040322582175022</v>
      </c>
      <c r="M162" s="3">
        <f ca="1">'Data Selector'!L161</f>
        <v>0</v>
      </c>
      <c r="N162" s="3">
        <f ca="1">'Data Selector'!M161</f>
        <v>7.3338899282601205E-2</v>
      </c>
      <c r="O162" s="3">
        <f ca="1">'Data Selector'!N161</f>
        <v>8.5376443143406755E-2</v>
      </c>
      <c r="P162" s="3">
        <f ca="1">'Data Selector'!O161</f>
        <v>0</v>
      </c>
      <c r="Q162" s="3">
        <f ca="1">'Data Selector'!P161</f>
        <v>0</v>
      </c>
      <c r="R162" s="3">
        <f ca="1">'Data Selector'!Q161</f>
        <v>0</v>
      </c>
      <c r="U162" s="12" t="str">
        <f>IF($AK162&lt;(Summary!$D$4+1),'Base Correl and Vol Calcs'!C162,"")</f>
        <v/>
      </c>
      <c r="V162" s="12" t="str">
        <f>IF($AK162&lt;(Summary!$D$4+1),'Base Correl and Vol Calcs'!D162,"")</f>
        <v/>
      </c>
      <c r="W162" s="12" t="str">
        <f>IF($AK162&lt;(Summary!$D$4+1),'Base Correl and Vol Calcs'!E162,"")</f>
        <v/>
      </c>
      <c r="X162" s="12" t="str">
        <f>IF($AK162&lt;(Summary!$D$4+1),'Base Correl and Vol Calcs'!F162,"")</f>
        <v/>
      </c>
      <c r="Y162" s="12" t="str">
        <f>IF($AK162&lt;(Summary!$D$4+1),'Base Correl and Vol Calcs'!G162,"")</f>
        <v/>
      </c>
      <c r="Z162" s="12" t="str">
        <f>IF($AK162&lt;(Summary!$D$4+1),'Base Correl and Vol Calcs'!H162,"")</f>
        <v/>
      </c>
      <c r="AA162" s="12" t="str">
        <f>IF($AK162&lt;(Summary!$D$4+1),'Base Correl and Vol Calcs'!I162,"")</f>
        <v/>
      </c>
      <c r="AB162" s="12" t="str">
        <f>IF($AK162&lt;(Summary!$D$4+1),'Base Correl and Vol Calcs'!J162,"")</f>
        <v/>
      </c>
      <c r="AC162" s="12" t="str">
        <f>IF($AK162&lt;(Summary!$D$4+1),'Base Correl and Vol Calcs'!K162,"")</f>
        <v/>
      </c>
      <c r="AD162" s="12" t="str">
        <f>IF($AK162&lt;(Summary!$D$4+1),'Base Correl and Vol Calcs'!L162,"")</f>
        <v/>
      </c>
      <c r="AE162" s="12" t="str">
        <f>IF($AK162&lt;(Summary!$D$4+1),'Base Correl and Vol Calcs'!M162,"")</f>
        <v/>
      </c>
      <c r="AF162" s="12" t="str">
        <f>IF($AK162&lt;(Summary!$D$4+1),'Base Correl and Vol Calcs'!N162,"")</f>
        <v/>
      </c>
      <c r="AG162" s="12" t="str">
        <f>IF($AK162&lt;(Summary!$D$4+1),'Base Correl and Vol Calcs'!O162,"")</f>
        <v/>
      </c>
      <c r="AH162" s="12" t="str">
        <f>IF($AK162&lt;(Summary!$D$4+1),'Base Correl and Vol Calcs'!P162,"")</f>
        <v/>
      </c>
      <c r="AI162" s="12" t="str">
        <f>IF($AK162&lt;(Summary!$D$4+1),'Base Correl and Vol Calcs'!Q162,"")</f>
        <v/>
      </c>
      <c r="AJ162" s="12" t="str">
        <f>IF($AK162&lt;(Summary!$D$4+1),'Base Correl and Vol Calcs'!R162,"")</f>
        <v/>
      </c>
      <c r="AK162" s="10">
        <f t="shared" si="71"/>
        <v>158</v>
      </c>
      <c r="BE162" s="4" t="str">
        <f t="shared" si="72"/>
        <v/>
      </c>
      <c r="BF162" s="4" t="str">
        <f t="shared" si="59"/>
        <v/>
      </c>
      <c r="BG162" s="4" t="str">
        <f t="shared" si="60"/>
        <v/>
      </c>
      <c r="BH162" s="4" t="str">
        <f t="shared" si="61"/>
        <v/>
      </c>
      <c r="BI162" s="4" t="str">
        <f t="shared" si="62"/>
        <v/>
      </c>
      <c r="BJ162" s="4" t="str">
        <f t="shared" si="63"/>
        <v/>
      </c>
      <c r="BK162" s="4" t="str">
        <f t="shared" si="64"/>
        <v/>
      </c>
      <c r="BL162" s="4" t="str">
        <f t="shared" si="56"/>
        <v/>
      </c>
      <c r="BM162" s="4" t="str">
        <f t="shared" si="57"/>
        <v/>
      </c>
      <c r="BN162" s="4" t="str">
        <f t="shared" si="58"/>
        <v/>
      </c>
      <c r="BO162" s="4" t="str">
        <f t="shared" si="65"/>
        <v/>
      </c>
      <c r="BP162" s="4" t="str">
        <f t="shared" si="66"/>
        <v/>
      </c>
      <c r="BQ162" s="4" t="str">
        <f t="shared" si="67"/>
        <v/>
      </c>
      <c r="BR162" s="4" t="str">
        <f t="shared" si="68"/>
        <v/>
      </c>
      <c r="BS162" s="4" t="str">
        <f t="shared" si="69"/>
        <v/>
      </c>
      <c r="BT162" s="4" t="str">
        <f t="shared" si="70"/>
        <v/>
      </c>
      <c r="BV162" s="4"/>
      <c r="BW162" s="4"/>
      <c r="BX162" s="4"/>
      <c r="BY162" s="4"/>
      <c r="BZ162" s="4"/>
      <c r="CA162" s="4"/>
      <c r="CB162" s="4"/>
      <c r="CC162" s="4"/>
    </row>
    <row r="163" spans="1:81" x14ac:dyDescent="0.2">
      <c r="A163" s="38"/>
      <c r="B163" s="34">
        <f>'US Core RE'!D172</f>
        <v>31137</v>
      </c>
      <c r="C163" s="3">
        <f ca="1">'Data Selector'!B162</f>
        <v>2.0101817329702201E-2</v>
      </c>
      <c r="D163" s="3">
        <f ca="1">'Data Selector'!C162</f>
        <v>0</v>
      </c>
      <c r="E163" s="3">
        <f ca="1">'Data Selector'!D162</f>
        <v>0</v>
      </c>
      <c r="F163" s="3">
        <f ca="1">'Data Selector'!E162</f>
        <v>2.6499999999999999E-2</v>
      </c>
      <c r="G163" s="3">
        <f ca="1">'Data Selector'!F162</f>
        <v>2.39267409222742E-2</v>
      </c>
      <c r="H163" s="3">
        <f ca="1">'Data Selector'!G162</f>
        <v>2.8728511734220401E-2</v>
      </c>
      <c r="I163" s="3">
        <f ca="1">'Data Selector'!H162</f>
        <v>0</v>
      </c>
      <c r="J163" s="3">
        <f ca="1">'Data Selector'!I162</f>
        <v>0</v>
      </c>
      <c r="K163" s="3">
        <f ca="1">'Data Selector'!J162</f>
        <v>-0.13312430548825005</v>
      </c>
      <c r="L163" s="3">
        <f ca="1">'Data Selector'!K162</f>
        <v>3.4758064492250051E-2</v>
      </c>
      <c r="M163" s="3">
        <f ca="1">'Data Selector'!L162</f>
        <v>0</v>
      </c>
      <c r="N163" s="3">
        <f ca="1">'Data Selector'!M162</f>
        <v>9.1835924191999888E-2</v>
      </c>
      <c r="O163" s="3">
        <f ca="1">'Data Selector'!N162</f>
        <v>2.2268986623930731E-2</v>
      </c>
      <c r="P163" s="3">
        <f ca="1">'Data Selector'!O162</f>
        <v>0</v>
      </c>
      <c r="Q163" s="3">
        <f ca="1">'Data Selector'!P162</f>
        <v>0</v>
      </c>
      <c r="R163" s="3">
        <f ca="1">'Data Selector'!Q162</f>
        <v>0</v>
      </c>
      <c r="U163" s="12" t="str">
        <f>IF($AK163&lt;(Summary!$D$4+1),'Base Correl and Vol Calcs'!C163,"")</f>
        <v/>
      </c>
      <c r="V163" s="12" t="str">
        <f>IF($AK163&lt;(Summary!$D$4+1),'Base Correl and Vol Calcs'!D163,"")</f>
        <v/>
      </c>
      <c r="W163" s="12" t="str">
        <f>IF($AK163&lt;(Summary!$D$4+1),'Base Correl and Vol Calcs'!E163,"")</f>
        <v/>
      </c>
      <c r="X163" s="12" t="str">
        <f>IF($AK163&lt;(Summary!$D$4+1),'Base Correl and Vol Calcs'!F163,"")</f>
        <v/>
      </c>
      <c r="Y163" s="12" t="str">
        <f>IF($AK163&lt;(Summary!$D$4+1),'Base Correl and Vol Calcs'!G163,"")</f>
        <v/>
      </c>
      <c r="Z163" s="12" t="str">
        <f>IF($AK163&lt;(Summary!$D$4+1),'Base Correl and Vol Calcs'!H163,"")</f>
        <v/>
      </c>
      <c r="AA163" s="12" t="str">
        <f>IF($AK163&lt;(Summary!$D$4+1),'Base Correl and Vol Calcs'!I163,"")</f>
        <v/>
      </c>
      <c r="AB163" s="12" t="str">
        <f>IF($AK163&lt;(Summary!$D$4+1),'Base Correl and Vol Calcs'!J163,"")</f>
        <v/>
      </c>
      <c r="AC163" s="12" t="str">
        <f>IF($AK163&lt;(Summary!$D$4+1),'Base Correl and Vol Calcs'!K163,"")</f>
        <v/>
      </c>
      <c r="AD163" s="12" t="str">
        <f>IF($AK163&lt;(Summary!$D$4+1),'Base Correl and Vol Calcs'!L163,"")</f>
        <v/>
      </c>
      <c r="AE163" s="12" t="str">
        <f>IF($AK163&lt;(Summary!$D$4+1),'Base Correl and Vol Calcs'!M163,"")</f>
        <v/>
      </c>
      <c r="AF163" s="12" t="str">
        <f>IF($AK163&lt;(Summary!$D$4+1),'Base Correl and Vol Calcs'!N163,"")</f>
        <v/>
      </c>
      <c r="AG163" s="12" t="str">
        <f>IF($AK163&lt;(Summary!$D$4+1),'Base Correl and Vol Calcs'!O163,"")</f>
        <v/>
      </c>
      <c r="AH163" s="12" t="str">
        <f>IF($AK163&lt;(Summary!$D$4+1),'Base Correl and Vol Calcs'!P163,"")</f>
        <v/>
      </c>
      <c r="AI163" s="12" t="str">
        <f>IF($AK163&lt;(Summary!$D$4+1),'Base Correl and Vol Calcs'!Q163,"")</f>
        <v/>
      </c>
      <c r="AJ163" s="12" t="str">
        <f>IF($AK163&lt;(Summary!$D$4+1),'Base Correl and Vol Calcs'!R163,"")</f>
        <v/>
      </c>
      <c r="AK163" s="10">
        <f t="shared" si="71"/>
        <v>159</v>
      </c>
      <c r="BE163" s="4" t="str">
        <f t="shared" si="72"/>
        <v/>
      </c>
      <c r="BF163" s="4" t="str">
        <f t="shared" si="59"/>
        <v/>
      </c>
      <c r="BG163" s="4" t="str">
        <f t="shared" si="60"/>
        <v/>
      </c>
      <c r="BH163" s="4" t="str">
        <f t="shared" si="61"/>
        <v/>
      </c>
      <c r="BI163" s="4" t="str">
        <f t="shared" si="62"/>
        <v/>
      </c>
      <c r="BJ163" s="4" t="str">
        <f t="shared" si="63"/>
        <v/>
      </c>
      <c r="BK163" s="4" t="str">
        <f t="shared" si="64"/>
        <v/>
      </c>
      <c r="BL163" s="4" t="str">
        <f t="shared" ref="BL163:BL195" si="73">IF(ISNUMBER(AB163)=TRUE,AB163+1,"")</f>
        <v/>
      </c>
      <c r="BM163" s="4" t="str">
        <f t="shared" ref="BM163:BM195" si="74">IF(ISNUMBER(AC163)=TRUE,AC163+1,"")</f>
        <v/>
      </c>
      <c r="BN163" s="4" t="str">
        <f t="shared" ref="BN163:BN195" si="75">IF(ISNUMBER(AD163)=TRUE,AD163+1,"")</f>
        <v/>
      </c>
      <c r="BO163" s="4" t="str">
        <f t="shared" si="65"/>
        <v/>
      </c>
      <c r="BP163" s="4" t="str">
        <f t="shared" si="66"/>
        <v/>
      </c>
      <c r="BQ163" s="4" t="str">
        <f t="shared" si="67"/>
        <v/>
      </c>
      <c r="BR163" s="4" t="str">
        <f t="shared" si="68"/>
        <v/>
      </c>
      <c r="BS163" s="4" t="str">
        <f t="shared" si="69"/>
        <v/>
      </c>
      <c r="BT163" s="4" t="str">
        <f t="shared" si="70"/>
        <v/>
      </c>
      <c r="BV163" s="4"/>
      <c r="BW163" s="4"/>
      <c r="BX163" s="4"/>
      <c r="BY163" s="4"/>
      <c r="BZ163" s="4"/>
      <c r="CA163" s="4"/>
      <c r="CB163" s="4"/>
      <c r="CC163" s="4"/>
    </row>
    <row r="164" spans="1:81" x14ac:dyDescent="0.2">
      <c r="A164" s="38"/>
      <c r="B164" s="34">
        <f>'US Core RE'!D173</f>
        <v>31047</v>
      </c>
      <c r="C164" s="3">
        <f ca="1">'Data Selector'!B163</f>
        <v>2.82905869368806E-2</v>
      </c>
      <c r="D164" s="3">
        <f ca="1">'Data Selector'!C163</f>
        <v>0</v>
      </c>
      <c r="E164" s="3">
        <f ca="1">'Data Selector'!D163</f>
        <v>0</v>
      </c>
      <c r="F164" s="3">
        <f ca="1">'Data Selector'!E163</f>
        <v>2.58E-2</v>
      </c>
      <c r="G164" s="3">
        <f ca="1">'Data Selector'!F163</f>
        <v>4.9702334142954899E-2</v>
      </c>
      <c r="H164" s="3">
        <f ca="1">'Data Selector'!G163</f>
        <v>3.64007618257692E-2</v>
      </c>
      <c r="I164" s="3">
        <f ca="1">'Data Selector'!H163</f>
        <v>0</v>
      </c>
      <c r="J164" s="3">
        <f ca="1">'Data Selector'!I163</f>
        <v>0</v>
      </c>
      <c r="K164" s="3">
        <f ca="1">'Data Selector'!J163</f>
        <v>-7.3952769354999059E-3</v>
      </c>
      <c r="L164" s="3">
        <f ca="1">'Data Selector'!K163</f>
        <v>4.5231375691999975E-2</v>
      </c>
      <c r="M164" s="3">
        <f ca="1">'Data Selector'!L163</f>
        <v>0</v>
      </c>
      <c r="N164" s="3">
        <f ca="1">'Data Selector'!M163</f>
        <v>1.87638465305928E-2</v>
      </c>
      <c r="O164" s="3">
        <f ca="1">'Data Selector'!N163</f>
        <v>7.6573012813846431E-2</v>
      </c>
      <c r="P164" s="3">
        <f ca="1">'Data Selector'!O163</f>
        <v>0</v>
      </c>
      <c r="Q164" s="3">
        <f ca="1">'Data Selector'!P163</f>
        <v>0</v>
      </c>
      <c r="R164" s="3">
        <f ca="1">'Data Selector'!Q163</f>
        <v>0</v>
      </c>
      <c r="U164" s="12" t="str">
        <f>IF($AK164&lt;(Summary!$D$4+1),'Base Correl and Vol Calcs'!C164,"")</f>
        <v/>
      </c>
      <c r="V164" s="12" t="str">
        <f>IF($AK164&lt;(Summary!$D$4+1),'Base Correl and Vol Calcs'!D164,"")</f>
        <v/>
      </c>
      <c r="W164" s="12" t="str">
        <f>IF($AK164&lt;(Summary!$D$4+1),'Base Correl and Vol Calcs'!E164,"")</f>
        <v/>
      </c>
      <c r="X164" s="12" t="str">
        <f>IF($AK164&lt;(Summary!$D$4+1),'Base Correl and Vol Calcs'!F164,"")</f>
        <v/>
      </c>
      <c r="Y164" s="12" t="str">
        <f>IF($AK164&lt;(Summary!$D$4+1),'Base Correl and Vol Calcs'!G164,"")</f>
        <v/>
      </c>
      <c r="Z164" s="12" t="str">
        <f>IF($AK164&lt;(Summary!$D$4+1),'Base Correl and Vol Calcs'!H164,"")</f>
        <v/>
      </c>
      <c r="AA164" s="12" t="str">
        <f>IF($AK164&lt;(Summary!$D$4+1),'Base Correl and Vol Calcs'!I164,"")</f>
        <v/>
      </c>
      <c r="AB164" s="12" t="str">
        <f>IF($AK164&lt;(Summary!$D$4+1),'Base Correl and Vol Calcs'!J164,"")</f>
        <v/>
      </c>
      <c r="AC164" s="12" t="str">
        <f>IF($AK164&lt;(Summary!$D$4+1),'Base Correl and Vol Calcs'!K164,"")</f>
        <v/>
      </c>
      <c r="AD164" s="12" t="str">
        <f>IF($AK164&lt;(Summary!$D$4+1),'Base Correl and Vol Calcs'!L164,"")</f>
        <v/>
      </c>
      <c r="AE164" s="12" t="str">
        <f>IF($AK164&lt;(Summary!$D$4+1),'Base Correl and Vol Calcs'!M164,"")</f>
        <v/>
      </c>
      <c r="AF164" s="12" t="str">
        <f>IF($AK164&lt;(Summary!$D$4+1),'Base Correl and Vol Calcs'!N164,"")</f>
        <v/>
      </c>
      <c r="AG164" s="12" t="str">
        <f>IF($AK164&lt;(Summary!$D$4+1),'Base Correl and Vol Calcs'!O164,"")</f>
        <v/>
      </c>
      <c r="AH164" s="12" t="str">
        <f>IF($AK164&lt;(Summary!$D$4+1),'Base Correl and Vol Calcs'!P164,"")</f>
        <v/>
      </c>
      <c r="AI164" s="12" t="str">
        <f>IF($AK164&lt;(Summary!$D$4+1),'Base Correl and Vol Calcs'!Q164,"")</f>
        <v/>
      </c>
      <c r="AJ164" s="12" t="str">
        <f>IF($AK164&lt;(Summary!$D$4+1),'Base Correl and Vol Calcs'!R164,"")</f>
        <v/>
      </c>
      <c r="AK164" s="10">
        <f t="shared" si="71"/>
        <v>160</v>
      </c>
      <c r="BE164" s="4" t="str">
        <f t="shared" si="72"/>
        <v/>
      </c>
      <c r="BF164" s="4" t="str">
        <f t="shared" si="59"/>
        <v/>
      </c>
      <c r="BG164" s="4" t="str">
        <f t="shared" si="60"/>
        <v/>
      </c>
      <c r="BH164" s="4" t="str">
        <f t="shared" si="61"/>
        <v/>
      </c>
      <c r="BI164" s="4" t="str">
        <f t="shared" si="62"/>
        <v/>
      </c>
      <c r="BJ164" s="4" t="str">
        <f t="shared" si="63"/>
        <v/>
      </c>
      <c r="BK164" s="4" t="str">
        <f t="shared" si="64"/>
        <v/>
      </c>
      <c r="BL164" s="4" t="str">
        <f t="shared" si="73"/>
        <v/>
      </c>
      <c r="BM164" s="4" t="str">
        <f t="shared" si="74"/>
        <v/>
      </c>
      <c r="BN164" s="4" t="str">
        <f t="shared" si="75"/>
        <v/>
      </c>
      <c r="BO164" s="4" t="str">
        <f t="shared" ref="BO164:BO194" si="76">IF(ISNUMBER(AE164)=TRUE,AE164+1,"")</f>
        <v/>
      </c>
      <c r="BP164" s="4" t="str">
        <f t="shared" ref="BP164:BP194" si="77">IF(ISNUMBER(AF164)=TRUE,AF164+1,"")</f>
        <v/>
      </c>
      <c r="BQ164" s="4" t="str">
        <f t="shared" si="67"/>
        <v/>
      </c>
      <c r="BR164" s="4" t="str">
        <f t="shared" si="68"/>
        <v/>
      </c>
      <c r="BS164" s="4" t="str">
        <f t="shared" si="69"/>
        <v/>
      </c>
      <c r="BT164" s="4" t="str">
        <f t="shared" si="70"/>
        <v/>
      </c>
      <c r="BV164" s="4"/>
      <c r="BW164" s="4"/>
      <c r="BX164" s="4"/>
      <c r="BY164" s="4"/>
      <c r="BZ164" s="4"/>
      <c r="CA164" s="4"/>
      <c r="CB164" s="4"/>
      <c r="CC164" s="4"/>
    </row>
    <row r="165" spans="1:81" x14ac:dyDescent="0.2">
      <c r="A165" s="38"/>
      <c r="B165" s="34">
        <f>'US Core RE'!D174</f>
        <v>30955</v>
      </c>
      <c r="C165" s="3">
        <f ca="1">'Data Selector'!B164</f>
        <v>2.62725811859475E-2</v>
      </c>
      <c r="D165" s="3">
        <f ca="1">'Data Selector'!C164</f>
        <v>0</v>
      </c>
      <c r="E165" s="3">
        <f ca="1">'Data Selector'!D164</f>
        <v>0</v>
      </c>
      <c r="F165" s="3">
        <f ca="1">'Data Selector'!E164</f>
        <v>4.4900000000000002E-2</v>
      </c>
      <c r="G165" s="3">
        <f ca="1">'Data Selector'!F164</f>
        <v>2.89032979434003E-2</v>
      </c>
      <c r="H165" s="3">
        <f ca="1">'Data Selector'!G164</f>
        <v>4.1084291222321698E-2</v>
      </c>
      <c r="I165" s="3">
        <f ca="1">'Data Selector'!H164</f>
        <v>0</v>
      </c>
      <c r="J165" s="3">
        <f ca="1">'Data Selector'!I164</f>
        <v>0</v>
      </c>
      <c r="K165" s="3">
        <f ca="1">'Data Selector'!J164</f>
        <v>1.0372486152498972E-3</v>
      </c>
      <c r="L165" s="3">
        <f ca="1">'Data Selector'!K164</f>
        <v>2.1395620249999858E-3</v>
      </c>
      <c r="M165" s="3">
        <f ca="1">'Data Selector'!L164</f>
        <v>0</v>
      </c>
      <c r="N165" s="3">
        <f ca="1">'Data Selector'!M164</f>
        <v>9.6936886877840203E-2</v>
      </c>
      <c r="O165" s="3">
        <f ca="1">'Data Selector'!N164</f>
        <v>8.7829292800249759E-2</v>
      </c>
      <c r="P165" s="3">
        <f ca="1">'Data Selector'!O164</f>
        <v>0</v>
      </c>
      <c r="Q165" s="3">
        <f ca="1">'Data Selector'!P164</f>
        <v>0</v>
      </c>
      <c r="R165" s="3">
        <f ca="1">'Data Selector'!Q164</f>
        <v>0</v>
      </c>
      <c r="U165" s="12" t="str">
        <f>IF($AK165&lt;(Summary!$D$4+1),'Base Correl and Vol Calcs'!C165,"")</f>
        <v/>
      </c>
      <c r="V165" s="12" t="str">
        <f>IF($AK165&lt;(Summary!$D$4+1),'Base Correl and Vol Calcs'!D165,"")</f>
        <v/>
      </c>
      <c r="W165" s="12" t="str">
        <f>IF($AK165&lt;(Summary!$D$4+1),'Base Correl and Vol Calcs'!E165,"")</f>
        <v/>
      </c>
      <c r="X165" s="12" t="str">
        <f>IF($AK165&lt;(Summary!$D$4+1),'Base Correl and Vol Calcs'!F165,"")</f>
        <v/>
      </c>
      <c r="Y165" s="12" t="str">
        <f>IF($AK165&lt;(Summary!$D$4+1),'Base Correl and Vol Calcs'!G165,"")</f>
        <v/>
      </c>
      <c r="Z165" s="12" t="str">
        <f>IF($AK165&lt;(Summary!$D$4+1),'Base Correl and Vol Calcs'!H165,"")</f>
        <v/>
      </c>
      <c r="AA165" s="12" t="str">
        <f>IF($AK165&lt;(Summary!$D$4+1),'Base Correl and Vol Calcs'!I165,"")</f>
        <v/>
      </c>
      <c r="AB165" s="12" t="str">
        <f>IF($AK165&lt;(Summary!$D$4+1),'Base Correl and Vol Calcs'!J165,"")</f>
        <v/>
      </c>
      <c r="AC165" s="12" t="str">
        <f>IF($AK165&lt;(Summary!$D$4+1),'Base Correl and Vol Calcs'!K165,"")</f>
        <v/>
      </c>
      <c r="AD165" s="12" t="str">
        <f>IF($AK165&lt;(Summary!$D$4+1),'Base Correl and Vol Calcs'!L165,"")</f>
        <v/>
      </c>
      <c r="AE165" s="12" t="str">
        <f>IF($AK165&lt;(Summary!$D$4+1),'Base Correl and Vol Calcs'!M165,"")</f>
        <v/>
      </c>
      <c r="AF165" s="12" t="str">
        <f>IF($AK165&lt;(Summary!$D$4+1),'Base Correl and Vol Calcs'!N165,"")</f>
        <v/>
      </c>
      <c r="AG165" s="12" t="str">
        <f>IF($AK165&lt;(Summary!$D$4+1),'Base Correl and Vol Calcs'!O165,"")</f>
        <v/>
      </c>
      <c r="AH165" s="12" t="str">
        <f>IF($AK165&lt;(Summary!$D$4+1),'Base Correl and Vol Calcs'!P165,"")</f>
        <v/>
      </c>
      <c r="AI165" s="12" t="str">
        <f>IF($AK165&lt;(Summary!$D$4+1),'Base Correl and Vol Calcs'!Q165,"")</f>
        <v/>
      </c>
      <c r="AJ165" s="12" t="str">
        <f>IF($AK165&lt;(Summary!$D$4+1),'Base Correl and Vol Calcs'!R165,"")</f>
        <v/>
      </c>
      <c r="AK165" s="10">
        <f t="shared" si="71"/>
        <v>161</v>
      </c>
      <c r="BE165" s="4" t="str">
        <f t="shared" si="72"/>
        <v/>
      </c>
      <c r="BF165" s="4" t="str">
        <f t="shared" si="59"/>
        <v/>
      </c>
      <c r="BG165" s="4" t="str">
        <f t="shared" si="60"/>
        <v/>
      </c>
      <c r="BH165" s="4" t="str">
        <f t="shared" si="61"/>
        <v/>
      </c>
      <c r="BI165" s="4" t="str">
        <f t="shared" si="62"/>
        <v/>
      </c>
      <c r="BJ165" s="4" t="str">
        <f t="shared" si="63"/>
        <v/>
      </c>
      <c r="BK165" s="4" t="str">
        <f t="shared" si="64"/>
        <v/>
      </c>
      <c r="BL165" s="4" t="str">
        <f t="shared" si="73"/>
        <v/>
      </c>
      <c r="BM165" s="4" t="str">
        <f t="shared" si="74"/>
        <v/>
      </c>
      <c r="BN165" s="4" t="str">
        <f t="shared" si="75"/>
        <v/>
      </c>
      <c r="BO165" s="4" t="str">
        <f t="shared" si="76"/>
        <v/>
      </c>
      <c r="BP165" s="4" t="str">
        <f t="shared" si="77"/>
        <v/>
      </c>
      <c r="BQ165" s="4" t="str">
        <f t="shared" si="67"/>
        <v/>
      </c>
      <c r="BR165" s="4" t="str">
        <f t="shared" si="68"/>
        <v/>
      </c>
      <c r="BS165" s="4" t="str">
        <f t="shared" si="69"/>
        <v/>
      </c>
      <c r="BT165" s="4" t="str">
        <f t="shared" si="70"/>
        <v/>
      </c>
      <c r="BV165" s="4"/>
      <c r="BW165" s="4"/>
      <c r="BX165" s="4"/>
      <c r="BY165" s="4"/>
      <c r="BZ165" s="4"/>
      <c r="CA165" s="4"/>
      <c r="CB165" s="4"/>
      <c r="CC165" s="4"/>
    </row>
    <row r="166" spans="1:81" x14ac:dyDescent="0.2">
      <c r="A166" s="38"/>
      <c r="B166" s="34">
        <f>'US Core RE'!D175</f>
        <v>30863</v>
      </c>
      <c r="C166" s="3">
        <f ca="1">'Data Selector'!B165</f>
        <v>2.8728511734220401E-2</v>
      </c>
      <c r="D166" s="3">
        <f ca="1">'Data Selector'!C165</f>
        <v>0</v>
      </c>
      <c r="E166" s="3">
        <f ca="1">'Data Selector'!D165</f>
        <v>0</v>
      </c>
      <c r="F166" s="3">
        <f ca="1">'Data Selector'!E165</f>
        <v>5.4600000000000003E-2</v>
      </c>
      <c r="G166" s="3">
        <f ca="1">'Data Selector'!F165</f>
        <v>2.6413760319226199E-2</v>
      </c>
      <c r="H166" s="3">
        <f ca="1">'Data Selector'!G165</f>
        <v>2.8667844736078401E-2</v>
      </c>
      <c r="I166" s="3">
        <f ca="1">'Data Selector'!H165</f>
        <v>0</v>
      </c>
      <c r="J166" s="3">
        <f ca="1">'Data Selector'!I165</f>
        <v>0</v>
      </c>
      <c r="K166" s="3">
        <f ca="1">'Data Selector'!J165</f>
        <v>5.5903500334999467E-3</v>
      </c>
      <c r="L166" s="3">
        <f ca="1">'Data Selector'!K165</f>
        <v>0.11559807095975017</v>
      </c>
      <c r="M166" s="3">
        <f ca="1">'Data Selector'!L165</f>
        <v>0</v>
      </c>
      <c r="N166" s="3">
        <f ca="1">'Data Selector'!M165</f>
        <v>-2.5683378080206199E-2</v>
      </c>
      <c r="O166" s="3">
        <f ca="1">'Data Selector'!N165</f>
        <v>-2.0690444810735342E-2</v>
      </c>
      <c r="P166" s="3">
        <f ca="1">'Data Selector'!O165</f>
        <v>0</v>
      </c>
      <c r="Q166" s="3">
        <f ca="1">'Data Selector'!P165</f>
        <v>0</v>
      </c>
      <c r="R166" s="3">
        <f ca="1">'Data Selector'!Q165</f>
        <v>0</v>
      </c>
      <c r="U166" s="12" t="str">
        <f>IF($AK166&lt;(Summary!$D$4+1),'Base Correl and Vol Calcs'!C166,"")</f>
        <v/>
      </c>
      <c r="V166" s="12" t="str">
        <f>IF($AK166&lt;(Summary!$D$4+1),'Base Correl and Vol Calcs'!D166,"")</f>
        <v/>
      </c>
      <c r="W166" s="12" t="str">
        <f>IF($AK166&lt;(Summary!$D$4+1),'Base Correl and Vol Calcs'!E166,"")</f>
        <v/>
      </c>
      <c r="X166" s="12" t="str">
        <f>IF($AK166&lt;(Summary!$D$4+1),'Base Correl and Vol Calcs'!F166,"")</f>
        <v/>
      </c>
      <c r="Y166" s="12" t="str">
        <f>IF($AK166&lt;(Summary!$D$4+1),'Base Correl and Vol Calcs'!G166,"")</f>
        <v/>
      </c>
      <c r="Z166" s="12" t="str">
        <f>IF($AK166&lt;(Summary!$D$4+1),'Base Correl and Vol Calcs'!H166,"")</f>
        <v/>
      </c>
      <c r="AA166" s="12" t="str">
        <f>IF($AK166&lt;(Summary!$D$4+1),'Base Correl and Vol Calcs'!I166,"")</f>
        <v/>
      </c>
      <c r="AB166" s="12" t="str">
        <f>IF($AK166&lt;(Summary!$D$4+1),'Base Correl and Vol Calcs'!J166,"")</f>
        <v/>
      </c>
      <c r="AC166" s="12" t="str">
        <f>IF($AK166&lt;(Summary!$D$4+1),'Base Correl and Vol Calcs'!K166,"")</f>
        <v/>
      </c>
      <c r="AD166" s="12" t="str">
        <f>IF($AK166&lt;(Summary!$D$4+1),'Base Correl and Vol Calcs'!L166,"")</f>
        <v/>
      </c>
      <c r="AE166" s="12" t="str">
        <f>IF($AK166&lt;(Summary!$D$4+1),'Base Correl and Vol Calcs'!M166,"")</f>
        <v/>
      </c>
      <c r="AF166" s="12" t="str">
        <f>IF($AK166&lt;(Summary!$D$4+1),'Base Correl and Vol Calcs'!N166,"")</f>
        <v/>
      </c>
      <c r="AG166" s="12" t="str">
        <f>IF($AK166&lt;(Summary!$D$4+1),'Base Correl and Vol Calcs'!O166,"")</f>
        <v/>
      </c>
      <c r="AH166" s="12" t="str">
        <f>IF($AK166&lt;(Summary!$D$4+1),'Base Correl and Vol Calcs'!P166,"")</f>
        <v/>
      </c>
      <c r="AI166" s="12" t="str">
        <f>IF($AK166&lt;(Summary!$D$4+1),'Base Correl and Vol Calcs'!Q166,"")</f>
        <v/>
      </c>
      <c r="AJ166" s="12" t="str">
        <f>IF($AK166&lt;(Summary!$D$4+1),'Base Correl and Vol Calcs'!R166,"")</f>
        <v/>
      </c>
      <c r="AK166" s="10">
        <f t="shared" si="71"/>
        <v>162</v>
      </c>
      <c r="BE166" s="4" t="str">
        <f t="shared" si="72"/>
        <v/>
      </c>
      <c r="BF166" s="4" t="str">
        <f t="shared" si="59"/>
        <v/>
      </c>
      <c r="BG166" s="4" t="str">
        <f t="shared" si="60"/>
        <v/>
      </c>
      <c r="BH166" s="4" t="str">
        <f t="shared" si="61"/>
        <v/>
      </c>
      <c r="BI166" s="4" t="str">
        <f t="shared" si="62"/>
        <v/>
      </c>
      <c r="BJ166" s="4" t="str">
        <f t="shared" si="63"/>
        <v/>
      </c>
      <c r="BK166" s="4" t="str">
        <f t="shared" si="64"/>
        <v/>
      </c>
      <c r="BL166" s="4" t="str">
        <f t="shared" si="73"/>
        <v/>
      </c>
      <c r="BM166" s="4" t="str">
        <f t="shared" si="74"/>
        <v/>
      </c>
      <c r="BN166" s="4" t="str">
        <f t="shared" si="75"/>
        <v/>
      </c>
      <c r="BO166" s="4" t="str">
        <f t="shared" si="76"/>
        <v/>
      </c>
      <c r="BP166" s="4" t="str">
        <f t="shared" si="77"/>
        <v/>
      </c>
      <c r="BQ166" s="4" t="str">
        <f t="shared" si="67"/>
        <v/>
      </c>
      <c r="BR166" s="4" t="str">
        <f t="shared" si="68"/>
        <v/>
      </c>
      <c r="BS166" s="4" t="str">
        <f t="shared" si="69"/>
        <v/>
      </c>
      <c r="BT166" s="4" t="str">
        <f t="shared" si="70"/>
        <v/>
      </c>
      <c r="BV166" s="4"/>
      <c r="BW166" s="4"/>
      <c r="BX166" s="4"/>
      <c r="BY166" s="4"/>
      <c r="BZ166" s="4"/>
      <c r="CA166" s="4"/>
      <c r="CB166" s="4"/>
      <c r="CC166" s="4"/>
    </row>
    <row r="167" spans="1:81" x14ac:dyDescent="0.2">
      <c r="A167" s="38"/>
      <c r="B167" s="34">
        <f>'US Core RE'!D176</f>
        <v>30772</v>
      </c>
      <c r="C167" s="3">
        <f ca="1">'Data Selector'!B166</f>
        <v>3.64007618257692E-2</v>
      </c>
      <c r="D167" s="3">
        <f ca="1">'Data Selector'!C166</f>
        <v>0</v>
      </c>
      <c r="E167" s="3">
        <f ca="1">'Data Selector'!D166</f>
        <v>0</v>
      </c>
      <c r="F167" s="3">
        <f ca="1">'Data Selector'!E166</f>
        <v>2.5499999999999998E-2</v>
      </c>
      <c r="G167" s="3">
        <f ca="1">'Data Selector'!F166</f>
        <v>2.7433161525241199E-2</v>
      </c>
      <c r="H167" s="3">
        <f ca="1">'Data Selector'!G166</f>
        <v>3.0270098345129601E-2</v>
      </c>
      <c r="I167" s="3">
        <f ca="1">'Data Selector'!H166</f>
        <v>0</v>
      </c>
      <c r="J167" s="3">
        <f ca="1">'Data Selector'!I166</f>
        <v>0</v>
      </c>
      <c r="K167" s="3">
        <f ca="1">'Data Selector'!J166</f>
        <v>1.4514780639499847E-2</v>
      </c>
      <c r="L167" s="3">
        <f ca="1">'Data Selector'!K166</f>
        <v>-2.4999999999999467E-3</v>
      </c>
      <c r="M167" s="3">
        <f ca="1">'Data Selector'!L166</f>
        <v>0</v>
      </c>
      <c r="N167" s="3">
        <f ca="1">'Data Selector'!M166</f>
        <v>-2.3952948957567201E-2</v>
      </c>
      <c r="O167" s="3">
        <f ca="1">'Data Selector'!N166</f>
        <v>3.9896161646304495E-3</v>
      </c>
      <c r="P167" s="3">
        <f ca="1">'Data Selector'!O166</f>
        <v>0</v>
      </c>
      <c r="Q167" s="3">
        <f ca="1">'Data Selector'!P166</f>
        <v>0</v>
      </c>
      <c r="R167" s="3">
        <f ca="1">'Data Selector'!Q166</f>
        <v>0</v>
      </c>
      <c r="U167" s="12" t="str">
        <f>IF($AK167&lt;(Summary!$D$4+1),'Base Correl and Vol Calcs'!C167,"")</f>
        <v/>
      </c>
      <c r="V167" s="12" t="str">
        <f>IF($AK167&lt;(Summary!$D$4+1),'Base Correl and Vol Calcs'!D167,"")</f>
        <v/>
      </c>
      <c r="W167" s="12" t="str">
        <f>IF($AK167&lt;(Summary!$D$4+1),'Base Correl and Vol Calcs'!E167,"")</f>
        <v/>
      </c>
      <c r="X167" s="12" t="str">
        <f>IF($AK167&lt;(Summary!$D$4+1),'Base Correl and Vol Calcs'!F167,"")</f>
        <v/>
      </c>
      <c r="Y167" s="12" t="str">
        <f>IF($AK167&lt;(Summary!$D$4+1),'Base Correl and Vol Calcs'!G167,"")</f>
        <v/>
      </c>
      <c r="Z167" s="12" t="str">
        <f>IF($AK167&lt;(Summary!$D$4+1),'Base Correl and Vol Calcs'!H167,"")</f>
        <v/>
      </c>
      <c r="AA167" s="12" t="str">
        <f>IF($AK167&lt;(Summary!$D$4+1),'Base Correl and Vol Calcs'!I167,"")</f>
        <v/>
      </c>
      <c r="AB167" s="12" t="str">
        <f>IF($AK167&lt;(Summary!$D$4+1),'Base Correl and Vol Calcs'!J167,"")</f>
        <v/>
      </c>
      <c r="AC167" s="12" t="str">
        <f>IF($AK167&lt;(Summary!$D$4+1),'Base Correl and Vol Calcs'!K167,"")</f>
        <v/>
      </c>
      <c r="AD167" s="12" t="str">
        <f>IF($AK167&lt;(Summary!$D$4+1),'Base Correl and Vol Calcs'!L167,"")</f>
        <v/>
      </c>
      <c r="AE167" s="12" t="str">
        <f>IF($AK167&lt;(Summary!$D$4+1),'Base Correl and Vol Calcs'!M167,"")</f>
        <v/>
      </c>
      <c r="AF167" s="12" t="str">
        <f>IF($AK167&lt;(Summary!$D$4+1),'Base Correl and Vol Calcs'!N167,"")</f>
        <v/>
      </c>
      <c r="AG167" s="12" t="str">
        <f>IF($AK167&lt;(Summary!$D$4+1),'Base Correl and Vol Calcs'!O167,"")</f>
        <v/>
      </c>
      <c r="AH167" s="12" t="str">
        <f>IF($AK167&lt;(Summary!$D$4+1),'Base Correl and Vol Calcs'!P167,"")</f>
        <v/>
      </c>
      <c r="AI167" s="12" t="str">
        <f>IF($AK167&lt;(Summary!$D$4+1),'Base Correl and Vol Calcs'!Q167,"")</f>
        <v/>
      </c>
      <c r="AJ167" s="12" t="str">
        <f>IF($AK167&lt;(Summary!$D$4+1),'Base Correl and Vol Calcs'!R167,"")</f>
        <v/>
      </c>
      <c r="AK167" s="10">
        <f t="shared" si="71"/>
        <v>163</v>
      </c>
      <c r="BE167" s="4" t="str">
        <f t="shared" si="72"/>
        <v/>
      </c>
      <c r="BF167" s="4" t="str">
        <f t="shared" si="59"/>
        <v/>
      </c>
      <c r="BG167" s="4" t="str">
        <f t="shared" si="60"/>
        <v/>
      </c>
      <c r="BH167" s="4" t="str">
        <f t="shared" si="61"/>
        <v/>
      </c>
      <c r="BI167" s="4" t="str">
        <f t="shared" si="62"/>
        <v/>
      </c>
      <c r="BJ167" s="4" t="str">
        <f t="shared" si="63"/>
        <v/>
      </c>
      <c r="BK167" s="4" t="str">
        <f t="shared" si="64"/>
        <v/>
      </c>
      <c r="BL167" s="4" t="str">
        <f t="shared" si="73"/>
        <v/>
      </c>
      <c r="BM167" s="4" t="str">
        <f t="shared" si="74"/>
        <v/>
      </c>
      <c r="BN167" s="4" t="str">
        <f t="shared" si="75"/>
        <v/>
      </c>
      <c r="BO167" s="4" t="str">
        <f t="shared" si="76"/>
        <v/>
      </c>
      <c r="BP167" s="4" t="str">
        <f t="shared" si="77"/>
        <v/>
      </c>
      <c r="BQ167" s="4" t="str">
        <f t="shared" si="67"/>
        <v/>
      </c>
      <c r="BR167" s="4" t="str">
        <f t="shared" si="68"/>
        <v/>
      </c>
      <c r="BS167" s="4" t="str">
        <f t="shared" si="69"/>
        <v/>
      </c>
      <c r="BT167" s="4" t="str">
        <f t="shared" si="70"/>
        <v/>
      </c>
      <c r="BV167" s="4"/>
      <c r="BW167" s="4"/>
      <c r="BX167" s="4"/>
      <c r="BY167" s="4"/>
      <c r="BZ167" s="4"/>
      <c r="CA167" s="4"/>
      <c r="CB167" s="4"/>
      <c r="CC167" s="4"/>
    </row>
    <row r="168" spans="1:81" x14ac:dyDescent="0.2">
      <c r="A168" s="38"/>
      <c r="B168" s="34">
        <f>'US Core RE'!D177</f>
        <v>30681</v>
      </c>
      <c r="C168" s="3">
        <f ca="1">'Data Selector'!B167</f>
        <v>4.1084291222321698E-2</v>
      </c>
      <c r="D168" s="3">
        <f ca="1">'Data Selector'!C167</f>
        <v>0</v>
      </c>
      <c r="E168" s="3">
        <f ca="1">'Data Selector'!D167</f>
        <v>0</v>
      </c>
      <c r="F168" s="3">
        <f ca="1">'Data Selector'!E167</f>
        <v>2.6700000000000002E-2</v>
      </c>
      <c r="G168" s="3">
        <f ca="1">'Data Selector'!F167</f>
        <v>4.0390856046202302E-2</v>
      </c>
      <c r="H168" s="3">
        <f ca="1">'Data Selector'!G167</f>
        <v>1.67512224456044E-2</v>
      </c>
      <c r="I168" s="3">
        <f ca="1">'Data Selector'!H167</f>
        <v>0</v>
      </c>
      <c r="J168" s="3">
        <f ca="1">'Data Selector'!I167</f>
        <v>0</v>
      </c>
      <c r="K168" s="3">
        <f ca="1">'Data Selector'!J167</f>
        <v>8.7387338472499909E-3</v>
      </c>
      <c r="L168" s="3">
        <f ca="1">'Data Selector'!K167</f>
        <v>-2.4999999999999467E-3</v>
      </c>
      <c r="M168" s="3">
        <f ca="1">'Data Selector'!L167</f>
        <v>0</v>
      </c>
      <c r="N168" s="3">
        <f ca="1">'Data Selector'!M167</f>
        <v>4.0124456608294804E-3</v>
      </c>
      <c r="O168" s="3">
        <f ca="1">'Data Selector'!N167</f>
        <v>1.7015921033423309E-2</v>
      </c>
      <c r="P168" s="3">
        <f ca="1">'Data Selector'!O167</f>
        <v>0</v>
      </c>
      <c r="Q168" s="3">
        <f ca="1">'Data Selector'!P167</f>
        <v>0</v>
      </c>
      <c r="R168" s="3">
        <f ca="1">'Data Selector'!Q167</f>
        <v>0</v>
      </c>
      <c r="U168" s="12" t="str">
        <f>IF($AK168&lt;(Summary!$D$4+1),'Base Correl and Vol Calcs'!C168,"")</f>
        <v/>
      </c>
      <c r="V168" s="12" t="str">
        <f>IF($AK168&lt;(Summary!$D$4+1),'Base Correl and Vol Calcs'!D168,"")</f>
        <v/>
      </c>
      <c r="W168" s="12" t="str">
        <f>IF($AK168&lt;(Summary!$D$4+1),'Base Correl and Vol Calcs'!E168,"")</f>
        <v/>
      </c>
      <c r="X168" s="12" t="str">
        <f>IF($AK168&lt;(Summary!$D$4+1),'Base Correl and Vol Calcs'!F168,"")</f>
        <v/>
      </c>
      <c r="Y168" s="12" t="str">
        <f>IF($AK168&lt;(Summary!$D$4+1),'Base Correl and Vol Calcs'!G168,"")</f>
        <v/>
      </c>
      <c r="Z168" s="12" t="str">
        <f>IF($AK168&lt;(Summary!$D$4+1),'Base Correl and Vol Calcs'!H168,"")</f>
        <v/>
      </c>
      <c r="AA168" s="12" t="str">
        <f>IF($AK168&lt;(Summary!$D$4+1),'Base Correl and Vol Calcs'!I168,"")</f>
        <v/>
      </c>
      <c r="AB168" s="12" t="str">
        <f>IF($AK168&lt;(Summary!$D$4+1),'Base Correl and Vol Calcs'!J168,"")</f>
        <v/>
      </c>
      <c r="AC168" s="12" t="str">
        <f>IF($AK168&lt;(Summary!$D$4+1),'Base Correl and Vol Calcs'!K168,"")</f>
        <v/>
      </c>
      <c r="AD168" s="12" t="str">
        <f>IF($AK168&lt;(Summary!$D$4+1),'Base Correl and Vol Calcs'!L168,"")</f>
        <v/>
      </c>
      <c r="AE168" s="12" t="str">
        <f>IF($AK168&lt;(Summary!$D$4+1),'Base Correl and Vol Calcs'!M168,"")</f>
        <v/>
      </c>
      <c r="AF168" s="12" t="str">
        <f>IF($AK168&lt;(Summary!$D$4+1),'Base Correl and Vol Calcs'!N168,"")</f>
        <v/>
      </c>
      <c r="AG168" s="12" t="str">
        <f>IF($AK168&lt;(Summary!$D$4+1),'Base Correl and Vol Calcs'!O168,"")</f>
        <v/>
      </c>
      <c r="AH168" s="12" t="str">
        <f>IF($AK168&lt;(Summary!$D$4+1),'Base Correl and Vol Calcs'!P168,"")</f>
        <v/>
      </c>
      <c r="AI168" s="12" t="str">
        <f>IF($AK168&lt;(Summary!$D$4+1),'Base Correl and Vol Calcs'!Q168,"")</f>
        <v/>
      </c>
      <c r="AJ168" s="12" t="str">
        <f>IF($AK168&lt;(Summary!$D$4+1),'Base Correl and Vol Calcs'!R168,"")</f>
        <v/>
      </c>
      <c r="AK168" s="10">
        <f t="shared" si="71"/>
        <v>164</v>
      </c>
      <c r="BE168" s="4" t="str">
        <f t="shared" si="72"/>
        <v/>
      </c>
      <c r="BF168" s="4" t="str">
        <f t="shared" si="59"/>
        <v/>
      </c>
      <c r="BG168" s="4" t="str">
        <f t="shared" si="60"/>
        <v/>
      </c>
      <c r="BH168" s="4" t="str">
        <f t="shared" si="61"/>
        <v/>
      </c>
      <c r="BI168" s="4" t="str">
        <f t="shared" si="62"/>
        <v/>
      </c>
      <c r="BJ168" s="4" t="str">
        <f t="shared" si="63"/>
        <v/>
      </c>
      <c r="BK168" s="4" t="str">
        <f t="shared" si="64"/>
        <v/>
      </c>
      <c r="BL168" s="4" t="str">
        <f t="shared" si="73"/>
        <v/>
      </c>
      <c r="BM168" s="4" t="str">
        <f t="shared" si="74"/>
        <v/>
      </c>
      <c r="BN168" s="4" t="str">
        <f t="shared" si="75"/>
        <v/>
      </c>
      <c r="BO168" s="4" t="str">
        <f t="shared" si="76"/>
        <v/>
      </c>
      <c r="BP168" s="4" t="str">
        <f t="shared" si="77"/>
        <v/>
      </c>
      <c r="BQ168" s="4" t="str">
        <f t="shared" si="67"/>
        <v/>
      </c>
      <c r="BR168" s="4" t="str">
        <f t="shared" si="68"/>
        <v/>
      </c>
      <c r="BS168" s="4" t="str">
        <f t="shared" si="69"/>
        <v/>
      </c>
      <c r="BT168" s="4" t="str">
        <f t="shared" si="70"/>
        <v/>
      </c>
      <c r="BV168" s="4"/>
      <c r="BW168" s="4"/>
      <c r="BX168" s="4"/>
      <c r="BY168" s="4"/>
      <c r="BZ168" s="4"/>
      <c r="CA168" s="4"/>
      <c r="CB168" s="4"/>
      <c r="CC168" s="4"/>
    </row>
    <row r="169" spans="1:81" x14ac:dyDescent="0.2">
      <c r="A169" s="38"/>
      <c r="B169" s="34">
        <f>'US Core RE'!D178</f>
        <v>30589</v>
      </c>
      <c r="C169" s="3">
        <f ca="1">'Data Selector'!B168</f>
        <v>2.8667844736078401E-2</v>
      </c>
      <c r="D169" s="3">
        <f ca="1">'Data Selector'!C168</f>
        <v>0</v>
      </c>
      <c r="E169" s="3">
        <f ca="1">'Data Selector'!D168</f>
        <v>0</v>
      </c>
      <c r="F169" s="3">
        <f ca="1">'Data Selector'!E168</f>
        <v>1.6400000000000001E-2</v>
      </c>
      <c r="G169" s="3">
        <f ca="1">'Data Selector'!F168</f>
        <v>3.5336859069116301E-2</v>
      </c>
      <c r="H169" s="3">
        <f ca="1">'Data Selector'!G168</f>
        <v>6.8892514155546201E-3</v>
      </c>
      <c r="I169" s="3">
        <f ca="1">'Data Selector'!H168</f>
        <v>0</v>
      </c>
      <c r="J169" s="3">
        <f ca="1">'Data Selector'!I168</f>
        <v>0</v>
      </c>
      <c r="K169" s="3">
        <f ca="1">'Data Selector'!J168</f>
        <v>7.2771308127501655E-3</v>
      </c>
      <c r="L169" s="3">
        <f ca="1">'Data Selector'!K168</f>
        <v>-2.4999999999999467E-3</v>
      </c>
      <c r="M169" s="3">
        <f ca="1">'Data Selector'!L168</f>
        <v>0</v>
      </c>
      <c r="N169" s="3">
        <f ca="1">'Data Selector'!M168</f>
        <v>-1.33796137336017E-3</v>
      </c>
      <c r="O169" s="3">
        <f ca="1">'Data Selector'!N168</f>
        <v>1.5570571329620808E-2</v>
      </c>
      <c r="P169" s="3">
        <f ca="1">'Data Selector'!O168</f>
        <v>0</v>
      </c>
      <c r="Q169" s="3">
        <f ca="1">'Data Selector'!P168</f>
        <v>0</v>
      </c>
      <c r="R169" s="3">
        <f ca="1">'Data Selector'!Q168</f>
        <v>0</v>
      </c>
      <c r="U169" s="12" t="str">
        <f>IF($AK169&lt;(Summary!$D$4+1),'Base Correl and Vol Calcs'!C169,"")</f>
        <v/>
      </c>
      <c r="V169" s="12" t="str">
        <f>IF($AK169&lt;(Summary!$D$4+1),'Base Correl and Vol Calcs'!D169,"")</f>
        <v/>
      </c>
      <c r="W169" s="12" t="str">
        <f>IF($AK169&lt;(Summary!$D$4+1),'Base Correl and Vol Calcs'!E169,"")</f>
        <v/>
      </c>
      <c r="X169" s="12" t="str">
        <f>IF($AK169&lt;(Summary!$D$4+1),'Base Correl and Vol Calcs'!F169,"")</f>
        <v/>
      </c>
      <c r="Y169" s="12" t="str">
        <f>IF($AK169&lt;(Summary!$D$4+1),'Base Correl and Vol Calcs'!G169,"")</f>
        <v/>
      </c>
      <c r="Z169" s="12" t="str">
        <f>IF($AK169&lt;(Summary!$D$4+1),'Base Correl and Vol Calcs'!H169,"")</f>
        <v/>
      </c>
      <c r="AA169" s="12" t="str">
        <f>IF($AK169&lt;(Summary!$D$4+1),'Base Correl and Vol Calcs'!I169,"")</f>
        <v/>
      </c>
      <c r="AB169" s="12" t="str">
        <f>IF($AK169&lt;(Summary!$D$4+1),'Base Correl and Vol Calcs'!J169,"")</f>
        <v/>
      </c>
      <c r="AC169" s="12" t="str">
        <f>IF($AK169&lt;(Summary!$D$4+1),'Base Correl and Vol Calcs'!K169,"")</f>
        <v/>
      </c>
      <c r="AD169" s="12" t="str">
        <f>IF($AK169&lt;(Summary!$D$4+1),'Base Correl and Vol Calcs'!L169,"")</f>
        <v/>
      </c>
      <c r="AE169" s="12" t="str">
        <f>IF($AK169&lt;(Summary!$D$4+1),'Base Correl and Vol Calcs'!M169,"")</f>
        <v/>
      </c>
      <c r="AF169" s="12" t="str">
        <f>IF($AK169&lt;(Summary!$D$4+1),'Base Correl and Vol Calcs'!N169,"")</f>
        <v/>
      </c>
      <c r="AG169" s="12" t="str">
        <f>IF($AK169&lt;(Summary!$D$4+1),'Base Correl and Vol Calcs'!O169,"")</f>
        <v/>
      </c>
      <c r="AH169" s="12" t="str">
        <f>IF($AK169&lt;(Summary!$D$4+1),'Base Correl and Vol Calcs'!P169,"")</f>
        <v/>
      </c>
      <c r="AI169" s="12" t="str">
        <f>IF($AK169&lt;(Summary!$D$4+1),'Base Correl and Vol Calcs'!Q169,"")</f>
        <v/>
      </c>
      <c r="AJ169" s="12" t="str">
        <f>IF($AK169&lt;(Summary!$D$4+1),'Base Correl and Vol Calcs'!R169,"")</f>
        <v/>
      </c>
      <c r="AK169" s="10">
        <f t="shared" si="71"/>
        <v>165</v>
      </c>
      <c r="BE169" s="4" t="str">
        <f t="shared" si="72"/>
        <v/>
      </c>
      <c r="BF169" s="4" t="str">
        <f t="shared" si="59"/>
        <v/>
      </c>
      <c r="BG169" s="4" t="str">
        <f t="shared" si="60"/>
        <v/>
      </c>
      <c r="BH169" s="4" t="str">
        <f t="shared" si="61"/>
        <v/>
      </c>
      <c r="BI169" s="4" t="str">
        <f t="shared" si="62"/>
        <v/>
      </c>
      <c r="BJ169" s="4" t="str">
        <f t="shared" si="63"/>
        <v/>
      </c>
      <c r="BK169" s="4" t="str">
        <f t="shared" si="64"/>
        <v/>
      </c>
      <c r="BL169" s="4" t="str">
        <f t="shared" si="73"/>
        <v/>
      </c>
      <c r="BM169" s="4" t="str">
        <f t="shared" si="74"/>
        <v/>
      </c>
      <c r="BN169" s="4" t="str">
        <f t="shared" si="75"/>
        <v/>
      </c>
      <c r="BO169" s="4" t="str">
        <f t="shared" si="76"/>
        <v/>
      </c>
      <c r="BP169" s="4" t="str">
        <f t="shared" si="77"/>
        <v/>
      </c>
      <c r="BQ169" s="4" t="str">
        <f t="shared" si="67"/>
        <v/>
      </c>
      <c r="BR169" s="4" t="str">
        <f t="shared" si="68"/>
        <v/>
      </c>
      <c r="BS169" s="4" t="str">
        <f t="shared" si="69"/>
        <v/>
      </c>
      <c r="BT169" s="4" t="str">
        <f t="shared" si="70"/>
        <v/>
      </c>
      <c r="BV169" s="4"/>
      <c r="BW169" s="4"/>
      <c r="BX169" s="4"/>
      <c r="BY169" s="4"/>
      <c r="BZ169" s="4"/>
      <c r="CA169" s="4"/>
      <c r="CB169" s="4"/>
      <c r="CC169" s="4"/>
    </row>
    <row r="170" spans="1:81" x14ac:dyDescent="0.2">
      <c r="A170" s="38"/>
      <c r="B170" s="34">
        <f>'US Core RE'!D179</f>
        <v>30497</v>
      </c>
      <c r="C170" s="3">
        <f ca="1">'Data Selector'!B169</f>
        <v>3.0270098345129601E-2</v>
      </c>
      <c r="D170" s="3">
        <f ca="1">'Data Selector'!C169</f>
        <v>0</v>
      </c>
      <c r="E170" s="3">
        <f ca="1">'Data Selector'!D169</f>
        <v>0</v>
      </c>
      <c r="F170" s="3">
        <f ca="1">'Data Selector'!E169</f>
        <v>2.5000000000000001E-2</v>
      </c>
      <c r="G170" s="3">
        <f ca="1">'Data Selector'!F169</f>
        <v>3.8763218926078001E-2</v>
      </c>
      <c r="H170" s="3">
        <f ca="1">'Data Selector'!G169</f>
        <v>1.2934396867872001E-2</v>
      </c>
      <c r="I170" s="3">
        <f ca="1">'Data Selector'!H169</f>
        <v>0</v>
      </c>
      <c r="J170" s="3">
        <f ca="1">'Data Selector'!I169</f>
        <v>0</v>
      </c>
      <c r="K170" s="3">
        <f ca="1">'Data Selector'!J169</f>
        <v>9.5780614692499988E-3</v>
      </c>
      <c r="L170" s="3">
        <f ca="1">'Data Selector'!K169</f>
        <v>-2.4999999999999467E-3</v>
      </c>
      <c r="M170" s="3">
        <f ca="1">'Data Selector'!L169</f>
        <v>0</v>
      </c>
      <c r="N170" s="3">
        <f ca="1">'Data Selector'!M169</f>
        <v>0.11101721467087099</v>
      </c>
      <c r="O170" s="3">
        <f ca="1">'Data Selector'!N169</f>
        <v>1.5485033757354882E-2</v>
      </c>
      <c r="P170" s="3">
        <f ca="1">'Data Selector'!O169</f>
        <v>0</v>
      </c>
      <c r="Q170" s="3">
        <f ca="1">'Data Selector'!P169</f>
        <v>0</v>
      </c>
      <c r="R170" s="3">
        <f ca="1">'Data Selector'!Q169</f>
        <v>0</v>
      </c>
      <c r="U170" s="12" t="str">
        <f>IF($AK170&lt;(Summary!$D$4+1),'Base Correl and Vol Calcs'!C170,"")</f>
        <v/>
      </c>
      <c r="V170" s="12" t="str">
        <f>IF($AK170&lt;(Summary!$D$4+1),'Base Correl and Vol Calcs'!D170,"")</f>
        <v/>
      </c>
      <c r="W170" s="12" t="str">
        <f>IF($AK170&lt;(Summary!$D$4+1),'Base Correl and Vol Calcs'!E170,"")</f>
        <v/>
      </c>
      <c r="X170" s="12" t="str">
        <f>IF($AK170&lt;(Summary!$D$4+1),'Base Correl and Vol Calcs'!F170,"")</f>
        <v/>
      </c>
      <c r="Y170" s="12" t="str">
        <f>IF($AK170&lt;(Summary!$D$4+1),'Base Correl and Vol Calcs'!G170,"")</f>
        <v/>
      </c>
      <c r="Z170" s="12" t="str">
        <f>IF($AK170&lt;(Summary!$D$4+1),'Base Correl and Vol Calcs'!H170,"")</f>
        <v/>
      </c>
      <c r="AA170" s="12" t="str">
        <f>IF($AK170&lt;(Summary!$D$4+1),'Base Correl and Vol Calcs'!I170,"")</f>
        <v/>
      </c>
      <c r="AB170" s="12" t="str">
        <f>IF($AK170&lt;(Summary!$D$4+1),'Base Correl and Vol Calcs'!J170,"")</f>
        <v/>
      </c>
      <c r="AC170" s="12" t="str">
        <f>IF($AK170&lt;(Summary!$D$4+1),'Base Correl and Vol Calcs'!K170,"")</f>
        <v/>
      </c>
      <c r="AD170" s="12" t="str">
        <f>IF($AK170&lt;(Summary!$D$4+1),'Base Correl and Vol Calcs'!L170,"")</f>
        <v/>
      </c>
      <c r="AE170" s="12" t="str">
        <f>IF($AK170&lt;(Summary!$D$4+1),'Base Correl and Vol Calcs'!M170,"")</f>
        <v/>
      </c>
      <c r="AF170" s="12" t="str">
        <f>IF($AK170&lt;(Summary!$D$4+1),'Base Correl and Vol Calcs'!N170,"")</f>
        <v/>
      </c>
      <c r="AG170" s="12" t="str">
        <f>IF($AK170&lt;(Summary!$D$4+1),'Base Correl and Vol Calcs'!O170,"")</f>
        <v/>
      </c>
      <c r="AH170" s="12" t="str">
        <f>IF($AK170&lt;(Summary!$D$4+1),'Base Correl and Vol Calcs'!P170,"")</f>
        <v/>
      </c>
      <c r="AI170" s="12" t="str">
        <f>IF($AK170&lt;(Summary!$D$4+1),'Base Correl and Vol Calcs'!Q170,"")</f>
        <v/>
      </c>
      <c r="AJ170" s="12" t="str">
        <f>IF($AK170&lt;(Summary!$D$4+1),'Base Correl and Vol Calcs'!R170,"")</f>
        <v/>
      </c>
      <c r="AK170" s="10">
        <f t="shared" si="71"/>
        <v>166</v>
      </c>
      <c r="BE170" s="4" t="str">
        <f t="shared" si="72"/>
        <v/>
      </c>
      <c r="BF170" s="4" t="str">
        <f t="shared" si="59"/>
        <v/>
      </c>
      <c r="BG170" s="4" t="str">
        <f t="shared" si="60"/>
        <v/>
      </c>
      <c r="BH170" s="4" t="str">
        <f t="shared" si="61"/>
        <v/>
      </c>
      <c r="BI170" s="4" t="str">
        <f t="shared" si="62"/>
        <v/>
      </c>
      <c r="BJ170" s="4" t="str">
        <f t="shared" si="63"/>
        <v/>
      </c>
      <c r="BK170" s="4" t="str">
        <f t="shared" si="64"/>
        <v/>
      </c>
      <c r="BL170" s="4" t="str">
        <f t="shared" si="73"/>
        <v/>
      </c>
      <c r="BM170" s="4" t="str">
        <f t="shared" si="74"/>
        <v/>
      </c>
      <c r="BN170" s="4" t="str">
        <f t="shared" si="75"/>
        <v/>
      </c>
      <c r="BO170" s="4" t="str">
        <f t="shared" si="76"/>
        <v/>
      </c>
      <c r="BP170" s="4" t="str">
        <f t="shared" si="77"/>
        <v/>
      </c>
      <c r="BQ170" s="4" t="str">
        <f t="shared" si="67"/>
        <v/>
      </c>
      <c r="BR170" s="4" t="str">
        <f t="shared" si="68"/>
        <v/>
      </c>
      <c r="BS170" s="4" t="str">
        <f t="shared" si="69"/>
        <v/>
      </c>
      <c r="BT170" s="4" t="str">
        <f t="shared" si="70"/>
        <v/>
      </c>
      <c r="BV170" s="4"/>
      <c r="BW170" s="4"/>
      <c r="BX170" s="4"/>
      <c r="BY170" s="4"/>
      <c r="BZ170" s="4"/>
      <c r="CA170" s="4"/>
      <c r="CB170" s="4"/>
      <c r="CC170" s="4"/>
    </row>
    <row r="171" spans="1:81" x14ac:dyDescent="0.2">
      <c r="A171" s="38"/>
      <c r="B171" s="34">
        <f>'US Core RE'!D180</f>
        <v>30406</v>
      </c>
      <c r="C171" s="3">
        <f ca="1">'Data Selector'!B170</f>
        <v>1.67512224456044E-2</v>
      </c>
      <c r="D171" s="3">
        <f ca="1">'Data Selector'!C170</f>
        <v>0</v>
      </c>
      <c r="E171" s="3">
        <f ca="1">'Data Selector'!D170</f>
        <v>0</v>
      </c>
      <c r="F171" s="3">
        <f ca="1">'Data Selector'!E170</f>
        <v>5.6099999999999997E-2</v>
      </c>
      <c r="G171" s="3">
        <f ca="1">'Data Selector'!F170</f>
        <v>2.8550908790320101E-2</v>
      </c>
      <c r="H171" s="3">
        <f ca="1">'Data Selector'!G170</f>
        <v>1.7754793916098001E-2</v>
      </c>
      <c r="I171" s="3">
        <f ca="1">'Data Selector'!H170</f>
        <v>0</v>
      </c>
      <c r="J171" s="3">
        <f ca="1">'Data Selector'!I170</f>
        <v>0</v>
      </c>
      <c r="K171" s="3">
        <f ca="1">'Data Selector'!J170</f>
        <v>-2.048375742624986E-2</v>
      </c>
      <c r="L171" s="3">
        <f ca="1">'Data Selector'!K170</f>
        <v>-2.4999999999999467E-3</v>
      </c>
      <c r="M171" s="3">
        <f ca="1">'Data Selector'!L170</f>
        <v>0</v>
      </c>
      <c r="N171" s="3">
        <f ca="1">'Data Selector'!M170</f>
        <v>0.10015561942370001</v>
      </c>
      <c r="O171" s="3">
        <f ca="1">'Data Selector'!N170</f>
        <v>3.311887691781279E-2</v>
      </c>
      <c r="P171" s="3">
        <f ca="1">'Data Selector'!O170</f>
        <v>0</v>
      </c>
      <c r="Q171" s="3">
        <f ca="1">'Data Selector'!P170</f>
        <v>0</v>
      </c>
      <c r="R171" s="3">
        <f ca="1">'Data Selector'!Q170</f>
        <v>0</v>
      </c>
      <c r="U171" s="12" t="str">
        <f>IF($AK171&lt;(Summary!$D$4+1),'Base Correl and Vol Calcs'!C171,"")</f>
        <v/>
      </c>
      <c r="V171" s="12" t="str">
        <f>IF($AK171&lt;(Summary!$D$4+1),'Base Correl and Vol Calcs'!D171,"")</f>
        <v/>
      </c>
      <c r="W171" s="12" t="str">
        <f>IF($AK171&lt;(Summary!$D$4+1),'Base Correl and Vol Calcs'!E171,"")</f>
        <v/>
      </c>
      <c r="X171" s="12" t="str">
        <f>IF($AK171&lt;(Summary!$D$4+1),'Base Correl and Vol Calcs'!F171,"")</f>
        <v/>
      </c>
      <c r="Y171" s="12" t="str">
        <f>IF($AK171&lt;(Summary!$D$4+1),'Base Correl and Vol Calcs'!G171,"")</f>
        <v/>
      </c>
      <c r="Z171" s="12" t="str">
        <f>IF($AK171&lt;(Summary!$D$4+1),'Base Correl and Vol Calcs'!H171,"")</f>
        <v/>
      </c>
      <c r="AA171" s="12" t="str">
        <f>IF($AK171&lt;(Summary!$D$4+1),'Base Correl and Vol Calcs'!I171,"")</f>
        <v/>
      </c>
      <c r="AB171" s="12" t="str">
        <f>IF($AK171&lt;(Summary!$D$4+1),'Base Correl and Vol Calcs'!J171,"")</f>
        <v/>
      </c>
      <c r="AC171" s="12" t="str">
        <f>IF($AK171&lt;(Summary!$D$4+1),'Base Correl and Vol Calcs'!K171,"")</f>
        <v/>
      </c>
      <c r="AD171" s="12" t="str">
        <f>IF($AK171&lt;(Summary!$D$4+1),'Base Correl and Vol Calcs'!L171,"")</f>
        <v/>
      </c>
      <c r="AE171" s="12" t="str">
        <f>IF($AK171&lt;(Summary!$D$4+1),'Base Correl and Vol Calcs'!M171,"")</f>
        <v/>
      </c>
      <c r="AF171" s="12" t="str">
        <f>IF($AK171&lt;(Summary!$D$4+1),'Base Correl and Vol Calcs'!N171,"")</f>
        <v/>
      </c>
      <c r="AG171" s="12" t="str">
        <f>IF($AK171&lt;(Summary!$D$4+1),'Base Correl and Vol Calcs'!O171,"")</f>
        <v/>
      </c>
      <c r="AH171" s="12" t="str">
        <f>IF($AK171&lt;(Summary!$D$4+1),'Base Correl and Vol Calcs'!P171,"")</f>
        <v/>
      </c>
      <c r="AI171" s="12" t="str">
        <f>IF($AK171&lt;(Summary!$D$4+1),'Base Correl and Vol Calcs'!Q171,"")</f>
        <v/>
      </c>
      <c r="AJ171" s="12" t="str">
        <f>IF($AK171&lt;(Summary!$D$4+1),'Base Correl and Vol Calcs'!R171,"")</f>
        <v/>
      </c>
      <c r="AK171" s="10">
        <f t="shared" si="71"/>
        <v>167</v>
      </c>
      <c r="BE171" s="4" t="str">
        <f t="shared" si="72"/>
        <v/>
      </c>
      <c r="BF171" s="4" t="str">
        <f t="shared" si="59"/>
        <v/>
      </c>
      <c r="BG171" s="4" t="str">
        <f t="shared" si="60"/>
        <v/>
      </c>
      <c r="BH171" s="4" t="str">
        <f t="shared" si="61"/>
        <v/>
      </c>
      <c r="BI171" s="4" t="str">
        <f t="shared" si="62"/>
        <v/>
      </c>
      <c r="BJ171" s="4" t="str">
        <f t="shared" si="63"/>
        <v/>
      </c>
      <c r="BK171" s="4" t="str">
        <f t="shared" si="64"/>
        <v/>
      </c>
      <c r="BL171" s="4" t="str">
        <f t="shared" si="73"/>
        <v/>
      </c>
      <c r="BM171" s="4" t="str">
        <f t="shared" si="74"/>
        <v/>
      </c>
      <c r="BN171" s="4" t="str">
        <f t="shared" si="75"/>
        <v/>
      </c>
      <c r="BO171" s="4" t="str">
        <f t="shared" si="76"/>
        <v/>
      </c>
      <c r="BP171" s="4" t="str">
        <f t="shared" si="77"/>
        <v/>
      </c>
      <c r="BQ171" s="4" t="str">
        <f t="shared" si="67"/>
        <v/>
      </c>
      <c r="BR171" s="4" t="str">
        <f t="shared" si="68"/>
        <v/>
      </c>
      <c r="BS171" s="4" t="str">
        <f t="shared" si="69"/>
        <v/>
      </c>
      <c r="BT171" s="4" t="str">
        <f t="shared" si="70"/>
        <v/>
      </c>
      <c r="BV171" s="4"/>
      <c r="BW171" s="4"/>
      <c r="BX171" s="4"/>
      <c r="BY171" s="4"/>
      <c r="BZ171" s="4"/>
      <c r="CA171" s="4"/>
      <c r="CB171" s="4"/>
      <c r="CC171" s="4"/>
    </row>
    <row r="172" spans="1:81" x14ac:dyDescent="0.2">
      <c r="A172" s="38"/>
      <c r="B172" s="34">
        <f>'US Core RE'!D181</f>
        <v>30316</v>
      </c>
      <c r="C172" s="3">
        <f ca="1">'Data Selector'!B171</f>
        <v>6.8892514155546201E-3</v>
      </c>
      <c r="D172" s="3">
        <f ca="1">'Data Selector'!C171</f>
        <v>0</v>
      </c>
      <c r="E172" s="3">
        <f ca="1">'Data Selector'!D171</f>
        <v>0</v>
      </c>
      <c r="F172" s="3">
        <f ca="1">'Data Selector'!E171</f>
        <v>3.4099999999999998E-2</v>
      </c>
      <c r="G172" s="3">
        <f ca="1">'Data Selector'!F171</f>
        <v>4.7201409315805097E-2</v>
      </c>
      <c r="H172" s="3">
        <f ca="1">'Data Selector'!G171</f>
        <v>2.35799765577458E-2</v>
      </c>
      <c r="I172" s="3">
        <f ca="1">'Data Selector'!H171</f>
        <v>0</v>
      </c>
      <c r="J172" s="3">
        <f ca="1">'Data Selector'!I171</f>
        <v>0</v>
      </c>
      <c r="K172" s="3">
        <f ca="1">'Data Selector'!J171</f>
        <v>7.5966320577500746E-3</v>
      </c>
      <c r="L172" s="3">
        <f ca="1">'Data Selector'!K171</f>
        <v>-2.4999999999999467E-3</v>
      </c>
      <c r="M172" s="3">
        <f ca="1">'Data Selector'!L171</f>
        <v>0</v>
      </c>
      <c r="N172" s="3">
        <f ca="1">'Data Selector'!M171</f>
        <v>0.18248815564965401</v>
      </c>
      <c r="O172" s="3">
        <f ca="1">'Data Selector'!N171</f>
        <v>8.4626954607042837E-2</v>
      </c>
      <c r="P172" s="3">
        <f ca="1">'Data Selector'!O171</f>
        <v>0</v>
      </c>
      <c r="Q172" s="3">
        <f ca="1">'Data Selector'!P171</f>
        <v>0</v>
      </c>
      <c r="R172" s="3">
        <f ca="1">'Data Selector'!Q171</f>
        <v>0</v>
      </c>
      <c r="U172" s="12" t="str">
        <f>IF($AK172&lt;(Summary!$D$4+1),'Base Correl and Vol Calcs'!C172,"")</f>
        <v/>
      </c>
      <c r="V172" s="12" t="str">
        <f>IF($AK172&lt;(Summary!$D$4+1),'Base Correl and Vol Calcs'!D172,"")</f>
        <v/>
      </c>
      <c r="W172" s="12" t="str">
        <f>IF($AK172&lt;(Summary!$D$4+1),'Base Correl and Vol Calcs'!E172,"")</f>
        <v/>
      </c>
      <c r="X172" s="12" t="str">
        <f>IF($AK172&lt;(Summary!$D$4+1),'Base Correl and Vol Calcs'!F172,"")</f>
        <v/>
      </c>
      <c r="Y172" s="12" t="str">
        <f>IF($AK172&lt;(Summary!$D$4+1),'Base Correl and Vol Calcs'!G172,"")</f>
        <v/>
      </c>
      <c r="Z172" s="12" t="str">
        <f>IF($AK172&lt;(Summary!$D$4+1),'Base Correl and Vol Calcs'!H172,"")</f>
        <v/>
      </c>
      <c r="AA172" s="12" t="str">
        <f>IF($AK172&lt;(Summary!$D$4+1),'Base Correl and Vol Calcs'!I172,"")</f>
        <v/>
      </c>
      <c r="AB172" s="12" t="str">
        <f>IF($AK172&lt;(Summary!$D$4+1),'Base Correl and Vol Calcs'!J172,"")</f>
        <v/>
      </c>
      <c r="AC172" s="12" t="str">
        <f>IF($AK172&lt;(Summary!$D$4+1),'Base Correl and Vol Calcs'!K172,"")</f>
        <v/>
      </c>
      <c r="AD172" s="12" t="str">
        <f>IF($AK172&lt;(Summary!$D$4+1),'Base Correl and Vol Calcs'!L172,"")</f>
        <v/>
      </c>
      <c r="AE172" s="12" t="str">
        <f>IF($AK172&lt;(Summary!$D$4+1),'Base Correl and Vol Calcs'!M172,"")</f>
        <v/>
      </c>
      <c r="AF172" s="12" t="str">
        <f>IF($AK172&lt;(Summary!$D$4+1),'Base Correl and Vol Calcs'!N172,"")</f>
        <v/>
      </c>
      <c r="AG172" s="12" t="str">
        <f>IF($AK172&lt;(Summary!$D$4+1),'Base Correl and Vol Calcs'!O172,"")</f>
        <v/>
      </c>
      <c r="AH172" s="12" t="str">
        <f>IF($AK172&lt;(Summary!$D$4+1),'Base Correl and Vol Calcs'!P172,"")</f>
        <v/>
      </c>
      <c r="AI172" s="12" t="str">
        <f>IF($AK172&lt;(Summary!$D$4+1),'Base Correl and Vol Calcs'!Q172,"")</f>
        <v/>
      </c>
      <c r="AJ172" s="12" t="str">
        <f>IF($AK172&lt;(Summary!$D$4+1),'Base Correl and Vol Calcs'!R172,"")</f>
        <v/>
      </c>
      <c r="AK172" s="10">
        <f t="shared" si="71"/>
        <v>168</v>
      </c>
      <c r="BE172" s="4" t="str">
        <f t="shared" si="72"/>
        <v/>
      </c>
      <c r="BF172" s="4" t="str">
        <f t="shared" si="59"/>
        <v/>
      </c>
      <c r="BG172" s="4" t="str">
        <f t="shared" si="60"/>
        <v/>
      </c>
      <c r="BH172" s="4" t="str">
        <f t="shared" si="61"/>
        <v/>
      </c>
      <c r="BI172" s="4" t="str">
        <f t="shared" si="62"/>
        <v/>
      </c>
      <c r="BJ172" s="4" t="str">
        <f t="shared" si="63"/>
        <v/>
      </c>
      <c r="BK172" s="4" t="str">
        <f t="shared" si="64"/>
        <v/>
      </c>
      <c r="BL172" s="4" t="str">
        <f t="shared" si="73"/>
        <v/>
      </c>
      <c r="BM172" s="4" t="str">
        <f t="shared" si="74"/>
        <v/>
      </c>
      <c r="BN172" s="4" t="str">
        <f t="shared" si="75"/>
        <v/>
      </c>
      <c r="BO172" s="4" t="str">
        <f t="shared" si="76"/>
        <v/>
      </c>
      <c r="BP172" s="4" t="str">
        <f t="shared" si="77"/>
        <v/>
      </c>
      <c r="BQ172" s="4" t="str">
        <f t="shared" si="67"/>
        <v/>
      </c>
      <c r="BR172" s="4" t="str">
        <f t="shared" si="68"/>
        <v/>
      </c>
      <c r="BS172" s="4" t="str">
        <f t="shared" si="69"/>
        <v/>
      </c>
      <c r="BT172" s="4" t="str">
        <f t="shared" si="70"/>
        <v/>
      </c>
      <c r="BV172" s="4"/>
      <c r="BW172" s="4"/>
      <c r="BX172" s="4"/>
      <c r="BY172" s="4"/>
      <c r="BZ172" s="4"/>
      <c r="CA172" s="4"/>
      <c r="CB172" s="4"/>
      <c r="CC172" s="4"/>
    </row>
    <row r="173" spans="1:81" x14ac:dyDescent="0.2">
      <c r="A173" s="38"/>
      <c r="B173" s="34">
        <f>'US Core RE'!D182</f>
        <v>30224</v>
      </c>
      <c r="C173" s="3">
        <f ca="1">'Data Selector'!B172</f>
        <v>1.2934396867872001E-2</v>
      </c>
      <c r="D173" s="3">
        <f ca="1">'Data Selector'!C172</f>
        <v>0</v>
      </c>
      <c r="E173" s="3">
        <f ca="1">'Data Selector'!D172</f>
        <v>0</v>
      </c>
      <c r="F173" s="3">
        <f ca="1">'Data Selector'!E172</f>
        <v>3.0700000000000002E-2</v>
      </c>
      <c r="G173" s="3">
        <f ca="1">'Data Selector'!F172</f>
        <v>3.6842900368090702E-2</v>
      </c>
      <c r="H173" s="3">
        <f ca="1">'Data Selector'!G172</f>
        <v>3.5517188052403302E-2</v>
      </c>
      <c r="I173" s="3">
        <f ca="1">'Data Selector'!H172</f>
        <v>0</v>
      </c>
      <c r="J173" s="3">
        <f ca="1">'Data Selector'!I172</f>
        <v>0</v>
      </c>
      <c r="K173" s="3">
        <f ca="1">'Data Selector'!J172</f>
        <v>6.5296079037500121E-3</v>
      </c>
      <c r="L173" s="3">
        <f ca="1">'Data Selector'!K172</f>
        <v>-2.4999999999999467E-3</v>
      </c>
      <c r="M173" s="3">
        <f ca="1">'Data Selector'!L172</f>
        <v>0</v>
      </c>
      <c r="N173" s="3">
        <f ca="1">'Data Selector'!M172</f>
        <v>0.11517568291962901</v>
      </c>
      <c r="O173" s="3">
        <f ca="1">'Data Selector'!N172</f>
        <v>0.14443990992082201</v>
      </c>
      <c r="P173" s="3">
        <f ca="1">'Data Selector'!O172</f>
        <v>0</v>
      </c>
      <c r="Q173" s="3">
        <f ca="1">'Data Selector'!P172</f>
        <v>0</v>
      </c>
      <c r="R173" s="3">
        <f ca="1">'Data Selector'!Q172</f>
        <v>0</v>
      </c>
      <c r="U173" s="12" t="str">
        <f>IF($AK173&lt;(Summary!$D$4+1),'Base Correl and Vol Calcs'!C173,"")</f>
        <v/>
      </c>
      <c r="V173" s="12" t="str">
        <f>IF($AK173&lt;(Summary!$D$4+1),'Base Correl and Vol Calcs'!D173,"")</f>
        <v/>
      </c>
      <c r="W173" s="12" t="str">
        <f>IF($AK173&lt;(Summary!$D$4+1),'Base Correl and Vol Calcs'!E173,"")</f>
        <v/>
      </c>
      <c r="X173" s="12" t="str">
        <f>IF($AK173&lt;(Summary!$D$4+1),'Base Correl and Vol Calcs'!F173,"")</f>
        <v/>
      </c>
      <c r="Y173" s="12" t="str">
        <f>IF($AK173&lt;(Summary!$D$4+1),'Base Correl and Vol Calcs'!G173,"")</f>
        <v/>
      </c>
      <c r="Z173" s="12" t="str">
        <f>IF($AK173&lt;(Summary!$D$4+1),'Base Correl and Vol Calcs'!H173,"")</f>
        <v/>
      </c>
      <c r="AA173" s="12" t="str">
        <f>IF($AK173&lt;(Summary!$D$4+1),'Base Correl and Vol Calcs'!I173,"")</f>
        <v/>
      </c>
      <c r="AB173" s="12" t="str">
        <f>IF($AK173&lt;(Summary!$D$4+1),'Base Correl and Vol Calcs'!J173,"")</f>
        <v/>
      </c>
      <c r="AC173" s="12" t="str">
        <f>IF($AK173&lt;(Summary!$D$4+1),'Base Correl and Vol Calcs'!K173,"")</f>
        <v/>
      </c>
      <c r="AD173" s="12" t="str">
        <f>IF($AK173&lt;(Summary!$D$4+1),'Base Correl and Vol Calcs'!L173,"")</f>
        <v/>
      </c>
      <c r="AE173" s="12" t="str">
        <f>IF($AK173&lt;(Summary!$D$4+1),'Base Correl and Vol Calcs'!M173,"")</f>
        <v/>
      </c>
      <c r="AF173" s="12" t="str">
        <f>IF($AK173&lt;(Summary!$D$4+1),'Base Correl and Vol Calcs'!N173,"")</f>
        <v/>
      </c>
      <c r="AG173" s="12" t="str">
        <f>IF($AK173&lt;(Summary!$D$4+1),'Base Correl and Vol Calcs'!O173,"")</f>
        <v/>
      </c>
      <c r="AH173" s="12" t="str">
        <f>IF($AK173&lt;(Summary!$D$4+1),'Base Correl and Vol Calcs'!P173,"")</f>
        <v/>
      </c>
      <c r="AI173" s="12" t="str">
        <f>IF($AK173&lt;(Summary!$D$4+1),'Base Correl and Vol Calcs'!Q173,"")</f>
        <v/>
      </c>
      <c r="AJ173" s="12" t="str">
        <f>IF($AK173&lt;(Summary!$D$4+1),'Base Correl and Vol Calcs'!R173,"")</f>
        <v/>
      </c>
      <c r="AK173" s="10">
        <f t="shared" si="71"/>
        <v>169</v>
      </c>
      <c r="BE173" s="4" t="str">
        <f t="shared" si="72"/>
        <v/>
      </c>
      <c r="BF173" s="4" t="str">
        <f t="shared" si="59"/>
        <v/>
      </c>
      <c r="BG173" s="4" t="str">
        <f t="shared" si="60"/>
        <v/>
      </c>
      <c r="BH173" s="4" t="str">
        <f t="shared" si="61"/>
        <v/>
      </c>
      <c r="BI173" s="4" t="str">
        <f t="shared" si="62"/>
        <v/>
      </c>
      <c r="BJ173" s="4" t="str">
        <f t="shared" si="63"/>
        <v/>
      </c>
      <c r="BK173" s="4" t="str">
        <f t="shared" si="64"/>
        <v/>
      </c>
      <c r="BL173" s="4" t="str">
        <f t="shared" si="73"/>
        <v/>
      </c>
      <c r="BM173" s="4" t="str">
        <f t="shared" si="74"/>
        <v/>
      </c>
      <c r="BN173" s="4" t="str">
        <f t="shared" si="75"/>
        <v/>
      </c>
      <c r="BO173" s="4" t="str">
        <f t="shared" si="76"/>
        <v/>
      </c>
      <c r="BP173" s="4" t="str">
        <f t="shared" si="77"/>
        <v/>
      </c>
      <c r="BQ173" s="4" t="str">
        <f t="shared" si="67"/>
        <v/>
      </c>
      <c r="BR173" s="4" t="str">
        <f t="shared" si="68"/>
        <v/>
      </c>
      <c r="BS173" s="4" t="str">
        <f t="shared" si="69"/>
        <v/>
      </c>
      <c r="BT173" s="4" t="str">
        <f t="shared" si="70"/>
        <v/>
      </c>
      <c r="BV173" s="4"/>
      <c r="BW173" s="4"/>
      <c r="BX173" s="4"/>
      <c r="BY173" s="4"/>
      <c r="BZ173" s="4"/>
      <c r="CA173" s="4"/>
      <c r="CB173" s="4"/>
      <c r="CC173" s="4"/>
    </row>
    <row r="174" spans="1:81" x14ac:dyDescent="0.2">
      <c r="A174" s="38"/>
      <c r="B174" s="34">
        <f>'US Core RE'!D183</f>
        <v>30132</v>
      </c>
      <c r="C174" s="3">
        <f ca="1">'Data Selector'!B173</f>
        <v>1.7754793916098001E-2</v>
      </c>
      <c r="D174" s="3">
        <f ca="1">'Data Selector'!C173</f>
        <v>0</v>
      </c>
      <c r="E174" s="3">
        <f ca="1">'Data Selector'!D173</f>
        <v>0</v>
      </c>
      <c r="F174" s="3">
        <f ca="1">'Data Selector'!E173</f>
        <v>1.24E-2</v>
      </c>
      <c r="G174" s="3">
        <f ca="1">'Data Selector'!F173</f>
        <v>4.3243183945124303E-2</v>
      </c>
      <c r="H174" s="3">
        <f ca="1">'Data Selector'!G173</f>
        <v>3.7088185305013899E-2</v>
      </c>
      <c r="I174" s="3">
        <f ca="1">'Data Selector'!H173</f>
        <v>0</v>
      </c>
      <c r="J174" s="3">
        <f ca="1">'Data Selector'!I173</f>
        <v>0</v>
      </c>
      <c r="K174" s="3">
        <f ca="1">'Data Selector'!J173</f>
        <v>1.0524586525999968E-2</v>
      </c>
      <c r="L174" s="3">
        <f ca="1">'Data Selector'!K173</f>
        <v>-2.4999999999999467E-3</v>
      </c>
      <c r="M174" s="3">
        <f ca="1">'Data Selector'!L173</f>
        <v>0</v>
      </c>
      <c r="N174" s="3">
        <f ca="1">'Data Selector'!M173</f>
        <v>-5.6027672408532903E-3</v>
      </c>
      <c r="O174" s="3">
        <f ca="1">'Data Selector'!N173</f>
        <v>2.8301781751637334E-2</v>
      </c>
      <c r="P174" s="3">
        <f ca="1">'Data Selector'!O173</f>
        <v>0</v>
      </c>
      <c r="Q174" s="3">
        <f ca="1">'Data Selector'!P173</f>
        <v>0</v>
      </c>
      <c r="R174" s="3">
        <f ca="1">'Data Selector'!Q173</f>
        <v>0</v>
      </c>
      <c r="U174" s="12" t="str">
        <f>IF($AK174&lt;(Summary!$D$4+1),'Base Correl and Vol Calcs'!C174,"")</f>
        <v/>
      </c>
      <c r="V174" s="12" t="str">
        <f>IF($AK174&lt;(Summary!$D$4+1),'Base Correl and Vol Calcs'!D174,"")</f>
        <v/>
      </c>
      <c r="W174" s="12" t="str">
        <f>IF($AK174&lt;(Summary!$D$4+1),'Base Correl and Vol Calcs'!E174,"")</f>
        <v/>
      </c>
      <c r="X174" s="12" t="str">
        <f>IF($AK174&lt;(Summary!$D$4+1),'Base Correl and Vol Calcs'!F174,"")</f>
        <v/>
      </c>
      <c r="Y174" s="12" t="str">
        <f>IF($AK174&lt;(Summary!$D$4+1),'Base Correl and Vol Calcs'!G174,"")</f>
        <v/>
      </c>
      <c r="Z174" s="12" t="str">
        <f>IF($AK174&lt;(Summary!$D$4+1),'Base Correl and Vol Calcs'!H174,"")</f>
        <v/>
      </c>
      <c r="AA174" s="12" t="str">
        <f>IF($AK174&lt;(Summary!$D$4+1),'Base Correl and Vol Calcs'!I174,"")</f>
        <v/>
      </c>
      <c r="AB174" s="12" t="str">
        <f>IF($AK174&lt;(Summary!$D$4+1),'Base Correl and Vol Calcs'!J174,"")</f>
        <v/>
      </c>
      <c r="AC174" s="12" t="str">
        <f>IF($AK174&lt;(Summary!$D$4+1),'Base Correl and Vol Calcs'!K174,"")</f>
        <v/>
      </c>
      <c r="AD174" s="12" t="str">
        <f>IF($AK174&lt;(Summary!$D$4+1),'Base Correl and Vol Calcs'!L174,"")</f>
        <v/>
      </c>
      <c r="AE174" s="12" t="str">
        <f>IF($AK174&lt;(Summary!$D$4+1),'Base Correl and Vol Calcs'!M174,"")</f>
        <v/>
      </c>
      <c r="AF174" s="12" t="str">
        <f>IF($AK174&lt;(Summary!$D$4+1),'Base Correl and Vol Calcs'!N174,"")</f>
        <v/>
      </c>
      <c r="AG174" s="12" t="str">
        <f>IF($AK174&lt;(Summary!$D$4+1),'Base Correl and Vol Calcs'!O174,"")</f>
        <v/>
      </c>
      <c r="AH174" s="12" t="str">
        <f>IF($AK174&lt;(Summary!$D$4+1),'Base Correl and Vol Calcs'!P174,"")</f>
        <v/>
      </c>
      <c r="AI174" s="12" t="str">
        <f>IF($AK174&lt;(Summary!$D$4+1),'Base Correl and Vol Calcs'!Q174,"")</f>
        <v/>
      </c>
      <c r="AJ174" s="12" t="str">
        <f>IF($AK174&lt;(Summary!$D$4+1),'Base Correl and Vol Calcs'!R174,"")</f>
        <v/>
      </c>
      <c r="AK174" s="10">
        <f t="shared" si="71"/>
        <v>170</v>
      </c>
      <c r="BE174" s="4" t="str">
        <f t="shared" si="72"/>
        <v/>
      </c>
      <c r="BF174" s="4" t="str">
        <f t="shared" si="59"/>
        <v/>
      </c>
      <c r="BG174" s="4" t="str">
        <f t="shared" si="60"/>
        <v/>
      </c>
      <c r="BH174" s="4" t="str">
        <f t="shared" si="61"/>
        <v/>
      </c>
      <c r="BI174" s="4" t="str">
        <f t="shared" si="62"/>
        <v/>
      </c>
      <c r="BJ174" s="4" t="str">
        <f t="shared" si="63"/>
        <v/>
      </c>
      <c r="BK174" s="4" t="str">
        <f t="shared" si="64"/>
        <v/>
      </c>
      <c r="BL174" s="4" t="str">
        <f t="shared" si="73"/>
        <v/>
      </c>
      <c r="BM174" s="4" t="str">
        <f t="shared" si="74"/>
        <v/>
      </c>
      <c r="BN174" s="4" t="str">
        <f t="shared" si="75"/>
        <v/>
      </c>
      <c r="BO174" s="4" t="str">
        <f t="shared" si="76"/>
        <v/>
      </c>
      <c r="BP174" s="4" t="str">
        <f t="shared" si="77"/>
        <v/>
      </c>
      <c r="BQ174" s="4" t="str">
        <f t="shared" si="67"/>
        <v/>
      </c>
      <c r="BR174" s="4" t="str">
        <f t="shared" si="68"/>
        <v/>
      </c>
      <c r="BS174" s="4" t="str">
        <f t="shared" si="69"/>
        <v/>
      </c>
      <c r="BT174" s="4" t="str">
        <f t="shared" si="70"/>
        <v/>
      </c>
      <c r="BV174" s="4"/>
      <c r="BW174" s="4"/>
      <c r="BX174" s="4"/>
      <c r="BY174" s="4"/>
      <c r="BZ174" s="4"/>
      <c r="CA174" s="4"/>
      <c r="CB174" s="4"/>
      <c r="CC174" s="4"/>
    </row>
    <row r="175" spans="1:81" x14ac:dyDescent="0.2">
      <c r="A175" s="38"/>
      <c r="B175" s="34">
        <f>'US Core RE'!D184</f>
        <v>30041</v>
      </c>
      <c r="C175" s="3">
        <f ca="1">'Data Selector'!B174</f>
        <v>2.35799765577458E-2</v>
      </c>
      <c r="D175" s="3">
        <f ca="1">'Data Selector'!C174</f>
        <v>0</v>
      </c>
      <c r="E175" s="3">
        <f ca="1">'Data Selector'!D174</f>
        <v>0</v>
      </c>
      <c r="F175" s="3">
        <f ca="1">'Data Selector'!E174</f>
        <v>2.1399999999999999E-2</v>
      </c>
      <c r="G175" s="3">
        <f ca="1">'Data Selector'!F174</f>
        <v>2.0364135637506699E-2</v>
      </c>
      <c r="H175" s="3">
        <f ca="1">'Data Selector'!G174</f>
        <v>4.1885611824909602E-2</v>
      </c>
      <c r="I175" s="3">
        <f ca="1">'Data Selector'!H174</f>
        <v>0</v>
      </c>
      <c r="J175" s="3">
        <f ca="1">'Data Selector'!I174</f>
        <v>0</v>
      </c>
      <c r="K175" s="3">
        <f ca="1">'Data Selector'!J174</f>
        <v>-1.8313138052500344E-3</v>
      </c>
      <c r="L175" s="3">
        <f ca="1">'Data Selector'!K174</f>
        <v>-2.4999999999999467E-3</v>
      </c>
      <c r="M175" s="3">
        <f ca="1">'Data Selector'!L174</f>
        <v>0</v>
      </c>
      <c r="N175" s="3">
        <f ca="1">'Data Selector'!M174</f>
        <v>-7.3081147479288205E-2</v>
      </c>
      <c r="O175" s="3">
        <f ca="1">'Data Selector'!N174</f>
        <v>3.9009500016996324E-2</v>
      </c>
      <c r="P175" s="3">
        <f ca="1">'Data Selector'!O174</f>
        <v>0</v>
      </c>
      <c r="Q175" s="3">
        <f ca="1">'Data Selector'!P174</f>
        <v>0</v>
      </c>
      <c r="R175" s="3">
        <f ca="1">'Data Selector'!Q174</f>
        <v>0</v>
      </c>
      <c r="U175" s="12" t="str">
        <f>IF($AK175&lt;(Summary!$D$4+1),'Base Correl and Vol Calcs'!C175,"")</f>
        <v/>
      </c>
      <c r="V175" s="12" t="str">
        <f>IF($AK175&lt;(Summary!$D$4+1),'Base Correl and Vol Calcs'!D175,"")</f>
        <v/>
      </c>
      <c r="W175" s="12" t="str">
        <f>IF($AK175&lt;(Summary!$D$4+1),'Base Correl and Vol Calcs'!E175,"")</f>
        <v/>
      </c>
      <c r="X175" s="12" t="str">
        <f>IF($AK175&lt;(Summary!$D$4+1),'Base Correl and Vol Calcs'!F175,"")</f>
        <v/>
      </c>
      <c r="Y175" s="12" t="str">
        <f>IF($AK175&lt;(Summary!$D$4+1),'Base Correl and Vol Calcs'!G175,"")</f>
        <v/>
      </c>
      <c r="Z175" s="12" t="str">
        <f>IF($AK175&lt;(Summary!$D$4+1),'Base Correl and Vol Calcs'!H175,"")</f>
        <v/>
      </c>
      <c r="AA175" s="12" t="str">
        <f>IF($AK175&lt;(Summary!$D$4+1),'Base Correl and Vol Calcs'!I175,"")</f>
        <v/>
      </c>
      <c r="AB175" s="12" t="str">
        <f>IF($AK175&lt;(Summary!$D$4+1),'Base Correl and Vol Calcs'!J175,"")</f>
        <v/>
      </c>
      <c r="AC175" s="12" t="str">
        <f>IF($AK175&lt;(Summary!$D$4+1),'Base Correl and Vol Calcs'!K175,"")</f>
        <v/>
      </c>
      <c r="AD175" s="12" t="str">
        <f>IF($AK175&lt;(Summary!$D$4+1),'Base Correl and Vol Calcs'!L175,"")</f>
        <v/>
      </c>
      <c r="AE175" s="12" t="str">
        <f>IF($AK175&lt;(Summary!$D$4+1),'Base Correl and Vol Calcs'!M175,"")</f>
        <v/>
      </c>
      <c r="AF175" s="12" t="str">
        <f>IF($AK175&lt;(Summary!$D$4+1),'Base Correl and Vol Calcs'!N175,"")</f>
        <v/>
      </c>
      <c r="AG175" s="12" t="str">
        <f>IF($AK175&lt;(Summary!$D$4+1),'Base Correl and Vol Calcs'!O175,"")</f>
        <v/>
      </c>
      <c r="AH175" s="12" t="str">
        <f>IF($AK175&lt;(Summary!$D$4+1),'Base Correl and Vol Calcs'!P175,"")</f>
        <v/>
      </c>
      <c r="AI175" s="12" t="str">
        <f>IF($AK175&lt;(Summary!$D$4+1),'Base Correl and Vol Calcs'!Q175,"")</f>
        <v/>
      </c>
      <c r="AJ175" s="12" t="str">
        <f>IF($AK175&lt;(Summary!$D$4+1),'Base Correl and Vol Calcs'!R175,"")</f>
        <v/>
      </c>
      <c r="AK175" s="10">
        <f t="shared" si="71"/>
        <v>171</v>
      </c>
      <c r="BE175" s="4" t="str">
        <f t="shared" si="72"/>
        <v/>
      </c>
      <c r="BF175" s="4" t="str">
        <f t="shared" si="59"/>
        <v/>
      </c>
      <c r="BG175" s="4" t="str">
        <f t="shared" si="60"/>
        <v/>
      </c>
      <c r="BH175" s="4" t="str">
        <f t="shared" si="61"/>
        <v/>
      </c>
      <c r="BI175" s="4" t="str">
        <f t="shared" si="62"/>
        <v/>
      </c>
      <c r="BJ175" s="4" t="str">
        <f t="shared" si="63"/>
        <v/>
      </c>
      <c r="BK175" s="4" t="str">
        <f t="shared" si="64"/>
        <v/>
      </c>
      <c r="BL175" s="4" t="str">
        <f t="shared" si="73"/>
        <v/>
      </c>
      <c r="BM175" s="4" t="str">
        <f t="shared" si="74"/>
        <v/>
      </c>
      <c r="BN175" s="4" t="str">
        <f t="shared" si="75"/>
        <v/>
      </c>
      <c r="BO175" s="4" t="str">
        <f t="shared" si="76"/>
        <v/>
      </c>
      <c r="BP175" s="4" t="str">
        <f t="shared" si="77"/>
        <v/>
      </c>
      <c r="BQ175" s="4" t="str">
        <f t="shared" si="67"/>
        <v/>
      </c>
      <c r="BR175" s="4" t="str">
        <f t="shared" si="68"/>
        <v/>
      </c>
      <c r="BS175" s="4" t="str">
        <f t="shared" si="69"/>
        <v/>
      </c>
      <c r="BT175" s="4" t="str">
        <f t="shared" si="70"/>
        <v/>
      </c>
      <c r="BV175" s="4"/>
      <c r="BW175" s="4"/>
      <c r="BX175" s="4"/>
      <c r="BY175" s="4"/>
      <c r="BZ175" s="4"/>
      <c r="CA175" s="4"/>
      <c r="CB175" s="4"/>
      <c r="CC175" s="4"/>
    </row>
    <row r="176" spans="1:81" x14ac:dyDescent="0.2">
      <c r="A176" s="38"/>
      <c r="B176" s="34">
        <f>'US Core RE'!D185</f>
        <v>29951</v>
      </c>
      <c r="C176" s="3">
        <f ca="1">'Data Selector'!B175</f>
        <v>3.5517188052403302E-2</v>
      </c>
      <c r="D176" s="3">
        <f ca="1">'Data Selector'!C175</f>
        <v>0</v>
      </c>
      <c r="E176" s="3">
        <f ca="1">'Data Selector'!D175</f>
        <v>0</v>
      </c>
      <c r="F176" s="3">
        <f ca="1">'Data Selector'!E175</f>
        <v>2.06E-2</v>
      </c>
      <c r="G176" s="3">
        <f ca="1">'Data Selector'!F175</f>
        <v>4.6518456095286098E-2</v>
      </c>
      <c r="H176" s="3">
        <f ca="1">'Data Selector'!G175</f>
        <v>3.5176266930040397E-2</v>
      </c>
      <c r="I176" s="3">
        <f ca="1">'Data Selector'!H175</f>
        <v>0</v>
      </c>
      <c r="J176" s="3">
        <f ca="1">'Data Selector'!I175</f>
        <v>0</v>
      </c>
      <c r="K176" s="3">
        <f ca="1">'Data Selector'!J175</f>
        <v>8.4618166752499224E-3</v>
      </c>
      <c r="L176" s="3">
        <f ca="1">'Data Selector'!K175</f>
        <v>-2.4999999999999467E-3</v>
      </c>
      <c r="M176" s="3">
        <f ca="1">'Data Selector'!L175</f>
        <v>0</v>
      </c>
      <c r="N176" s="3">
        <f ca="1">'Data Selector'!M175</f>
        <v>6.9316879217469901E-2</v>
      </c>
      <c r="O176" s="3">
        <f ca="1">'Data Selector'!N175</f>
        <v>0.10577837365749843</v>
      </c>
      <c r="P176" s="3">
        <f ca="1">'Data Selector'!O175</f>
        <v>0</v>
      </c>
      <c r="Q176" s="3">
        <f ca="1">'Data Selector'!P175</f>
        <v>0</v>
      </c>
      <c r="R176" s="3">
        <f ca="1">'Data Selector'!Q175</f>
        <v>0</v>
      </c>
      <c r="U176" s="12" t="str">
        <f>IF($AK176&lt;(Summary!$D$4+1),'Base Correl and Vol Calcs'!C176,"")</f>
        <v/>
      </c>
      <c r="V176" s="12" t="str">
        <f>IF($AK176&lt;(Summary!$D$4+1),'Base Correl and Vol Calcs'!D176,"")</f>
        <v/>
      </c>
      <c r="W176" s="12" t="str">
        <f>IF($AK176&lt;(Summary!$D$4+1),'Base Correl and Vol Calcs'!E176,"")</f>
        <v/>
      </c>
      <c r="X176" s="12" t="str">
        <f>IF($AK176&lt;(Summary!$D$4+1),'Base Correl and Vol Calcs'!F176,"")</f>
        <v/>
      </c>
      <c r="Y176" s="12" t="str">
        <f>IF($AK176&lt;(Summary!$D$4+1),'Base Correl and Vol Calcs'!G176,"")</f>
        <v/>
      </c>
      <c r="Z176" s="12" t="str">
        <f>IF($AK176&lt;(Summary!$D$4+1),'Base Correl and Vol Calcs'!H176,"")</f>
        <v/>
      </c>
      <c r="AA176" s="12" t="str">
        <f>IF($AK176&lt;(Summary!$D$4+1),'Base Correl and Vol Calcs'!I176,"")</f>
        <v/>
      </c>
      <c r="AB176" s="12" t="str">
        <f>IF($AK176&lt;(Summary!$D$4+1),'Base Correl and Vol Calcs'!J176,"")</f>
        <v/>
      </c>
      <c r="AC176" s="12" t="str">
        <f>IF($AK176&lt;(Summary!$D$4+1),'Base Correl and Vol Calcs'!K176,"")</f>
        <v/>
      </c>
      <c r="AD176" s="12" t="str">
        <f>IF($AK176&lt;(Summary!$D$4+1),'Base Correl and Vol Calcs'!L176,"")</f>
        <v/>
      </c>
      <c r="AE176" s="12" t="str">
        <f>IF($AK176&lt;(Summary!$D$4+1),'Base Correl and Vol Calcs'!M176,"")</f>
        <v/>
      </c>
      <c r="AF176" s="12" t="str">
        <f>IF($AK176&lt;(Summary!$D$4+1),'Base Correl and Vol Calcs'!N176,"")</f>
        <v/>
      </c>
      <c r="AG176" s="12" t="str">
        <f>IF($AK176&lt;(Summary!$D$4+1),'Base Correl and Vol Calcs'!O176,"")</f>
        <v/>
      </c>
      <c r="AH176" s="12" t="str">
        <f>IF($AK176&lt;(Summary!$D$4+1),'Base Correl and Vol Calcs'!P176,"")</f>
        <v/>
      </c>
      <c r="AI176" s="12" t="str">
        <f>IF($AK176&lt;(Summary!$D$4+1),'Base Correl and Vol Calcs'!Q176,"")</f>
        <v/>
      </c>
      <c r="AJ176" s="12" t="str">
        <f>IF($AK176&lt;(Summary!$D$4+1),'Base Correl and Vol Calcs'!R176,"")</f>
        <v/>
      </c>
      <c r="AK176" s="10">
        <f t="shared" si="71"/>
        <v>172</v>
      </c>
      <c r="BE176" s="4" t="str">
        <f t="shared" si="72"/>
        <v/>
      </c>
      <c r="BF176" s="4" t="str">
        <f t="shared" si="59"/>
        <v/>
      </c>
      <c r="BG176" s="4" t="str">
        <f t="shared" si="60"/>
        <v/>
      </c>
      <c r="BH176" s="4" t="str">
        <f t="shared" si="61"/>
        <v/>
      </c>
      <c r="BI176" s="4" t="str">
        <f t="shared" si="62"/>
        <v/>
      </c>
      <c r="BJ176" s="4" t="str">
        <f t="shared" si="63"/>
        <v/>
      </c>
      <c r="BK176" s="4" t="str">
        <f t="shared" si="64"/>
        <v/>
      </c>
      <c r="BL176" s="4" t="str">
        <f t="shared" si="73"/>
        <v/>
      </c>
      <c r="BM176" s="4" t="str">
        <f t="shared" si="74"/>
        <v/>
      </c>
      <c r="BN176" s="4" t="str">
        <f t="shared" si="75"/>
        <v/>
      </c>
      <c r="BO176" s="4" t="str">
        <f t="shared" si="76"/>
        <v/>
      </c>
      <c r="BP176" s="4" t="str">
        <f t="shared" si="77"/>
        <v/>
      </c>
      <c r="BQ176" s="4" t="str">
        <f t="shared" si="67"/>
        <v/>
      </c>
      <c r="BR176" s="4" t="str">
        <f t="shared" si="68"/>
        <v/>
      </c>
      <c r="BS176" s="4" t="str">
        <f t="shared" si="69"/>
        <v/>
      </c>
      <c r="BT176" s="4" t="str">
        <f t="shared" si="70"/>
        <v/>
      </c>
      <c r="BV176" s="4"/>
      <c r="BW176" s="4"/>
      <c r="BX176" s="4"/>
      <c r="BY176" s="4"/>
      <c r="BZ176" s="4"/>
      <c r="CA176" s="4"/>
      <c r="CB176" s="4"/>
      <c r="CC176" s="4"/>
    </row>
    <row r="177" spans="1:81" x14ac:dyDescent="0.2">
      <c r="A177" s="38"/>
      <c r="B177" s="34">
        <f>'US Core RE'!D186</f>
        <v>29859</v>
      </c>
      <c r="C177" s="3">
        <f ca="1">'Data Selector'!B176</f>
        <v>3.7088185305013899E-2</v>
      </c>
      <c r="D177" s="3">
        <f ca="1">'Data Selector'!C176</f>
        <v>0</v>
      </c>
      <c r="E177" s="3">
        <f ca="1">'Data Selector'!D176</f>
        <v>0</v>
      </c>
      <c r="F177" s="3">
        <f ca="1">'Data Selector'!E176</f>
        <v>2.6499999999999999E-2</v>
      </c>
      <c r="G177" s="3">
        <f ca="1">'Data Selector'!F176</f>
        <v>2.8545029090606501E-2</v>
      </c>
      <c r="H177" s="3">
        <f ca="1">'Data Selector'!G176</f>
        <v>3.5768918163892098E-2</v>
      </c>
      <c r="I177" s="3">
        <f ca="1">'Data Selector'!H176</f>
        <v>0</v>
      </c>
      <c r="J177" s="3">
        <f ca="1">'Data Selector'!I176</f>
        <v>0</v>
      </c>
      <c r="K177" s="3">
        <f ca="1">'Data Selector'!J176</f>
        <v>7.4754246357500165E-3</v>
      </c>
      <c r="L177" s="3">
        <f ca="1">'Data Selector'!K176</f>
        <v>-2.4999999999999467E-3</v>
      </c>
      <c r="M177" s="3">
        <f ca="1">'Data Selector'!L176</f>
        <v>0</v>
      </c>
      <c r="N177" s="3">
        <f ca="1">'Data Selector'!M176</f>
        <v>-0.102324165162058</v>
      </c>
      <c r="O177" s="3">
        <f ca="1">'Data Selector'!N176</f>
        <v>-4.0593146911466649E-2</v>
      </c>
      <c r="P177" s="3">
        <f ca="1">'Data Selector'!O176</f>
        <v>0</v>
      </c>
      <c r="Q177" s="3">
        <f ca="1">'Data Selector'!P176</f>
        <v>0</v>
      </c>
      <c r="R177" s="3">
        <f ca="1">'Data Selector'!Q176</f>
        <v>0</v>
      </c>
      <c r="U177" s="12" t="str">
        <f>IF($AK177&lt;(Summary!$D$4+1),'Base Correl and Vol Calcs'!C177,"")</f>
        <v/>
      </c>
      <c r="V177" s="12" t="str">
        <f>IF($AK177&lt;(Summary!$D$4+1),'Base Correl and Vol Calcs'!D177,"")</f>
        <v/>
      </c>
      <c r="W177" s="12" t="str">
        <f>IF($AK177&lt;(Summary!$D$4+1),'Base Correl and Vol Calcs'!E177,"")</f>
        <v/>
      </c>
      <c r="X177" s="12" t="str">
        <f>IF($AK177&lt;(Summary!$D$4+1),'Base Correl and Vol Calcs'!F177,"")</f>
        <v/>
      </c>
      <c r="Y177" s="12" t="str">
        <f>IF($AK177&lt;(Summary!$D$4+1),'Base Correl and Vol Calcs'!G177,"")</f>
        <v/>
      </c>
      <c r="Z177" s="12" t="str">
        <f>IF($AK177&lt;(Summary!$D$4+1),'Base Correl and Vol Calcs'!H177,"")</f>
        <v/>
      </c>
      <c r="AA177" s="12" t="str">
        <f>IF($AK177&lt;(Summary!$D$4+1),'Base Correl and Vol Calcs'!I177,"")</f>
        <v/>
      </c>
      <c r="AB177" s="12" t="str">
        <f>IF($AK177&lt;(Summary!$D$4+1),'Base Correl and Vol Calcs'!J177,"")</f>
        <v/>
      </c>
      <c r="AC177" s="12" t="str">
        <f>IF($AK177&lt;(Summary!$D$4+1),'Base Correl and Vol Calcs'!K177,"")</f>
        <v/>
      </c>
      <c r="AD177" s="12" t="str">
        <f>IF($AK177&lt;(Summary!$D$4+1),'Base Correl and Vol Calcs'!L177,"")</f>
        <v/>
      </c>
      <c r="AE177" s="12" t="str">
        <f>IF($AK177&lt;(Summary!$D$4+1),'Base Correl and Vol Calcs'!M177,"")</f>
        <v/>
      </c>
      <c r="AF177" s="12" t="str">
        <f>IF($AK177&lt;(Summary!$D$4+1),'Base Correl and Vol Calcs'!N177,"")</f>
        <v/>
      </c>
      <c r="AG177" s="12" t="str">
        <f>IF($AK177&lt;(Summary!$D$4+1),'Base Correl and Vol Calcs'!O177,"")</f>
        <v/>
      </c>
      <c r="AH177" s="12" t="str">
        <f>IF($AK177&lt;(Summary!$D$4+1),'Base Correl and Vol Calcs'!P177,"")</f>
        <v/>
      </c>
      <c r="AI177" s="12" t="str">
        <f>IF($AK177&lt;(Summary!$D$4+1),'Base Correl and Vol Calcs'!Q177,"")</f>
        <v/>
      </c>
      <c r="AJ177" s="12" t="str">
        <f>IF($AK177&lt;(Summary!$D$4+1),'Base Correl and Vol Calcs'!R177,"")</f>
        <v/>
      </c>
      <c r="AK177" s="10">
        <f t="shared" si="71"/>
        <v>173</v>
      </c>
      <c r="BE177" s="4" t="str">
        <f t="shared" si="72"/>
        <v/>
      </c>
      <c r="BF177" s="4" t="str">
        <f t="shared" si="59"/>
        <v/>
      </c>
      <c r="BG177" s="4" t="str">
        <f t="shared" si="60"/>
        <v/>
      </c>
      <c r="BH177" s="4" t="str">
        <f t="shared" si="61"/>
        <v/>
      </c>
      <c r="BI177" s="4" t="str">
        <f t="shared" si="62"/>
        <v/>
      </c>
      <c r="BJ177" s="4" t="str">
        <f t="shared" si="63"/>
        <v/>
      </c>
      <c r="BK177" s="4" t="str">
        <f t="shared" si="64"/>
        <v/>
      </c>
      <c r="BL177" s="4" t="str">
        <f t="shared" si="73"/>
        <v/>
      </c>
      <c r="BM177" s="4" t="str">
        <f t="shared" si="74"/>
        <v/>
      </c>
      <c r="BN177" s="4" t="str">
        <f t="shared" si="75"/>
        <v/>
      </c>
      <c r="BO177" s="4" t="str">
        <f t="shared" si="76"/>
        <v/>
      </c>
      <c r="BP177" s="4" t="str">
        <f t="shared" si="77"/>
        <v/>
      </c>
      <c r="BQ177" s="4" t="str">
        <f t="shared" si="67"/>
        <v/>
      </c>
      <c r="BR177" s="4" t="str">
        <f t="shared" si="68"/>
        <v/>
      </c>
      <c r="BS177" s="4" t="str">
        <f t="shared" si="69"/>
        <v/>
      </c>
      <c r="BT177" s="4" t="str">
        <f t="shared" si="70"/>
        <v/>
      </c>
      <c r="BV177" s="4"/>
      <c r="BW177" s="4"/>
      <c r="BX177" s="4"/>
      <c r="BY177" s="4"/>
      <c r="BZ177" s="4"/>
      <c r="CA177" s="4"/>
      <c r="CB177" s="4"/>
      <c r="CC177" s="4"/>
    </row>
    <row r="178" spans="1:81" x14ac:dyDescent="0.2">
      <c r="A178" s="38"/>
      <c r="B178" s="34">
        <f>'US Core RE'!D187</f>
        <v>29767</v>
      </c>
      <c r="C178" s="3">
        <f ca="1">'Data Selector'!B177</f>
        <v>4.1885611824909602E-2</v>
      </c>
      <c r="D178" s="3">
        <f ca="1">'Data Selector'!C177</f>
        <v>0</v>
      </c>
      <c r="E178" s="3">
        <f ca="1">'Data Selector'!D177</f>
        <v>0</v>
      </c>
      <c r="F178" s="3">
        <f ca="1">'Data Selector'!E177</f>
        <v>6.1100000000000002E-2</v>
      </c>
      <c r="G178" s="3">
        <f ca="1">'Data Selector'!F177</f>
        <v>3.2085820127498998E-2</v>
      </c>
      <c r="H178" s="3">
        <f ca="1">'Data Selector'!G177</f>
        <v>3.5130595002253899E-2</v>
      </c>
      <c r="I178" s="3">
        <f ca="1">'Data Selector'!H177</f>
        <v>0</v>
      </c>
      <c r="J178" s="3">
        <f ca="1">'Data Selector'!I177</f>
        <v>0</v>
      </c>
      <c r="K178" s="3">
        <f ca="1">'Data Selector'!J177</f>
        <v>7.4754246357500165E-3</v>
      </c>
      <c r="L178" s="3">
        <f ca="1">'Data Selector'!K177</f>
        <v>-2.4999999999999467E-3</v>
      </c>
      <c r="M178" s="3">
        <f ca="1">'Data Selector'!L177</f>
        <v>0</v>
      </c>
      <c r="N178" s="3">
        <f ca="1">'Data Selector'!M177</f>
        <v>-2.2986205917164701E-2</v>
      </c>
      <c r="O178" s="3">
        <f ca="1">'Data Selector'!N177</f>
        <v>-3.3063180135950443E-3</v>
      </c>
      <c r="P178" s="3">
        <f ca="1">'Data Selector'!O177</f>
        <v>0</v>
      </c>
      <c r="Q178" s="3">
        <f ca="1">'Data Selector'!P177</f>
        <v>0</v>
      </c>
      <c r="R178" s="3">
        <f ca="1">'Data Selector'!Q177</f>
        <v>0</v>
      </c>
      <c r="U178" s="12" t="str">
        <f>IF($AK178&lt;(Summary!$D$4+1),'Base Correl and Vol Calcs'!C178,"")</f>
        <v/>
      </c>
      <c r="V178" s="12" t="str">
        <f>IF($AK178&lt;(Summary!$D$4+1),'Base Correl and Vol Calcs'!D178,"")</f>
        <v/>
      </c>
      <c r="W178" s="12" t="str">
        <f>IF($AK178&lt;(Summary!$D$4+1),'Base Correl and Vol Calcs'!E178,"")</f>
        <v/>
      </c>
      <c r="X178" s="12" t="str">
        <f>IF($AK178&lt;(Summary!$D$4+1),'Base Correl and Vol Calcs'!F178,"")</f>
        <v/>
      </c>
      <c r="Y178" s="12" t="str">
        <f>IF($AK178&lt;(Summary!$D$4+1),'Base Correl and Vol Calcs'!G178,"")</f>
        <v/>
      </c>
      <c r="Z178" s="12" t="str">
        <f>IF($AK178&lt;(Summary!$D$4+1),'Base Correl and Vol Calcs'!H178,"")</f>
        <v/>
      </c>
      <c r="AA178" s="12" t="str">
        <f>IF($AK178&lt;(Summary!$D$4+1),'Base Correl and Vol Calcs'!I178,"")</f>
        <v/>
      </c>
      <c r="AB178" s="12" t="str">
        <f>IF($AK178&lt;(Summary!$D$4+1),'Base Correl and Vol Calcs'!J178,"")</f>
        <v/>
      </c>
      <c r="AC178" s="12" t="str">
        <f>IF($AK178&lt;(Summary!$D$4+1),'Base Correl and Vol Calcs'!K178,"")</f>
        <v/>
      </c>
      <c r="AD178" s="12" t="str">
        <f>IF($AK178&lt;(Summary!$D$4+1),'Base Correl and Vol Calcs'!L178,"")</f>
        <v/>
      </c>
      <c r="AE178" s="12" t="str">
        <f>IF($AK178&lt;(Summary!$D$4+1),'Base Correl and Vol Calcs'!M178,"")</f>
        <v/>
      </c>
      <c r="AF178" s="12" t="str">
        <f>IF($AK178&lt;(Summary!$D$4+1),'Base Correl and Vol Calcs'!N178,"")</f>
        <v/>
      </c>
      <c r="AG178" s="12" t="str">
        <f>IF($AK178&lt;(Summary!$D$4+1),'Base Correl and Vol Calcs'!O178,"")</f>
        <v/>
      </c>
      <c r="AH178" s="12" t="str">
        <f>IF($AK178&lt;(Summary!$D$4+1),'Base Correl and Vol Calcs'!P178,"")</f>
        <v/>
      </c>
      <c r="AI178" s="12" t="str">
        <f>IF($AK178&lt;(Summary!$D$4+1),'Base Correl and Vol Calcs'!Q178,"")</f>
        <v/>
      </c>
      <c r="AJ178" s="12" t="str">
        <f>IF($AK178&lt;(Summary!$D$4+1),'Base Correl and Vol Calcs'!R178,"")</f>
        <v/>
      </c>
      <c r="AK178" s="10">
        <f t="shared" si="71"/>
        <v>174</v>
      </c>
      <c r="BE178" s="4" t="str">
        <f t="shared" si="72"/>
        <v/>
      </c>
      <c r="BF178" s="4" t="str">
        <f t="shared" si="59"/>
        <v/>
      </c>
      <c r="BG178" s="4" t="str">
        <f t="shared" si="60"/>
        <v/>
      </c>
      <c r="BH178" s="4" t="str">
        <f t="shared" si="61"/>
        <v/>
      </c>
      <c r="BI178" s="4" t="str">
        <f t="shared" si="62"/>
        <v/>
      </c>
      <c r="BJ178" s="4" t="str">
        <f t="shared" si="63"/>
        <v/>
      </c>
      <c r="BK178" s="4" t="str">
        <f t="shared" si="64"/>
        <v/>
      </c>
      <c r="BL178" s="4" t="str">
        <f t="shared" si="73"/>
        <v/>
      </c>
      <c r="BM178" s="4" t="str">
        <f t="shared" si="74"/>
        <v/>
      </c>
      <c r="BN178" s="4" t="str">
        <f t="shared" si="75"/>
        <v/>
      </c>
      <c r="BO178" s="4" t="str">
        <f t="shared" si="76"/>
        <v/>
      </c>
      <c r="BP178" s="4" t="str">
        <f t="shared" si="77"/>
        <v/>
      </c>
      <c r="BQ178" s="4" t="str">
        <f t="shared" si="67"/>
        <v/>
      </c>
      <c r="BR178" s="4" t="str">
        <f t="shared" si="68"/>
        <v/>
      </c>
      <c r="BS178" s="4" t="str">
        <f t="shared" si="69"/>
        <v/>
      </c>
      <c r="BT178" s="4" t="str">
        <f t="shared" si="70"/>
        <v/>
      </c>
      <c r="BV178" s="4"/>
      <c r="BW178" s="4"/>
      <c r="BX178" s="4"/>
      <c r="BY178" s="4"/>
      <c r="BZ178" s="4"/>
      <c r="CA178" s="4"/>
      <c r="CB178" s="4"/>
      <c r="CC178" s="4"/>
    </row>
    <row r="179" spans="1:81" x14ac:dyDescent="0.2">
      <c r="A179" s="38"/>
      <c r="B179" s="34">
        <f>'US Core RE'!D188</f>
        <v>29676</v>
      </c>
      <c r="C179" s="3">
        <f ca="1">'Data Selector'!B178</f>
        <v>3.5176266930040397E-2</v>
      </c>
      <c r="D179" s="3">
        <f ca="1">'Data Selector'!C178</f>
        <v>0</v>
      </c>
      <c r="E179" s="3">
        <f ca="1">'Data Selector'!D178</f>
        <v>0</v>
      </c>
      <c r="F179" s="3">
        <f ca="1">'Data Selector'!E178</f>
        <v>3.4299999999999997E-2</v>
      </c>
      <c r="G179" s="3">
        <f ca="1">'Data Selector'!F178</f>
        <v>3.7065658189747497E-2</v>
      </c>
      <c r="H179" s="3">
        <f ca="1">'Data Selector'!G178</f>
        <v>3.6088233793734201E-2</v>
      </c>
      <c r="I179" s="3">
        <f ca="1">'Data Selector'!H178</f>
        <v>0</v>
      </c>
      <c r="J179" s="3">
        <f ca="1">'Data Selector'!I178</f>
        <v>0</v>
      </c>
      <c r="K179" s="3">
        <f ca="1">'Data Selector'!J178</f>
        <v>0.12594101429600002</v>
      </c>
      <c r="L179" s="3">
        <f ca="1">'Data Selector'!K178</f>
        <v>-2.4999999999999467E-3</v>
      </c>
      <c r="M179" s="3">
        <f ca="1">'Data Selector'!L178</f>
        <v>0</v>
      </c>
      <c r="N179" s="3">
        <f ca="1">'Data Selector'!M178</f>
        <v>1.37892101652803E-2</v>
      </c>
      <c r="O179" s="3">
        <f ca="1">'Data Selector'!N178</f>
        <v>4.8249963652715611E-3</v>
      </c>
      <c r="P179" s="3">
        <f ca="1">'Data Selector'!O178</f>
        <v>0</v>
      </c>
      <c r="Q179" s="3">
        <f ca="1">'Data Selector'!P178</f>
        <v>0</v>
      </c>
      <c r="R179" s="3">
        <f ca="1">'Data Selector'!Q178</f>
        <v>0</v>
      </c>
      <c r="U179" s="12" t="str">
        <f>IF($AK179&lt;(Summary!$D$4+1),'Base Correl and Vol Calcs'!C179,"")</f>
        <v/>
      </c>
      <c r="V179" s="12" t="str">
        <f>IF($AK179&lt;(Summary!$D$4+1),'Base Correl and Vol Calcs'!D179,"")</f>
        <v/>
      </c>
      <c r="W179" s="12" t="str">
        <f>IF($AK179&lt;(Summary!$D$4+1),'Base Correl and Vol Calcs'!E179,"")</f>
        <v/>
      </c>
      <c r="X179" s="12" t="str">
        <f>IF($AK179&lt;(Summary!$D$4+1),'Base Correl and Vol Calcs'!F179,"")</f>
        <v/>
      </c>
      <c r="Y179" s="12" t="str">
        <f>IF($AK179&lt;(Summary!$D$4+1),'Base Correl and Vol Calcs'!G179,"")</f>
        <v/>
      </c>
      <c r="Z179" s="12" t="str">
        <f>IF($AK179&lt;(Summary!$D$4+1),'Base Correl and Vol Calcs'!H179,"")</f>
        <v/>
      </c>
      <c r="AA179" s="12" t="str">
        <f>IF($AK179&lt;(Summary!$D$4+1),'Base Correl and Vol Calcs'!I179,"")</f>
        <v/>
      </c>
      <c r="AB179" s="12" t="str">
        <f>IF($AK179&lt;(Summary!$D$4+1),'Base Correl and Vol Calcs'!J179,"")</f>
        <v/>
      </c>
      <c r="AC179" s="12" t="str">
        <f>IF($AK179&lt;(Summary!$D$4+1),'Base Correl and Vol Calcs'!K179,"")</f>
        <v/>
      </c>
      <c r="AD179" s="12" t="str">
        <f>IF($AK179&lt;(Summary!$D$4+1),'Base Correl and Vol Calcs'!L179,"")</f>
        <v/>
      </c>
      <c r="AE179" s="12" t="str">
        <f>IF($AK179&lt;(Summary!$D$4+1),'Base Correl and Vol Calcs'!M179,"")</f>
        <v/>
      </c>
      <c r="AF179" s="12" t="str">
        <f>IF($AK179&lt;(Summary!$D$4+1),'Base Correl and Vol Calcs'!N179,"")</f>
        <v/>
      </c>
      <c r="AG179" s="12" t="str">
        <f>IF($AK179&lt;(Summary!$D$4+1),'Base Correl and Vol Calcs'!O179,"")</f>
        <v/>
      </c>
      <c r="AH179" s="12" t="str">
        <f>IF($AK179&lt;(Summary!$D$4+1),'Base Correl and Vol Calcs'!P179,"")</f>
        <v/>
      </c>
      <c r="AI179" s="12" t="str">
        <f>IF($AK179&lt;(Summary!$D$4+1),'Base Correl and Vol Calcs'!Q179,"")</f>
        <v/>
      </c>
      <c r="AJ179" s="12" t="str">
        <f>IF($AK179&lt;(Summary!$D$4+1),'Base Correl and Vol Calcs'!R179,"")</f>
        <v/>
      </c>
      <c r="AK179" s="10">
        <f t="shared" si="71"/>
        <v>175</v>
      </c>
      <c r="BE179" s="4" t="str">
        <f t="shared" si="72"/>
        <v/>
      </c>
      <c r="BF179" s="4" t="str">
        <f t="shared" si="59"/>
        <v/>
      </c>
      <c r="BG179" s="4" t="str">
        <f t="shared" si="60"/>
        <v/>
      </c>
      <c r="BH179" s="4" t="str">
        <f t="shared" si="61"/>
        <v/>
      </c>
      <c r="BI179" s="4" t="str">
        <f t="shared" si="62"/>
        <v/>
      </c>
      <c r="BJ179" s="4" t="str">
        <f t="shared" si="63"/>
        <v/>
      </c>
      <c r="BK179" s="4" t="str">
        <f t="shared" si="64"/>
        <v/>
      </c>
      <c r="BL179" s="4" t="str">
        <f t="shared" si="73"/>
        <v/>
      </c>
      <c r="BM179" s="4" t="str">
        <f t="shared" si="74"/>
        <v/>
      </c>
      <c r="BN179" s="4" t="str">
        <f t="shared" si="75"/>
        <v/>
      </c>
      <c r="BO179" s="4" t="str">
        <f t="shared" si="76"/>
        <v/>
      </c>
      <c r="BP179" s="4" t="str">
        <f t="shared" si="77"/>
        <v/>
      </c>
      <c r="BQ179" s="4" t="str">
        <f t="shared" si="67"/>
        <v/>
      </c>
      <c r="BR179" s="4" t="str">
        <f t="shared" si="68"/>
        <v/>
      </c>
      <c r="BS179" s="4" t="str">
        <f t="shared" si="69"/>
        <v/>
      </c>
      <c r="BT179" s="4" t="str">
        <f t="shared" si="70"/>
        <v/>
      </c>
      <c r="BV179" s="4"/>
      <c r="BW179" s="4"/>
      <c r="BX179" s="4"/>
      <c r="BY179" s="4"/>
      <c r="BZ179" s="4"/>
      <c r="CA179" s="4"/>
      <c r="CB179" s="4"/>
      <c r="CC179" s="4"/>
    </row>
    <row r="180" spans="1:81" x14ac:dyDescent="0.2">
      <c r="A180" s="38"/>
      <c r="B180" s="34">
        <f>'US Core RE'!D189</f>
        <v>29586</v>
      </c>
      <c r="C180" s="3">
        <f ca="1">'Data Selector'!B179</f>
        <v>3.5768918163892098E-2</v>
      </c>
      <c r="D180" s="3">
        <f ca="1">'Data Selector'!C179</f>
        <v>0</v>
      </c>
      <c r="E180" s="3">
        <f ca="1">'Data Selector'!D179</f>
        <v>0</v>
      </c>
      <c r="F180" s="3">
        <f ca="1">'Data Selector'!E179</f>
        <v>2.1899999999999999E-2</v>
      </c>
      <c r="G180" s="3">
        <f ca="1">'Data Selector'!F179</f>
        <v>6.6375030749833197E-2</v>
      </c>
      <c r="H180" s="3">
        <f ca="1">'Data Selector'!G179</f>
        <v>5.1653252182833502E-2</v>
      </c>
      <c r="I180" s="3">
        <f ca="1">'Data Selector'!H179</f>
        <v>0</v>
      </c>
      <c r="J180" s="3">
        <f ca="1">'Data Selector'!I179</f>
        <v>0</v>
      </c>
      <c r="K180" s="3">
        <f ca="1">'Data Selector'!J179</f>
        <v>1.1801787820249876E-2</v>
      </c>
      <c r="L180" s="3">
        <f ca="1">'Data Selector'!K179</f>
        <v>-2.4999999999999467E-3</v>
      </c>
      <c r="M180" s="3">
        <f ca="1">'Data Selector'!L179</f>
        <v>0</v>
      </c>
      <c r="N180" s="3">
        <f ca="1">'Data Selector'!M179</f>
        <v>9.4874859741652898E-2</v>
      </c>
      <c r="O180" s="3">
        <f ca="1">'Data Selector'!N179</f>
        <v>1.3630030342506982E-2</v>
      </c>
      <c r="P180" s="3">
        <f ca="1">'Data Selector'!O179</f>
        <v>0</v>
      </c>
      <c r="Q180" s="3">
        <f ca="1">'Data Selector'!P179</f>
        <v>0</v>
      </c>
      <c r="R180" s="3">
        <f ca="1">'Data Selector'!Q179</f>
        <v>0</v>
      </c>
      <c r="U180" s="12" t="str">
        <f>IF($AK180&lt;(Summary!$D$4+1),'Base Correl and Vol Calcs'!C180,"")</f>
        <v/>
      </c>
      <c r="V180" s="12" t="str">
        <f>IF($AK180&lt;(Summary!$D$4+1),'Base Correl and Vol Calcs'!D180,"")</f>
        <v/>
      </c>
      <c r="W180" s="12" t="str">
        <f>IF($AK180&lt;(Summary!$D$4+1),'Base Correl and Vol Calcs'!E180,"")</f>
        <v/>
      </c>
      <c r="X180" s="12" t="str">
        <f>IF($AK180&lt;(Summary!$D$4+1),'Base Correl and Vol Calcs'!F180,"")</f>
        <v/>
      </c>
      <c r="Y180" s="12" t="str">
        <f>IF($AK180&lt;(Summary!$D$4+1),'Base Correl and Vol Calcs'!G180,"")</f>
        <v/>
      </c>
      <c r="Z180" s="12" t="str">
        <f>IF($AK180&lt;(Summary!$D$4+1),'Base Correl and Vol Calcs'!H180,"")</f>
        <v/>
      </c>
      <c r="AA180" s="12" t="str">
        <f>IF($AK180&lt;(Summary!$D$4+1),'Base Correl and Vol Calcs'!I180,"")</f>
        <v/>
      </c>
      <c r="AB180" s="12" t="str">
        <f>IF($AK180&lt;(Summary!$D$4+1),'Base Correl and Vol Calcs'!J180,"")</f>
        <v/>
      </c>
      <c r="AC180" s="12" t="str">
        <f>IF($AK180&lt;(Summary!$D$4+1),'Base Correl and Vol Calcs'!K180,"")</f>
        <v/>
      </c>
      <c r="AD180" s="12" t="str">
        <f>IF($AK180&lt;(Summary!$D$4+1),'Base Correl and Vol Calcs'!L180,"")</f>
        <v/>
      </c>
      <c r="AE180" s="12" t="str">
        <f>IF($AK180&lt;(Summary!$D$4+1),'Base Correl and Vol Calcs'!M180,"")</f>
        <v/>
      </c>
      <c r="AF180" s="12" t="str">
        <f>IF($AK180&lt;(Summary!$D$4+1),'Base Correl and Vol Calcs'!N180,"")</f>
        <v/>
      </c>
      <c r="AG180" s="12" t="str">
        <f>IF($AK180&lt;(Summary!$D$4+1),'Base Correl and Vol Calcs'!O180,"")</f>
        <v/>
      </c>
      <c r="AH180" s="12" t="str">
        <f>IF($AK180&lt;(Summary!$D$4+1),'Base Correl and Vol Calcs'!P180,"")</f>
        <v/>
      </c>
      <c r="AI180" s="12" t="str">
        <f>IF($AK180&lt;(Summary!$D$4+1),'Base Correl and Vol Calcs'!Q180,"")</f>
        <v/>
      </c>
      <c r="AJ180" s="12" t="str">
        <f>IF($AK180&lt;(Summary!$D$4+1),'Base Correl and Vol Calcs'!R180,"")</f>
        <v/>
      </c>
      <c r="AK180" s="10">
        <f t="shared" si="71"/>
        <v>176</v>
      </c>
      <c r="BE180" s="4" t="str">
        <f t="shared" si="72"/>
        <v/>
      </c>
      <c r="BF180" s="4" t="str">
        <f t="shared" si="59"/>
        <v/>
      </c>
      <c r="BG180" s="4" t="str">
        <f t="shared" si="60"/>
        <v/>
      </c>
      <c r="BH180" s="4" t="str">
        <f t="shared" si="61"/>
        <v/>
      </c>
      <c r="BI180" s="4" t="str">
        <f t="shared" si="62"/>
        <v/>
      </c>
      <c r="BJ180" s="4" t="str">
        <f t="shared" si="63"/>
        <v/>
      </c>
      <c r="BK180" s="4" t="str">
        <f t="shared" si="64"/>
        <v/>
      </c>
      <c r="BL180" s="4" t="str">
        <f t="shared" si="73"/>
        <v/>
      </c>
      <c r="BM180" s="4" t="str">
        <f t="shared" si="74"/>
        <v/>
      </c>
      <c r="BN180" s="4" t="str">
        <f t="shared" si="75"/>
        <v/>
      </c>
      <c r="BO180" s="4" t="str">
        <f t="shared" si="76"/>
        <v/>
      </c>
      <c r="BP180" s="4" t="str">
        <f t="shared" si="77"/>
        <v/>
      </c>
      <c r="BQ180" s="4" t="str">
        <f t="shared" si="67"/>
        <v/>
      </c>
      <c r="BR180" s="4" t="str">
        <f t="shared" si="68"/>
        <v/>
      </c>
      <c r="BS180" s="4" t="str">
        <f t="shared" si="69"/>
        <v/>
      </c>
      <c r="BT180" s="4" t="str">
        <f t="shared" si="70"/>
        <v/>
      </c>
      <c r="BV180" s="4"/>
      <c r="BW180" s="4"/>
      <c r="BX180" s="4"/>
      <c r="BY180" s="4"/>
      <c r="BZ180" s="4"/>
      <c r="CA180" s="4"/>
      <c r="CB180" s="4"/>
      <c r="CC180" s="4"/>
    </row>
    <row r="181" spans="1:81" x14ac:dyDescent="0.2">
      <c r="A181" s="38"/>
      <c r="B181" s="34">
        <f>'US Core RE'!D190</f>
        <v>29494</v>
      </c>
      <c r="C181" s="3">
        <f ca="1">'Data Selector'!B180</f>
        <v>3.5130595002253899E-2</v>
      </c>
      <c r="D181" s="3">
        <f ca="1">'Data Selector'!C180</f>
        <v>0</v>
      </c>
      <c r="E181" s="3">
        <f ca="1">'Data Selector'!D180</f>
        <v>0</v>
      </c>
      <c r="F181" s="3">
        <f ca="1">'Data Selector'!E180</f>
        <v>8.3199999999999996E-2</v>
      </c>
      <c r="G181" s="3">
        <f ca="1">'Data Selector'!F180</f>
        <v>2.81351416230619E-2</v>
      </c>
      <c r="H181" s="3">
        <f ca="1">'Data Selector'!G180</f>
        <v>4.5657078725185103E-2</v>
      </c>
      <c r="I181" s="3">
        <f ca="1">'Data Selector'!H180</f>
        <v>0</v>
      </c>
      <c r="J181" s="3">
        <f ca="1">'Data Selector'!I180</f>
        <v>0</v>
      </c>
      <c r="K181" s="3">
        <f ca="1">'Data Selector'!J180</f>
        <v>0</v>
      </c>
      <c r="L181" s="3">
        <f ca="1">'Data Selector'!K180</f>
        <v>0</v>
      </c>
      <c r="M181" s="3">
        <f ca="1">'Data Selector'!L180</f>
        <v>0</v>
      </c>
      <c r="N181" s="3">
        <f ca="1">'Data Selector'!M180</f>
        <v>0.112185341577516</v>
      </c>
      <c r="O181" s="3">
        <f ca="1">'Data Selector'!N180</f>
        <v>-6.5623164842258608E-2</v>
      </c>
      <c r="P181" s="3">
        <f ca="1">'Data Selector'!O180</f>
        <v>0</v>
      </c>
      <c r="Q181" s="3">
        <f ca="1">'Data Selector'!P180</f>
        <v>0</v>
      </c>
      <c r="R181" s="3">
        <f ca="1">'Data Selector'!Q180</f>
        <v>0</v>
      </c>
      <c r="U181" s="12" t="str">
        <f>IF($AK181&lt;(Summary!$D$4+1),'Base Correl and Vol Calcs'!C181,"")</f>
        <v/>
      </c>
      <c r="V181" s="12" t="str">
        <f>IF($AK181&lt;(Summary!$D$4+1),'Base Correl and Vol Calcs'!D181,"")</f>
        <v/>
      </c>
      <c r="W181" s="12" t="str">
        <f>IF($AK181&lt;(Summary!$D$4+1),'Base Correl and Vol Calcs'!E181,"")</f>
        <v/>
      </c>
      <c r="X181" s="12" t="str">
        <f>IF($AK181&lt;(Summary!$D$4+1),'Base Correl and Vol Calcs'!F181,"")</f>
        <v/>
      </c>
      <c r="Y181" s="12" t="str">
        <f>IF($AK181&lt;(Summary!$D$4+1),'Base Correl and Vol Calcs'!G181,"")</f>
        <v/>
      </c>
      <c r="Z181" s="12" t="str">
        <f>IF($AK181&lt;(Summary!$D$4+1),'Base Correl and Vol Calcs'!H181,"")</f>
        <v/>
      </c>
      <c r="AA181" s="12" t="str">
        <f>IF($AK181&lt;(Summary!$D$4+1),'Base Correl and Vol Calcs'!I181,"")</f>
        <v/>
      </c>
      <c r="AB181" s="12" t="str">
        <f>IF($AK181&lt;(Summary!$D$4+1),'Base Correl and Vol Calcs'!J181,"")</f>
        <v/>
      </c>
      <c r="AC181" s="12" t="str">
        <f>IF($AK181&lt;(Summary!$D$4+1),'Base Correl and Vol Calcs'!K181,"")</f>
        <v/>
      </c>
      <c r="AD181" s="12" t="str">
        <f>IF($AK181&lt;(Summary!$D$4+1),'Base Correl and Vol Calcs'!L181,"")</f>
        <v/>
      </c>
      <c r="AE181" s="12" t="str">
        <f>IF($AK181&lt;(Summary!$D$4+1),'Base Correl and Vol Calcs'!M181,"")</f>
        <v/>
      </c>
      <c r="AF181" s="12" t="str">
        <f>IF($AK181&lt;(Summary!$D$4+1),'Base Correl and Vol Calcs'!N181,"")</f>
        <v/>
      </c>
      <c r="AG181" s="12" t="str">
        <f>IF($AK181&lt;(Summary!$D$4+1),'Base Correl and Vol Calcs'!O181,"")</f>
        <v/>
      </c>
      <c r="AH181" s="12" t="str">
        <f>IF($AK181&lt;(Summary!$D$4+1),'Base Correl and Vol Calcs'!P181,"")</f>
        <v/>
      </c>
      <c r="AI181" s="12" t="str">
        <f>IF($AK181&lt;(Summary!$D$4+1),'Base Correl and Vol Calcs'!Q181,"")</f>
        <v/>
      </c>
      <c r="AJ181" s="12" t="str">
        <f>IF($AK181&lt;(Summary!$D$4+1),'Base Correl and Vol Calcs'!R181,"")</f>
        <v/>
      </c>
      <c r="AK181" s="10">
        <f t="shared" si="71"/>
        <v>177</v>
      </c>
      <c r="BE181" s="4" t="str">
        <f t="shared" si="72"/>
        <v/>
      </c>
      <c r="BF181" s="4" t="str">
        <f t="shared" si="59"/>
        <v/>
      </c>
      <c r="BG181" s="4" t="str">
        <f t="shared" si="60"/>
        <v/>
      </c>
      <c r="BH181" s="4" t="str">
        <f t="shared" si="61"/>
        <v/>
      </c>
      <c r="BI181" s="4" t="str">
        <f t="shared" si="62"/>
        <v/>
      </c>
      <c r="BJ181" s="4" t="str">
        <f t="shared" si="63"/>
        <v/>
      </c>
      <c r="BK181" s="4" t="str">
        <f t="shared" si="64"/>
        <v/>
      </c>
      <c r="BL181" s="4" t="str">
        <f t="shared" si="73"/>
        <v/>
      </c>
      <c r="BM181" s="4" t="str">
        <f t="shared" si="74"/>
        <v/>
      </c>
      <c r="BN181" s="4" t="str">
        <f t="shared" si="75"/>
        <v/>
      </c>
      <c r="BO181" s="4" t="str">
        <f t="shared" si="76"/>
        <v/>
      </c>
      <c r="BP181" s="4" t="str">
        <f t="shared" si="77"/>
        <v/>
      </c>
      <c r="BQ181" s="4" t="str">
        <f t="shared" si="67"/>
        <v/>
      </c>
      <c r="BR181" s="4" t="str">
        <f t="shared" si="68"/>
        <v/>
      </c>
      <c r="BS181" s="4" t="str">
        <f t="shared" si="69"/>
        <v/>
      </c>
      <c r="BT181" s="4" t="str">
        <f t="shared" si="70"/>
        <v/>
      </c>
      <c r="BV181" s="4"/>
      <c r="BW181" s="4"/>
      <c r="BX181" s="4"/>
      <c r="BY181" s="4"/>
      <c r="BZ181" s="4"/>
      <c r="CA181" s="4"/>
      <c r="CB181" s="4"/>
      <c r="CC181" s="4"/>
    </row>
    <row r="182" spans="1:81" x14ac:dyDescent="0.2">
      <c r="A182" s="38"/>
      <c r="B182" s="34">
        <f>'US Core RE'!D191</f>
        <v>29402</v>
      </c>
      <c r="C182" s="3">
        <f ca="1">'Data Selector'!B181</f>
        <v>3.6088233793734201E-2</v>
      </c>
      <c r="D182" s="3">
        <f ca="1">'Data Selector'!C181</f>
        <v>0</v>
      </c>
      <c r="E182" s="3">
        <f ca="1">'Data Selector'!D181</f>
        <v>0</v>
      </c>
      <c r="F182" s="3">
        <f ca="1">'Data Selector'!E181</f>
        <v>3.9147690455378102E-2</v>
      </c>
      <c r="G182" s="3">
        <f ca="1">'Data Selector'!F181</f>
        <v>3.2284041814584899E-2</v>
      </c>
      <c r="H182" s="3">
        <f ca="1">'Data Selector'!G181</f>
        <v>3.9147690455378102E-2</v>
      </c>
      <c r="I182" s="3">
        <f ca="1">'Data Selector'!H181</f>
        <v>0</v>
      </c>
      <c r="J182" s="3">
        <f ca="1">'Data Selector'!I181</f>
        <v>0</v>
      </c>
      <c r="K182" s="3">
        <f ca="1">'Data Selector'!J181</f>
        <v>0</v>
      </c>
      <c r="L182" s="3">
        <f ca="1">'Data Selector'!K181</f>
        <v>0</v>
      </c>
      <c r="M182" s="3">
        <f ca="1">'Data Selector'!L181</f>
        <v>0</v>
      </c>
      <c r="N182" s="3">
        <f ca="1">'Data Selector'!M181</f>
        <v>0.13488320756555</v>
      </c>
      <c r="O182" s="3">
        <f ca="1">'Data Selector'!N181</f>
        <v>0.18784462725239193</v>
      </c>
      <c r="P182" s="3">
        <f ca="1">'Data Selector'!O181</f>
        <v>0</v>
      </c>
      <c r="Q182" s="3">
        <f ca="1">'Data Selector'!P181</f>
        <v>0</v>
      </c>
      <c r="R182" s="3">
        <f ca="1">'Data Selector'!Q181</f>
        <v>0</v>
      </c>
      <c r="U182" s="12" t="str">
        <f>IF($AK182&lt;(Summary!$D$4+1),'Base Correl and Vol Calcs'!C182,"")</f>
        <v/>
      </c>
      <c r="V182" s="12" t="str">
        <f>IF($AK182&lt;(Summary!$D$4+1),'Base Correl and Vol Calcs'!D182,"")</f>
        <v/>
      </c>
      <c r="W182" s="12" t="str">
        <f>IF($AK182&lt;(Summary!$D$4+1),'Base Correl and Vol Calcs'!E182,"")</f>
        <v/>
      </c>
      <c r="X182" s="12" t="str">
        <f>IF($AK182&lt;(Summary!$D$4+1),'Base Correl and Vol Calcs'!F182,"")</f>
        <v/>
      </c>
      <c r="Y182" s="12" t="str">
        <f>IF($AK182&lt;(Summary!$D$4+1),'Base Correl and Vol Calcs'!G182,"")</f>
        <v/>
      </c>
      <c r="Z182" s="12" t="str">
        <f>IF($AK182&lt;(Summary!$D$4+1),'Base Correl and Vol Calcs'!H182,"")</f>
        <v/>
      </c>
      <c r="AA182" s="12" t="str">
        <f>IF($AK182&lt;(Summary!$D$4+1),'Base Correl and Vol Calcs'!I182,"")</f>
        <v/>
      </c>
      <c r="AB182" s="12" t="str">
        <f>IF($AK182&lt;(Summary!$D$4+1),'Base Correl and Vol Calcs'!J182,"")</f>
        <v/>
      </c>
      <c r="AC182" s="12" t="str">
        <f>IF($AK182&lt;(Summary!$D$4+1),'Base Correl and Vol Calcs'!K182,"")</f>
        <v/>
      </c>
      <c r="AD182" s="12" t="str">
        <f>IF($AK182&lt;(Summary!$D$4+1),'Base Correl and Vol Calcs'!L182,"")</f>
        <v/>
      </c>
      <c r="AE182" s="12" t="str">
        <f>IF($AK182&lt;(Summary!$D$4+1),'Base Correl and Vol Calcs'!M182,"")</f>
        <v/>
      </c>
      <c r="AF182" s="12" t="str">
        <f>IF($AK182&lt;(Summary!$D$4+1),'Base Correl and Vol Calcs'!N182,"")</f>
        <v/>
      </c>
      <c r="AG182" s="12" t="str">
        <f>IF($AK182&lt;(Summary!$D$4+1),'Base Correl and Vol Calcs'!O182,"")</f>
        <v/>
      </c>
      <c r="AH182" s="12" t="str">
        <f>IF($AK182&lt;(Summary!$D$4+1),'Base Correl and Vol Calcs'!P182,"")</f>
        <v/>
      </c>
      <c r="AI182" s="12" t="str">
        <f>IF($AK182&lt;(Summary!$D$4+1),'Base Correl and Vol Calcs'!Q182,"")</f>
        <v/>
      </c>
      <c r="AJ182" s="12" t="str">
        <f>IF($AK182&lt;(Summary!$D$4+1),'Base Correl and Vol Calcs'!R182,"")</f>
        <v/>
      </c>
      <c r="AK182" s="10">
        <f t="shared" si="71"/>
        <v>178</v>
      </c>
      <c r="BE182" s="4" t="str">
        <f t="shared" si="72"/>
        <v/>
      </c>
      <c r="BF182" s="4" t="str">
        <f t="shared" si="59"/>
        <v/>
      </c>
      <c r="BG182" s="4" t="str">
        <f t="shared" si="60"/>
        <v/>
      </c>
      <c r="BH182" s="4" t="str">
        <f t="shared" si="61"/>
        <v/>
      </c>
      <c r="BI182" s="4" t="str">
        <f t="shared" si="62"/>
        <v/>
      </c>
      <c r="BJ182" s="4" t="str">
        <f t="shared" si="63"/>
        <v/>
      </c>
      <c r="BK182" s="4" t="str">
        <f t="shared" si="64"/>
        <v/>
      </c>
      <c r="BL182" s="4" t="str">
        <f t="shared" si="73"/>
        <v/>
      </c>
      <c r="BM182" s="4" t="str">
        <f t="shared" si="74"/>
        <v/>
      </c>
      <c r="BN182" s="4" t="str">
        <f t="shared" si="75"/>
        <v/>
      </c>
      <c r="BO182" s="4" t="str">
        <f t="shared" si="76"/>
        <v/>
      </c>
      <c r="BP182" s="4" t="str">
        <f t="shared" si="77"/>
        <v/>
      </c>
      <c r="BQ182" s="4" t="str">
        <f t="shared" si="67"/>
        <v/>
      </c>
      <c r="BR182" s="4" t="str">
        <f t="shared" si="68"/>
        <v/>
      </c>
      <c r="BS182" s="4" t="str">
        <f t="shared" si="69"/>
        <v/>
      </c>
      <c r="BT182" s="4" t="str">
        <f t="shared" si="70"/>
        <v/>
      </c>
      <c r="BV182" s="4"/>
      <c r="BW182" s="4"/>
      <c r="BX182" s="4"/>
      <c r="BY182" s="4"/>
      <c r="BZ182" s="4"/>
      <c r="CA182" s="4"/>
      <c r="CB182" s="4"/>
      <c r="CC182" s="4"/>
    </row>
    <row r="183" spans="1:81" x14ac:dyDescent="0.2">
      <c r="A183" s="38"/>
      <c r="B183" s="34">
        <f>'US Core RE'!D192</f>
        <v>29311</v>
      </c>
      <c r="C183" s="3">
        <f ca="1">'Data Selector'!B182</f>
        <v>5.1653252182833502E-2</v>
      </c>
      <c r="D183" s="3">
        <f ca="1">'Data Selector'!C182</f>
        <v>0</v>
      </c>
      <c r="E183" s="3">
        <f ca="1">'Data Selector'!D182</f>
        <v>0</v>
      </c>
      <c r="F183" s="3">
        <f ca="1">'Data Selector'!E182</f>
        <v>5.8716131938887098E-2</v>
      </c>
      <c r="G183" s="3">
        <f ca="1">'Data Selector'!F182</f>
        <v>2.4098105490148701E-2</v>
      </c>
      <c r="H183" s="3">
        <f ca="1">'Data Selector'!G182</f>
        <v>5.8716131938887098E-2</v>
      </c>
      <c r="I183" s="3">
        <f ca="1">'Data Selector'!H182</f>
        <v>0</v>
      </c>
      <c r="J183" s="3">
        <f ca="1">'Data Selector'!I182</f>
        <v>0</v>
      </c>
      <c r="K183" s="3">
        <f ca="1">'Data Selector'!J182</f>
        <v>0</v>
      </c>
      <c r="L183" s="3">
        <f ca="1">'Data Selector'!K182</f>
        <v>0</v>
      </c>
      <c r="M183" s="3">
        <f ca="1">'Data Selector'!L182</f>
        <v>0</v>
      </c>
      <c r="N183" s="3">
        <f ca="1">'Data Selector'!M182</f>
        <v>-4.1182417837964599E-2</v>
      </c>
      <c r="O183" s="3">
        <f ca="1">'Data Selector'!N182</f>
        <v>-8.7083419321341893E-2</v>
      </c>
      <c r="P183" s="3">
        <f ca="1">'Data Selector'!O182</f>
        <v>0</v>
      </c>
      <c r="Q183" s="3">
        <f ca="1">'Data Selector'!P182</f>
        <v>0</v>
      </c>
      <c r="R183" s="3">
        <f ca="1">'Data Selector'!Q182</f>
        <v>0</v>
      </c>
      <c r="U183" s="12" t="str">
        <f>IF($AK183&lt;(Summary!$D$4+1),'Base Correl and Vol Calcs'!C183,"")</f>
        <v/>
      </c>
      <c r="V183" s="12" t="str">
        <f>IF($AK183&lt;(Summary!$D$4+1),'Base Correl and Vol Calcs'!D183,"")</f>
        <v/>
      </c>
      <c r="W183" s="12" t="str">
        <f>IF($AK183&lt;(Summary!$D$4+1),'Base Correl and Vol Calcs'!E183,"")</f>
        <v/>
      </c>
      <c r="X183" s="12" t="str">
        <f>IF($AK183&lt;(Summary!$D$4+1),'Base Correl and Vol Calcs'!F183,"")</f>
        <v/>
      </c>
      <c r="Y183" s="12" t="str">
        <f>IF($AK183&lt;(Summary!$D$4+1),'Base Correl and Vol Calcs'!G183,"")</f>
        <v/>
      </c>
      <c r="Z183" s="12" t="str">
        <f>IF($AK183&lt;(Summary!$D$4+1),'Base Correl and Vol Calcs'!H183,"")</f>
        <v/>
      </c>
      <c r="AA183" s="12" t="str">
        <f>IF($AK183&lt;(Summary!$D$4+1),'Base Correl and Vol Calcs'!I183,"")</f>
        <v/>
      </c>
      <c r="AB183" s="12" t="str">
        <f>IF($AK183&lt;(Summary!$D$4+1),'Base Correl and Vol Calcs'!J183,"")</f>
        <v/>
      </c>
      <c r="AC183" s="12" t="str">
        <f>IF($AK183&lt;(Summary!$D$4+1),'Base Correl and Vol Calcs'!K183,"")</f>
        <v/>
      </c>
      <c r="AD183" s="12" t="str">
        <f>IF($AK183&lt;(Summary!$D$4+1),'Base Correl and Vol Calcs'!L183,"")</f>
        <v/>
      </c>
      <c r="AE183" s="12" t="str">
        <f>IF($AK183&lt;(Summary!$D$4+1),'Base Correl and Vol Calcs'!M183,"")</f>
        <v/>
      </c>
      <c r="AF183" s="12" t="str">
        <f>IF($AK183&lt;(Summary!$D$4+1),'Base Correl and Vol Calcs'!N183,"")</f>
        <v/>
      </c>
      <c r="AG183" s="12" t="str">
        <f>IF($AK183&lt;(Summary!$D$4+1),'Base Correl and Vol Calcs'!O183,"")</f>
        <v/>
      </c>
      <c r="AH183" s="12" t="str">
        <f>IF($AK183&lt;(Summary!$D$4+1),'Base Correl and Vol Calcs'!P183,"")</f>
        <v/>
      </c>
      <c r="AI183" s="12" t="str">
        <f>IF($AK183&lt;(Summary!$D$4+1),'Base Correl and Vol Calcs'!Q183,"")</f>
        <v/>
      </c>
      <c r="AJ183" s="12" t="str">
        <f>IF($AK183&lt;(Summary!$D$4+1),'Base Correl and Vol Calcs'!R183,"")</f>
        <v/>
      </c>
      <c r="AK183" s="10">
        <f t="shared" si="71"/>
        <v>179</v>
      </c>
      <c r="BE183" s="4" t="str">
        <f t="shared" si="72"/>
        <v/>
      </c>
      <c r="BF183" s="4" t="str">
        <f t="shared" si="59"/>
        <v/>
      </c>
      <c r="BG183" s="4" t="str">
        <f t="shared" si="60"/>
        <v/>
      </c>
      <c r="BH183" s="4" t="str">
        <f t="shared" si="61"/>
        <v/>
      </c>
      <c r="BI183" s="4" t="str">
        <f t="shared" si="62"/>
        <v/>
      </c>
      <c r="BJ183" s="4" t="str">
        <f t="shared" si="63"/>
        <v/>
      </c>
      <c r="BK183" s="4" t="str">
        <f t="shared" si="64"/>
        <v/>
      </c>
      <c r="BL183" s="4" t="str">
        <f t="shared" si="73"/>
        <v/>
      </c>
      <c r="BM183" s="4" t="str">
        <f t="shared" si="74"/>
        <v/>
      </c>
      <c r="BN183" s="4" t="str">
        <f t="shared" si="75"/>
        <v/>
      </c>
      <c r="BO183" s="4" t="str">
        <f t="shared" si="76"/>
        <v/>
      </c>
      <c r="BP183" s="4" t="str">
        <f t="shared" si="77"/>
        <v/>
      </c>
      <c r="BQ183" s="4" t="str">
        <f t="shared" si="67"/>
        <v/>
      </c>
      <c r="BR183" s="4" t="str">
        <f t="shared" si="68"/>
        <v/>
      </c>
      <c r="BS183" s="4" t="str">
        <f t="shared" si="69"/>
        <v/>
      </c>
      <c r="BT183" s="4" t="str">
        <f t="shared" si="70"/>
        <v/>
      </c>
      <c r="BV183" s="4"/>
      <c r="BW183" s="4"/>
      <c r="BX183" s="4"/>
      <c r="BY183" s="4"/>
      <c r="BZ183" s="4"/>
      <c r="CA183" s="4"/>
      <c r="CB183" s="4"/>
      <c r="CC183" s="4"/>
    </row>
    <row r="184" spans="1:81" x14ac:dyDescent="0.2">
      <c r="A184" s="38"/>
      <c r="B184" s="34">
        <f>'US Core RE'!D193</f>
        <v>29220</v>
      </c>
      <c r="C184" s="3">
        <f ca="1">'Data Selector'!B183</f>
        <v>4.5657078725185103E-2</v>
      </c>
      <c r="D184" s="3">
        <f ca="1">'Data Selector'!C183</f>
        <v>0</v>
      </c>
      <c r="E184" s="3">
        <f ca="1">'Data Selector'!D183</f>
        <v>0</v>
      </c>
      <c r="F184" s="3">
        <f ca="1">'Data Selector'!E183</f>
        <v>3.7972639774089198E-2</v>
      </c>
      <c r="G184" s="3">
        <f ca="1">'Data Selector'!F183</f>
        <v>5.3440005692552701E-2</v>
      </c>
      <c r="H184" s="3">
        <f ca="1">'Data Selector'!G183</f>
        <v>3.7972639774089198E-2</v>
      </c>
      <c r="I184" s="3">
        <f ca="1">'Data Selector'!H183</f>
        <v>0</v>
      </c>
      <c r="J184" s="3">
        <f ca="1">'Data Selector'!I183</f>
        <v>0</v>
      </c>
      <c r="K184" s="3">
        <f ca="1">'Data Selector'!J183</f>
        <v>0</v>
      </c>
      <c r="L184" s="3">
        <f ca="1">'Data Selector'!K183</f>
        <v>0</v>
      </c>
      <c r="M184" s="3">
        <f ca="1">'Data Selector'!L183</f>
        <v>0</v>
      </c>
      <c r="N184" s="3">
        <f ca="1">'Data Selector'!M183</f>
        <v>1.42591168106865E-3</v>
      </c>
      <c r="O184" s="3">
        <f ca="1">'Data Selector'!N183</f>
        <v>-3.0784956560969912E-2</v>
      </c>
      <c r="P184" s="3">
        <f ca="1">'Data Selector'!O183</f>
        <v>0</v>
      </c>
      <c r="Q184" s="3">
        <f ca="1">'Data Selector'!P183</f>
        <v>0</v>
      </c>
      <c r="R184" s="3">
        <f ca="1">'Data Selector'!Q183</f>
        <v>0</v>
      </c>
      <c r="U184" s="12" t="str">
        <f>IF($AK184&lt;(Summary!$D$4+1),'Base Correl and Vol Calcs'!C184,"")</f>
        <v/>
      </c>
      <c r="V184" s="12" t="str">
        <f>IF($AK184&lt;(Summary!$D$4+1),'Base Correl and Vol Calcs'!D184,"")</f>
        <v/>
      </c>
      <c r="W184" s="12" t="str">
        <f>IF($AK184&lt;(Summary!$D$4+1),'Base Correl and Vol Calcs'!E184,"")</f>
        <v/>
      </c>
      <c r="X184" s="12" t="str">
        <f>IF($AK184&lt;(Summary!$D$4+1),'Base Correl and Vol Calcs'!F184,"")</f>
        <v/>
      </c>
      <c r="Y184" s="12" t="str">
        <f>IF($AK184&lt;(Summary!$D$4+1),'Base Correl and Vol Calcs'!G184,"")</f>
        <v/>
      </c>
      <c r="Z184" s="12" t="str">
        <f>IF($AK184&lt;(Summary!$D$4+1),'Base Correl and Vol Calcs'!H184,"")</f>
        <v/>
      </c>
      <c r="AA184" s="12" t="str">
        <f>IF($AK184&lt;(Summary!$D$4+1),'Base Correl and Vol Calcs'!I184,"")</f>
        <v/>
      </c>
      <c r="AB184" s="12" t="str">
        <f>IF($AK184&lt;(Summary!$D$4+1),'Base Correl and Vol Calcs'!J184,"")</f>
        <v/>
      </c>
      <c r="AC184" s="12" t="str">
        <f>IF($AK184&lt;(Summary!$D$4+1),'Base Correl and Vol Calcs'!K184,"")</f>
        <v/>
      </c>
      <c r="AD184" s="12" t="str">
        <f>IF($AK184&lt;(Summary!$D$4+1),'Base Correl and Vol Calcs'!L184,"")</f>
        <v/>
      </c>
      <c r="AE184" s="12" t="str">
        <f>IF($AK184&lt;(Summary!$D$4+1),'Base Correl and Vol Calcs'!M184,"")</f>
        <v/>
      </c>
      <c r="AF184" s="12" t="str">
        <f>IF($AK184&lt;(Summary!$D$4+1),'Base Correl and Vol Calcs'!N184,"")</f>
        <v/>
      </c>
      <c r="AG184" s="12" t="str">
        <f>IF($AK184&lt;(Summary!$D$4+1),'Base Correl and Vol Calcs'!O184,"")</f>
        <v/>
      </c>
      <c r="AH184" s="12" t="str">
        <f>IF($AK184&lt;(Summary!$D$4+1),'Base Correl and Vol Calcs'!P184,"")</f>
        <v/>
      </c>
      <c r="AI184" s="12" t="str">
        <f>IF($AK184&lt;(Summary!$D$4+1),'Base Correl and Vol Calcs'!Q184,"")</f>
        <v/>
      </c>
      <c r="AJ184" s="12" t="str">
        <f>IF($AK184&lt;(Summary!$D$4+1),'Base Correl and Vol Calcs'!R184,"")</f>
        <v/>
      </c>
      <c r="AK184" s="10">
        <f t="shared" si="71"/>
        <v>180</v>
      </c>
      <c r="BE184" s="4" t="str">
        <f t="shared" si="72"/>
        <v/>
      </c>
      <c r="BF184" s="4" t="str">
        <f t="shared" si="59"/>
        <v/>
      </c>
      <c r="BG184" s="4" t="str">
        <f t="shared" si="60"/>
        <v/>
      </c>
      <c r="BH184" s="4" t="str">
        <f t="shared" si="61"/>
        <v/>
      </c>
      <c r="BI184" s="4" t="str">
        <f t="shared" si="62"/>
        <v/>
      </c>
      <c r="BJ184" s="4" t="str">
        <f t="shared" si="63"/>
        <v/>
      </c>
      <c r="BK184" s="4" t="str">
        <f t="shared" si="64"/>
        <v/>
      </c>
      <c r="BL184" s="4" t="str">
        <f t="shared" si="73"/>
        <v/>
      </c>
      <c r="BM184" s="4" t="str">
        <f t="shared" si="74"/>
        <v/>
      </c>
      <c r="BN184" s="4" t="str">
        <f t="shared" si="75"/>
        <v/>
      </c>
      <c r="BO184" s="4" t="str">
        <f t="shared" si="76"/>
        <v/>
      </c>
      <c r="BP184" s="4" t="str">
        <f t="shared" si="77"/>
        <v/>
      </c>
      <c r="BQ184" s="4" t="str">
        <f t="shared" si="67"/>
        <v/>
      </c>
      <c r="BR184" s="4" t="str">
        <f t="shared" si="68"/>
        <v/>
      </c>
      <c r="BS184" s="4" t="str">
        <f t="shared" si="69"/>
        <v/>
      </c>
      <c r="BT184" s="4" t="str">
        <f t="shared" si="70"/>
        <v/>
      </c>
      <c r="BV184" s="4"/>
      <c r="BW184" s="4"/>
      <c r="BX184" s="4"/>
      <c r="BY184" s="4"/>
      <c r="BZ184" s="4"/>
      <c r="CA184" s="4"/>
      <c r="CB184" s="4"/>
      <c r="CC184" s="4"/>
    </row>
    <row r="185" spans="1:81" x14ac:dyDescent="0.2">
      <c r="A185" s="38"/>
      <c r="B185" s="34">
        <f>'US Core RE'!D194</f>
        <v>29128</v>
      </c>
      <c r="C185" s="3">
        <f ca="1">'Data Selector'!B184</f>
        <v>3.9147690455378102E-2</v>
      </c>
      <c r="D185" s="3">
        <f ca="1">'Data Selector'!C184</f>
        <v>0</v>
      </c>
      <c r="E185" s="3">
        <f ca="1">'Data Selector'!D184</f>
        <v>0</v>
      </c>
      <c r="F185" s="3">
        <f ca="1">'Data Selector'!E184</f>
        <v>6.15454575206714E-2</v>
      </c>
      <c r="G185" s="3">
        <f ca="1">'Data Selector'!F184</f>
        <v>2.1759890800820501E-2</v>
      </c>
      <c r="H185" s="3">
        <f ca="1">'Data Selector'!G184</f>
        <v>6.15454575206714E-2</v>
      </c>
      <c r="I185" s="3">
        <f ca="1">'Data Selector'!H184</f>
        <v>0</v>
      </c>
      <c r="J185" s="3">
        <f ca="1">'Data Selector'!I184</f>
        <v>0</v>
      </c>
      <c r="K185" s="3">
        <f ca="1">'Data Selector'!J184</f>
        <v>0</v>
      </c>
      <c r="L185" s="3">
        <f ca="1">'Data Selector'!K184</f>
        <v>0</v>
      </c>
      <c r="M185" s="3">
        <f ca="1">'Data Selector'!L184</f>
        <v>0</v>
      </c>
      <c r="N185" s="3">
        <f ca="1">'Data Selector'!M184</f>
        <v>7.6491482596650701E-2</v>
      </c>
      <c r="O185" s="3">
        <f ca="1">'Data Selector'!N184</f>
        <v>-1.2517279230037426E-2</v>
      </c>
      <c r="P185" s="3">
        <f ca="1">'Data Selector'!O184</f>
        <v>0</v>
      </c>
      <c r="Q185" s="3">
        <f ca="1">'Data Selector'!P184</f>
        <v>0</v>
      </c>
      <c r="R185" s="3">
        <f ca="1">'Data Selector'!Q184</f>
        <v>0</v>
      </c>
      <c r="U185" s="12" t="str">
        <f>IF($AK185&lt;(Summary!$D$4+1),'Base Correl and Vol Calcs'!C185,"")</f>
        <v/>
      </c>
      <c r="V185" s="12" t="str">
        <f>IF($AK185&lt;(Summary!$D$4+1),'Base Correl and Vol Calcs'!D185,"")</f>
        <v/>
      </c>
      <c r="W185" s="12" t="str">
        <f>IF($AK185&lt;(Summary!$D$4+1),'Base Correl and Vol Calcs'!E185,"")</f>
        <v/>
      </c>
      <c r="X185" s="12" t="str">
        <f>IF($AK185&lt;(Summary!$D$4+1),'Base Correl and Vol Calcs'!F185,"")</f>
        <v/>
      </c>
      <c r="Y185" s="12" t="str">
        <f>IF($AK185&lt;(Summary!$D$4+1),'Base Correl and Vol Calcs'!G185,"")</f>
        <v/>
      </c>
      <c r="Z185" s="12" t="str">
        <f>IF($AK185&lt;(Summary!$D$4+1),'Base Correl and Vol Calcs'!H185,"")</f>
        <v/>
      </c>
      <c r="AA185" s="12" t="str">
        <f>IF($AK185&lt;(Summary!$D$4+1),'Base Correl and Vol Calcs'!I185,"")</f>
        <v/>
      </c>
      <c r="AB185" s="12" t="str">
        <f>IF($AK185&lt;(Summary!$D$4+1),'Base Correl and Vol Calcs'!J185,"")</f>
        <v/>
      </c>
      <c r="AC185" s="12" t="str">
        <f>IF($AK185&lt;(Summary!$D$4+1),'Base Correl and Vol Calcs'!K185,"")</f>
        <v/>
      </c>
      <c r="AD185" s="12" t="str">
        <f>IF($AK185&lt;(Summary!$D$4+1),'Base Correl and Vol Calcs'!L185,"")</f>
        <v/>
      </c>
      <c r="AE185" s="12" t="str">
        <f>IF($AK185&lt;(Summary!$D$4+1),'Base Correl and Vol Calcs'!M185,"")</f>
        <v/>
      </c>
      <c r="AF185" s="12" t="str">
        <f>IF($AK185&lt;(Summary!$D$4+1),'Base Correl and Vol Calcs'!N185,"")</f>
        <v/>
      </c>
      <c r="AG185" s="12" t="str">
        <f>IF($AK185&lt;(Summary!$D$4+1),'Base Correl and Vol Calcs'!O185,"")</f>
        <v/>
      </c>
      <c r="AH185" s="12" t="str">
        <f>IF($AK185&lt;(Summary!$D$4+1),'Base Correl and Vol Calcs'!P185,"")</f>
        <v/>
      </c>
      <c r="AI185" s="12" t="str">
        <f>IF($AK185&lt;(Summary!$D$4+1),'Base Correl and Vol Calcs'!Q185,"")</f>
        <v/>
      </c>
      <c r="AJ185" s="12" t="str">
        <f>IF($AK185&lt;(Summary!$D$4+1),'Base Correl and Vol Calcs'!R185,"")</f>
        <v/>
      </c>
      <c r="AK185" s="10">
        <f t="shared" si="71"/>
        <v>181</v>
      </c>
      <c r="BE185" s="4" t="str">
        <f t="shared" si="72"/>
        <v/>
      </c>
      <c r="BF185" s="4" t="str">
        <f t="shared" si="59"/>
        <v/>
      </c>
      <c r="BG185" s="4" t="str">
        <f t="shared" si="60"/>
        <v/>
      </c>
      <c r="BH185" s="4" t="str">
        <f t="shared" si="61"/>
        <v/>
      </c>
      <c r="BI185" s="4" t="str">
        <f t="shared" si="62"/>
        <v/>
      </c>
      <c r="BJ185" s="4" t="str">
        <f t="shared" si="63"/>
        <v/>
      </c>
      <c r="BK185" s="4" t="str">
        <f t="shared" si="64"/>
        <v/>
      </c>
      <c r="BL185" s="4" t="str">
        <f t="shared" si="73"/>
        <v/>
      </c>
      <c r="BM185" s="4" t="str">
        <f t="shared" si="74"/>
        <v/>
      </c>
      <c r="BN185" s="4" t="str">
        <f t="shared" si="75"/>
        <v/>
      </c>
      <c r="BO185" s="4" t="str">
        <f t="shared" si="76"/>
        <v/>
      </c>
      <c r="BP185" s="4" t="str">
        <f t="shared" si="77"/>
        <v/>
      </c>
      <c r="BQ185" s="4" t="str">
        <f t="shared" si="67"/>
        <v/>
      </c>
      <c r="BR185" s="4" t="str">
        <f t="shared" si="68"/>
        <v/>
      </c>
      <c r="BS185" s="4" t="str">
        <f t="shared" si="69"/>
        <v/>
      </c>
      <c r="BT185" s="4" t="str">
        <f t="shared" si="70"/>
        <v/>
      </c>
      <c r="BV185" s="4"/>
      <c r="BW185" s="4"/>
      <c r="BX185" s="4"/>
      <c r="BY185" s="4"/>
      <c r="BZ185" s="4"/>
      <c r="CA185" s="4"/>
      <c r="CB185" s="4"/>
      <c r="CC185" s="4"/>
    </row>
    <row r="186" spans="1:81" x14ac:dyDescent="0.2">
      <c r="A186" s="38"/>
      <c r="B186" s="34">
        <f>'US Core RE'!D195</f>
        <v>29036</v>
      </c>
      <c r="C186" s="3">
        <f ca="1">'Data Selector'!B185</f>
        <v>5.8716131938887098E-2</v>
      </c>
      <c r="D186" s="3">
        <f ca="1">'Data Selector'!C185</f>
        <v>0</v>
      </c>
      <c r="E186" s="3">
        <f ca="1">'Data Selector'!D185</f>
        <v>0</v>
      </c>
      <c r="F186" s="3">
        <f ca="1">'Data Selector'!E185</f>
        <v>3.1730843116766799E-2</v>
      </c>
      <c r="G186" s="3">
        <f ca="1">'Data Selector'!F185</f>
        <v>1.7960642976537201E-2</v>
      </c>
      <c r="H186" s="3">
        <f ca="1">'Data Selector'!G185</f>
        <v>3.1730843116766799E-2</v>
      </c>
      <c r="I186" s="3">
        <f ca="1">'Data Selector'!H185</f>
        <v>0</v>
      </c>
      <c r="J186" s="3">
        <f ca="1">'Data Selector'!I185</f>
        <v>0</v>
      </c>
      <c r="K186" s="3">
        <f ca="1">'Data Selector'!J185</f>
        <v>0</v>
      </c>
      <c r="L186" s="3">
        <f ca="1">'Data Selector'!K185</f>
        <v>0</v>
      </c>
      <c r="M186" s="3">
        <f ca="1">'Data Selector'!L185</f>
        <v>0</v>
      </c>
      <c r="N186" s="3">
        <f ca="1">'Data Selector'!M185</f>
        <v>2.7268546463638001E-2</v>
      </c>
      <c r="O186" s="3">
        <f ca="1">'Data Selector'!N185</f>
        <v>3.9185869751726665E-2</v>
      </c>
      <c r="P186" s="3">
        <f ca="1">'Data Selector'!O185</f>
        <v>0</v>
      </c>
      <c r="Q186" s="3">
        <f ca="1">'Data Selector'!P185</f>
        <v>0</v>
      </c>
      <c r="R186" s="3">
        <f ca="1">'Data Selector'!Q185</f>
        <v>0</v>
      </c>
      <c r="U186" s="12" t="str">
        <f>IF($AK186&lt;(Summary!$D$4+1),'Base Correl and Vol Calcs'!C186,"")</f>
        <v/>
      </c>
      <c r="V186" s="12" t="str">
        <f>IF($AK186&lt;(Summary!$D$4+1),'Base Correl and Vol Calcs'!D186,"")</f>
        <v/>
      </c>
      <c r="W186" s="12" t="str">
        <f>IF($AK186&lt;(Summary!$D$4+1),'Base Correl and Vol Calcs'!E186,"")</f>
        <v/>
      </c>
      <c r="X186" s="12" t="str">
        <f>IF($AK186&lt;(Summary!$D$4+1),'Base Correl and Vol Calcs'!F186,"")</f>
        <v/>
      </c>
      <c r="Y186" s="12" t="str">
        <f>IF($AK186&lt;(Summary!$D$4+1),'Base Correl and Vol Calcs'!G186,"")</f>
        <v/>
      </c>
      <c r="Z186" s="12" t="str">
        <f>IF($AK186&lt;(Summary!$D$4+1),'Base Correl and Vol Calcs'!H186,"")</f>
        <v/>
      </c>
      <c r="AA186" s="12" t="str">
        <f>IF($AK186&lt;(Summary!$D$4+1),'Base Correl and Vol Calcs'!I186,"")</f>
        <v/>
      </c>
      <c r="AB186" s="12" t="str">
        <f>IF($AK186&lt;(Summary!$D$4+1),'Base Correl and Vol Calcs'!J186,"")</f>
        <v/>
      </c>
      <c r="AC186" s="12" t="str">
        <f>IF($AK186&lt;(Summary!$D$4+1),'Base Correl and Vol Calcs'!K186,"")</f>
        <v/>
      </c>
      <c r="AD186" s="12" t="str">
        <f>IF($AK186&lt;(Summary!$D$4+1),'Base Correl and Vol Calcs'!L186,"")</f>
        <v/>
      </c>
      <c r="AE186" s="12" t="str">
        <f>IF($AK186&lt;(Summary!$D$4+1),'Base Correl and Vol Calcs'!M186,"")</f>
        <v/>
      </c>
      <c r="AF186" s="12" t="str">
        <f>IF($AK186&lt;(Summary!$D$4+1),'Base Correl and Vol Calcs'!N186,"")</f>
        <v/>
      </c>
      <c r="AG186" s="12" t="str">
        <f>IF($AK186&lt;(Summary!$D$4+1),'Base Correl and Vol Calcs'!O186,"")</f>
        <v/>
      </c>
      <c r="AH186" s="12" t="str">
        <f>IF($AK186&lt;(Summary!$D$4+1),'Base Correl and Vol Calcs'!P186,"")</f>
        <v/>
      </c>
      <c r="AI186" s="12" t="str">
        <f>IF($AK186&lt;(Summary!$D$4+1),'Base Correl and Vol Calcs'!Q186,"")</f>
        <v/>
      </c>
      <c r="AJ186" s="12" t="str">
        <f>IF($AK186&lt;(Summary!$D$4+1),'Base Correl and Vol Calcs'!R186,"")</f>
        <v/>
      </c>
      <c r="AK186" s="10">
        <f t="shared" si="71"/>
        <v>182</v>
      </c>
      <c r="BE186" s="4" t="str">
        <f t="shared" si="72"/>
        <v/>
      </c>
      <c r="BF186" s="4" t="str">
        <f t="shared" si="59"/>
        <v/>
      </c>
      <c r="BG186" s="4" t="str">
        <f t="shared" si="60"/>
        <v/>
      </c>
      <c r="BH186" s="4" t="str">
        <f t="shared" si="61"/>
        <v/>
      </c>
      <c r="BI186" s="4" t="str">
        <f t="shared" si="62"/>
        <v/>
      </c>
      <c r="BJ186" s="4" t="str">
        <f t="shared" si="63"/>
        <v/>
      </c>
      <c r="BK186" s="4" t="str">
        <f t="shared" si="64"/>
        <v/>
      </c>
      <c r="BL186" s="4" t="str">
        <f t="shared" si="73"/>
        <v/>
      </c>
      <c r="BM186" s="4" t="str">
        <f t="shared" si="74"/>
        <v/>
      </c>
      <c r="BN186" s="4" t="str">
        <f t="shared" si="75"/>
        <v/>
      </c>
      <c r="BO186" s="4" t="str">
        <f t="shared" si="76"/>
        <v/>
      </c>
      <c r="BP186" s="4" t="str">
        <f t="shared" si="77"/>
        <v/>
      </c>
      <c r="BQ186" s="4" t="str">
        <f t="shared" si="67"/>
        <v/>
      </c>
      <c r="BR186" s="4" t="str">
        <f t="shared" si="68"/>
        <v/>
      </c>
      <c r="BS186" s="4" t="str">
        <f t="shared" si="69"/>
        <v/>
      </c>
      <c r="BT186" s="4" t="str">
        <f t="shared" si="70"/>
        <v/>
      </c>
      <c r="BV186" s="4"/>
      <c r="BW186" s="4"/>
      <c r="BX186" s="4"/>
      <c r="BY186" s="4"/>
      <c r="BZ186" s="4"/>
      <c r="CA186" s="4"/>
      <c r="CB186" s="4"/>
      <c r="CC186" s="4"/>
    </row>
    <row r="187" spans="1:81" x14ac:dyDescent="0.2">
      <c r="A187" s="38"/>
      <c r="B187" s="34">
        <f>'US Core RE'!D196</f>
        <v>28945</v>
      </c>
      <c r="C187" s="3">
        <f ca="1">'Data Selector'!B186</f>
        <v>3.7972639774089198E-2</v>
      </c>
      <c r="D187" s="3">
        <f ca="1">'Data Selector'!C186</f>
        <v>0</v>
      </c>
      <c r="E187" s="3">
        <f ca="1">'Data Selector'!D186</f>
        <v>0</v>
      </c>
      <c r="F187" s="3">
        <f ca="1">'Data Selector'!E186</f>
        <v>3.5689552223247802E-2</v>
      </c>
      <c r="G187" s="3">
        <f ca="1">'Data Selector'!F186</f>
        <v>2.3005517329577299E-2</v>
      </c>
      <c r="H187" s="3">
        <f ca="1">'Data Selector'!G186</f>
        <v>3.5689552223247802E-2</v>
      </c>
      <c r="I187" s="3">
        <f ca="1">'Data Selector'!H186</f>
        <v>0</v>
      </c>
      <c r="J187" s="3">
        <f ca="1">'Data Selector'!I186</f>
        <v>0</v>
      </c>
      <c r="K187" s="3">
        <f ca="1">'Data Selector'!J186</f>
        <v>0</v>
      </c>
      <c r="L187" s="3">
        <f ca="1">'Data Selector'!K186</f>
        <v>0</v>
      </c>
      <c r="M187" s="3">
        <f ca="1">'Data Selector'!L186</f>
        <v>0</v>
      </c>
      <c r="N187" s="3">
        <f ca="1">'Data Selector'!M186</f>
        <v>7.1041676513820901E-2</v>
      </c>
      <c r="O187" s="3">
        <f ca="1">'Data Selector'!N186</f>
        <v>2.4840075117032567E-2</v>
      </c>
      <c r="P187" s="3">
        <f ca="1">'Data Selector'!O186</f>
        <v>0</v>
      </c>
      <c r="Q187" s="3">
        <f ca="1">'Data Selector'!P186</f>
        <v>0</v>
      </c>
      <c r="R187" s="3">
        <f ca="1">'Data Selector'!Q186</f>
        <v>0</v>
      </c>
      <c r="U187" s="12" t="str">
        <f>IF($AK187&lt;(Summary!$D$4+1),'Base Correl and Vol Calcs'!C187,"")</f>
        <v/>
      </c>
      <c r="V187" s="12" t="str">
        <f>IF($AK187&lt;(Summary!$D$4+1),'Base Correl and Vol Calcs'!D187,"")</f>
        <v/>
      </c>
      <c r="W187" s="12" t="str">
        <f>IF($AK187&lt;(Summary!$D$4+1),'Base Correl and Vol Calcs'!E187,"")</f>
        <v/>
      </c>
      <c r="X187" s="12" t="str">
        <f>IF($AK187&lt;(Summary!$D$4+1),'Base Correl and Vol Calcs'!F187,"")</f>
        <v/>
      </c>
      <c r="Y187" s="12" t="str">
        <f>IF($AK187&lt;(Summary!$D$4+1),'Base Correl and Vol Calcs'!G187,"")</f>
        <v/>
      </c>
      <c r="Z187" s="12" t="str">
        <f>IF($AK187&lt;(Summary!$D$4+1),'Base Correl and Vol Calcs'!H187,"")</f>
        <v/>
      </c>
      <c r="AA187" s="12" t="str">
        <f>IF($AK187&lt;(Summary!$D$4+1),'Base Correl and Vol Calcs'!I187,"")</f>
        <v/>
      </c>
      <c r="AB187" s="12" t="str">
        <f>IF($AK187&lt;(Summary!$D$4+1),'Base Correl and Vol Calcs'!J187,"")</f>
        <v/>
      </c>
      <c r="AC187" s="12" t="str">
        <f>IF($AK187&lt;(Summary!$D$4+1),'Base Correl and Vol Calcs'!K187,"")</f>
        <v/>
      </c>
      <c r="AD187" s="12" t="str">
        <f>IF($AK187&lt;(Summary!$D$4+1),'Base Correl and Vol Calcs'!L187,"")</f>
        <v/>
      </c>
      <c r="AE187" s="12" t="str">
        <f>IF($AK187&lt;(Summary!$D$4+1),'Base Correl and Vol Calcs'!M187,"")</f>
        <v/>
      </c>
      <c r="AF187" s="12" t="str">
        <f>IF($AK187&lt;(Summary!$D$4+1),'Base Correl and Vol Calcs'!N187,"")</f>
        <v/>
      </c>
      <c r="AG187" s="12" t="str">
        <f>IF($AK187&lt;(Summary!$D$4+1),'Base Correl and Vol Calcs'!O187,"")</f>
        <v/>
      </c>
      <c r="AH187" s="12" t="str">
        <f>IF($AK187&lt;(Summary!$D$4+1),'Base Correl and Vol Calcs'!P187,"")</f>
        <v/>
      </c>
      <c r="AI187" s="12" t="str">
        <f>IF($AK187&lt;(Summary!$D$4+1),'Base Correl and Vol Calcs'!Q187,"")</f>
        <v/>
      </c>
      <c r="AJ187" s="12" t="str">
        <f>IF($AK187&lt;(Summary!$D$4+1),'Base Correl and Vol Calcs'!R187,"")</f>
        <v/>
      </c>
      <c r="AK187" s="10">
        <f t="shared" si="71"/>
        <v>183</v>
      </c>
      <c r="BE187" s="4" t="str">
        <f t="shared" si="72"/>
        <v/>
      </c>
      <c r="BF187" s="4" t="str">
        <f t="shared" si="59"/>
        <v/>
      </c>
      <c r="BG187" s="4" t="str">
        <f t="shared" si="60"/>
        <v/>
      </c>
      <c r="BH187" s="4" t="str">
        <f t="shared" si="61"/>
        <v/>
      </c>
      <c r="BI187" s="4" t="str">
        <f t="shared" si="62"/>
        <v/>
      </c>
      <c r="BJ187" s="4" t="str">
        <f t="shared" si="63"/>
        <v/>
      </c>
      <c r="BK187" s="4" t="str">
        <f t="shared" si="64"/>
        <v/>
      </c>
      <c r="BL187" s="4" t="str">
        <f t="shared" si="73"/>
        <v/>
      </c>
      <c r="BM187" s="4" t="str">
        <f t="shared" si="74"/>
        <v/>
      </c>
      <c r="BN187" s="4" t="str">
        <f t="shared" si="75"/>
        <v/>
      </c>
      <c r="BO187" s="4" t="str">
        <f t="shared" si="76"/>
        <v/>
      </c>
      <c r="BP187" s="4" t="str">
        <f t="shared" si="77"/>
        <v/>
      </c>
      <c r="BQ187" s="4" t="str">
        <f t="shared" si="67"/>
        <v/>
      </c>
      <c r="BR187" s="4" t="str">
        <f t="shared" si="68"/>
        <v/>
      </c>
      <c r="BS187" s="4" t="str">
        <f t="shared" si="69"/>
        <v/>
      </c>
      <c r="BT187" s="4" t="str">
        <f t="shared" si="70"/>
        <v/>
      </c>
      <c r="BV187" s="4"/>
      <c r="BW187" s="4"/>
      <c r="BX187" s="4"/>
      <c r="BY187" s="4"/>
      <c r="BZ187" s="4"/>
      <c r="CA187" s="4"/>
      <c r="CB187" s="4"/>
      <c r="CC187" s="4"/>
    </row>
    <row r="188" spans="1:81" x14ac:dyDescent="0.2">
      <c r="A188" s="38"/>
      <c r="B188" s="34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U188" s="12" t="str">
        <f>IF($AK188&lt;(Summary!$D$4+1),'Base Correl and Vol Calcs'!C188,"")</f>
        <v/>
      </c>
      <c r="V188" s="12" t="str">
        <f>IF($AK188&lt;(Summary!$D$4+1),'Base Correl and Vol Calcs'!D188,"")</f>
        <v/>
      </c>
      <c r="W188" s="12" t="str">
        <f>IF($AK188&lt;(Summary!$D$4+1),'Base Correl and Vol Calcs'!E188,"")</f>
        <v/>
      </c>
      <c r="X188" s="12" t="str">
        <f>IF($AK188&lt;(Summary!$D$4+1),'Base Correl and Vol Calcs'!F188,"")</f>
        <v/>
      </c>
      <c r="Y188" s="12" t="str">
        <f>IF($AK188&lt;(Summary!$D$4+1),'Base Correl and Vol Calcs'!G188,"")</f>
        <v/>
      </c>
      <c r="Z188" s="12" t="str">
        <f>IF($AK188&lt;(Summary!$D$4+1),'Base Correl and Vol Calcs'!H188,"")</f>
        <v/>
      </c>
      <c r="AA188" s="12" t="str">
        <f>IF($AK188&lt;(Summary!$D$4+1),'Base Correl and Vol Calcs'!I188,"")</f>
        <v/>
      </c>
      <c r="AB188" s="12" t="str">
        <f>IF($AK188&lt;(Summary!$D$4+1),'Base Correl and Vol Calcs'!J188,"")</f>
        <v/>
      </c>
      <c r="AC188" s="12" t="str">
        <f>IF($AK188&lt;(Summary!$D$4+1),'Base Correl and Vol Calcs'!K188,"")</f>
        <v/>
      </c>
      <c r="AD188" s="12" t="str">
        <f>IF($AK188&lt;(Summary!$D$4+1),'Base Correl and Vol Calcs'!L188,"")</f>
        <v/>
      </c>
      <c r="AE188" s="12" t="str">
        <f>IF($AK188&lt;(Summary!$D$4+1),'Base Correl and Vol Calcs'!M188,"")</f>
        <v/>
      </c>
      <c r="AF188" s="12" t="str">
        <f>IF($AK188&lt;(Summary!$D$4+1),'Base Correl and Vol Calcs'!N188,"")</f>
        <v/>
      </c>
      <c r="AG188" s="12" t="str">
        <f>IF($AK188&lt;(Summary!$D$4+1),'Base Correl and Vol Calcs'!O188,"")</f>
        <v/>
      </c>
      <c r="AH188" s="12" t="str">
        <f>IF($AK188&lt;(Summary!$D$4+1),'Base Correl and Vol Calcs'!P188,"")</f>
        <v/>
      </c>
      <c r="AI188" s="12" t="str">
        <f>IF($AK188&lt;(Summary!$D$4+1),'Base Correl and Vol Calcs'!Q188,"")</f>
        <v/>
      </c>
      <c r="AJ188" s="12" t="str">
        <f>IF($AK188&lt;(Summary!$D$4+1),'Base Correl and Vol Calcs'!R188,"")</f>
        <v/>
      </c>
      <c r="AK188" s="10">
        <f t="shared" si="71"/>
        <v>184</v>
      </c>
      <c r="BE188" s="4" t="str">
        <f t="shared" si="72"/>
        <v/>
      </c>
      <c r="BF188" s="4" t="str">
        <f t="shared" si="59"/>
        <v/>
      </c>
      <c r="BG188" s="4" t="str">
        <f t="shared" si="60"/>
        <v/>
      </c>
      <c r="BH188" s="4" t="str">
        <f t="shared" si="61"/>
        <v/>
      </c>
      <c r="BI188" s="4" t="str">
        <f t="shared" si="62"/>
        <v/>
      </c>
      <c r="BJ188" s="4" t="str">
        <f t="shared" si="63"/>
        <v/>
      </c>
      <c r="BK188" s="4" t="str">
        <f t="shared" si="64"/>
        <v/>
      </c>
      <c r="BL188" s="4" t="str">
        <f t="shared" si="73"/>
        <v/>
      </c>
      <c r="BM188" s="4" t="str">
        <f t="shared" si="74"/>
        <v/>
      </c>
      <c r="BN188" s="4" t="str">
        <f t="shared" si="75"/>
        <v/>
      </c>
      <c r="BO188" s="4" t="str">
        <f t="shared" si="76"/>
        <v/>
      </c>
      <c r="BP188" s="4" t="str">
        <f t="shared" si="77"/>
        <v/>
      </c>
      <c r="BQ188" s="4" t="str">
        <f t="shared" si="67"/>
        <v/>
      </c>
      <c r="BR188" s="4" t="str">
        <f t="shared" si="68"/>
        <v/>
      </c>
      <c r="BS188" s="4" t="str">
        <f t="shared" si="69"/>
        <v/>
      </c>
      <c r="BT188" s="4" t="str">
        <f t="shared" si="70"/>
        <v/>
      </c>
      <c r="BV188" s="4"/>
      <c r="BW188" s="4"/>
      <c r="BX188" s="4"/>
      <c r="BY188" s="4"/>
      <c r="BZ188" s="4"/>
      <c r="CA188" s="4"/>
      <c r="CB188" s="4"/>
      <c r="CC188" s="4"/>
    </row>
    <row r="189" spans="1:81" x14ac:dyDescent="0.2">
      <c r="A189" s="38"/>
      <c r="B189" s="34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U189" s="12" t="str">
        <f>IF($AK189&lt;(Summary!$D$4+1),'Base Correl and Vol Calcs'!C189,"")</f>
        <v/>
      </c>
      <c r="V189" s="12" t="str">
        <f>IF($AK189&lt;(Summary!$D$4+1),'Base Correl and Vol Calcs'!D189,"")</f>
        <v/>
      </c>
      <c r="W189" s="12" t="str">
        <f>IF($AK189&lt;(Summary!$D$4+1),'Base Correl and Vol Calcs'!E189,"")</f>
        <v/>
      </c>
      <c r="X189" s="12" t="str">
        <f>IF($AK189&lt;(Summary!$D$4+1),'Base Correl and Vol Calcs'!F189,"")</f>
        <v/>
      </c>
      <c r="Y189" s="12" t="str">
        <f>IF($AK189&lt;(Summary!$D$4+1),'Base Correl and Vol Calcs'!G189,"")</f>
        <v/>
      </c>
      <c r="Z189" s="12" t="str">
        <f>IF($AK189&lt;(Summary!$D$4+1),'Base Correl and Vol Calcs'!H189,"")</f>
        <v/>
      </c>
      <c r="AA189" s="12" t="str">
        <f>IF($AK189&lt;(Summary!$D$4+1),'Base Correl and Vol Calcs'!I189,"")</f>
        <v/>
      </c>
      <c r="AB189" s="12" t="str">
        <f>IF($AK189&lt;(Summary!$D$4+1),'Base Correl and Vol Calcs'!J189,"")</f>
        <v/>
      </c>
      <c r="AC189" s="12" t="str">
        <f>IF($AK189&lt;(Summary!$D$4+1),'Base Correl and Vol Calcs'!K189,"")</f>
        <v/>
      </c>
      <c r="AD189" s="12" t="str">
        <f>IF($AK189&lt;(Summary!$D$4+1),'Base Correl and Vol Calcs'!L189,"")</f>
        <v/>
      </c>
      <c r="AE189" s="12" t="str">
        <f>IF($AK189&lt;(Summary!$D$4+1),'Base Correl and Vol Calcs'!M189,"")</f>
        <v/>
      </c>
      <c r="AF189" s="12" t="str">
        <f>IF($AK189&lt;(Summary!$D$4+1),'Base Correl and Vol Calcs'!N189,"")</f>
        <v/>
      </c>
      <c r="AG189" s="12" t="str">
        <f>IF($AK189&lt;(Summary!$D$4+1),'Base Correl and Vol Calcs'!O189,"")</f>
        <v/>
      </c>
      <c r="AH189" s="12" t="str">
        <f>IF($AK189&lt;(Summary!$D$4+1),'Base Correl and Vol Calcs'!P189,"")</f>
        <v/>
      </c>
      <c r="AI189" s="12" t="str">
        <f>IF($AK189&lt;(Summary!$D$4+1),'Base Correl and Vol Calcs'!Q189,"")</f>
        <v/>
      </c>
      <c r="AJ189" s="12" t="str">
        <f>IF($AK189&lt;(Summary!$D$4+1),'Base Correl and Vol Calcs'!R189,"")</f>
        <v/>
      </c>
      <c r="AK189" s="10">
        <f t="shared" si="71"/>
        <v>185</v>
      </c>
      <c r="BE189" s="4" t="str">
        <f t="shared" si="72"/>
        <v/>
      </c>
      <c r="BF189" s="4" t="str">
        <f t="shared" si="59"/>
        <v/>
      </c>
      <c r="BG189" s="4" t="str">
        <f t="shared" si="60"/>
        <v/>
      </c>
      <c r="BH189" s="4" t="str">
        <f t="shared" si="61"/>
        <v/>
      </c>
      <c r="BI189" s="4" t="str">
        <f t="shared" si="62"/>
        <v/>
      </c>
      <c r="BJ189" s="4" t="str">
        <f t="shared" si="63"/>
        <v/>
      </c>
      <c r="BK189" s="4" t="str">
        <f t="shared" si="64"/>
        <v/>
      </c>
      <c r="BL189" s="4" t="str">
        <f t="shared" si="73"/>
        <v/>
      </c>
      <c r="BM189" s="4" t="str">
        <f t="shared" si="74"/>
        <v/>
      </c>
      <c r="BN189" s="4" t="str">
        <f t="shared" si="75"/>
        <v/>
      </c>
      <c r="BO189" s="4" t="str">
        <f t="shared" si="76"/>
        <v/>
      </c>
      <c r="BP189" s="4" t="str">
        <f t="shared" si="77"/>
        <v/>
      </c>
      <c r="BQ189" s="4" t="str">
        <f t="shared" si="67"/>
        <v/>
      </c>
      <c r="BR189" s="4" t="str">
        <f t="shared" si="68"/>
        <v/>
      </c>
      <c r="BS189" s="4" t="str">
        <f t="shared" si="69"/>
        <v/>
      </c>
      <c r="BT189" s="4" t="str">
        <f t="shared" si="70"/>
        <v/>
      </c>
      <c r="BV189" s="4"/>
      <c r="BW189" s="4"/>
      <c r="BX189" s="4"/>
      <c r="BY189" s="4"/>
      <c r="BZ189" s="4"/>
      <c r="CA189" s="4"/>
      <c r="CB189" s="4"/>
      <c r="CC189" s="4"/>
    </row>
    <row r="190" spans="1:81" x14ac:dyDescent="0.2">
      <c r="A190" s="38"/>
      <c r="B190" s="34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U190" s="12" t="str">
        <f>IF($AK190&lt;(Summary!$D$4+1),'Base Correl and Vol Calcs'!C190,"")</f>
        <v/>
      </c>
      <c r="V190" s="12" t="str">
        <f>IF($AK190&lt;(Summary!$D$4+1),'Base Correl and Vol Calcs'!D190,"")</f>
        <v/>
      </c>
      <c r="W190" s="12" t="str">
        <f>IF($AK190&lt;(Summary!$D$4+1),'Base Correl and Vol Calcs'!E190,"")</f>
        <v/>
      </c>
      <c r="X190" s="12" t="str">
        <f>IF($AK190&lt;(Summary!$D$4+1),'Base Correl and Vol Calcs'!F190,"")</f>
        <v/>
      </c>
      <c r="Y190" s="12" t="str">
        <f>IF($AK190&lt;(Summary!$D$4+1),'Base Correl and Vol Calcs'!G190,"")</f>
        <v/>
      </c>
      <c r="Z190" s="12" t="str">
        <f>IF($AK190&lt;(Summary!$D$4+1),'Base Correl and Vol Calcs'!H190,"")</f>
        <v/>
      </c>
      <c r="AA190" s="12" t="str">
        <f>IF($AK190&lt;(Summary!$D$4+1),'Base Correl and Vol Calcs'!I190,"")</f>
        <v/>
      </c>
      <c r="AB190" s="12" t="str">
        <f>IF($AK190&lt;(Summary!$D$4+1),'Base Correl and Vol Calcs'!J190,"")</f>
        <v/>
      </c>
      <c r="AC190" s="12" t="str">
        <f>IF($AK190&lt;(Summary!$D$4+1),'Base Correl and Vol Calcs'!K190,"")</f>
        <v/>
      </c>
      <c r="AD190" s="12" t="str">
        <f>IF($AK190&lt;(Summary!$D$4+1),'Base Correl and Vol Calcs'!L190,"")</f>
        <v/>
      </c>
      <c r="AE190" s="12" t="str">
        <f>IF($AK190&lt;(Summary!$D$4+1),'Base Correl and Vol Calcs'!M190,"")</f>
        <v/>
      </c>
      <c r="AF190" s="12" t="str">
        <f>IF($AK190&lt;(Summary!$D$4+1),'Base Correl and Vol Calcs'!N190,"")</f>
        <v/>
      </c>
      <c r="AG190" s="12" t="str">
        <f>IF($AK190&lt;(Summary!$D$4+1),'Base Correl and Vol Calcs'!O190,"")</f>
        <v/>
      </c>
      <c r="AH190" s="12" t="str">
        <f>IF($AK190&lt;(Summary!$D$4+1),'Base Correl and Vol Calcs'!P190,"")</f>
        <v/>
      </c>
      <c r="AI190" s="12" t="str">
        <f>IF($AK190&lt;(Summary!$D$4+1),'Base Correl and Vol Calcs'!Q190,"")</f>
        <v/>
      </c>
      <c r="AJ190" s="12" t="str">
        <f>IF($AK190&lt;(Summary!$D$4+1),'Base Correl and Vol Calcs'!R190,"")</f>
        <v/>
      </c>
      <c r="AK190" s="10">
        <f t="shared" si="71"/>
        <v>186</v>
      </c>
      <c r="BE190" s="4" t="str">
        <f t="shared" si="72"/>
        <v/>
      </c>
      <c r="BF190" s="4" t="str">
        <f t="shared" si="59"/>
        <v/>
      </c>
      <c r="BG190" s="4" t="str">
        <f t="shared" si="60"/>
        <v/>
      </c>
      <c r="BH190" s="4" t="str">
        <f t="shared" si="61"/>
        <v/>
      </c>
      <c r="BI190" s="4" t="str">
        <f t="shared" si="62"/>
        <v/>
      </c>
      <c r="BJ190" s="4" t="str">
        <f t="shared" si="63"/>
        <v/>
      </c>
      <c r="BK190" s="4" t="str">
        <f t="shared" si="64"/>
        <v/>
      </c>
      <c r="BL190" s="4" t="str">
        <f t="shared" si="73"/>
        <v/>
      </c>
      <c r="BM190" s="4" t="str">
        <f t="shared" si="74"/>
        <v/>
      </c>
      <c r="BN190" s="4" t="str">
        <f t="shared" si="75"/>
        <v/>
      </c>
      <c r="BO190" s="4" t="str">
        <f t="shared" si="76"/>
        <v/>
      </c>
      <c r="BP190" s="4" t="str">
        <f t="shared" si="77"/>
        <v/>
      </c>
      <c r="BQ190" s="4" t="str">
        <f t="shared" si="67"/>
        <v/>
      </c>
      <c r="BR190" s="4" t="str">
        <f t="shared" si="68"/>
        <v/>
      </c>
      <c r="BS190" s="4" t="str">
        <f t="shared" si="69"/>
        <v/>
      </c>
      <c r="BT190" s="4" t="str">
        <f t="shared" si="70"/>
        <v/>
      </c>
      <c r="BV190" s="4"/>
      <c r="BW190" s="4"/>
      <c r="BX190" s="4"/>
      <c r="BY190" s="4"/>
      <c r="BZ190" s="4"/>
      <c r="CA190" s="4"/>
      <c r="CB190" s="4"/>
      <c r="CC190" s="4"/>
    </row>
    <row r="191" spans="1:81" x14ac:dyDescent="0.2">
      <c r="A191" s="38"/>
      <c r="B191" s="34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U191" s="12" t="str">
        <f>IF($AK191&lt;(Summary!$D$4+1),'Base Correl and Vol Calcs'!C191,"")</f>
        <v/>
      </c>
      <c r="V191" s="12" t="str">
        <f>IF($AK191&lt;(Summary!$D$4+1),'Base Correl and Vol Calcs'!D191,"")</f>
        <v/>
      </c>
      <c r="W191" s="12" t="str">
        <f>IF($AK191&lt;(Summary!$D$4+1),'Base Correl and Vol Calcs'!E191,"")</f>
        <v/>
      </c>
      <c r="X191" s="12" t="str">
        <f>IF($AK191&lt;(Summary!$D$4+1),'Base Correl and Vol Calcs'!F191,"")</f>
        <v/>
      </c>
      <c r="Y191" s="12" t="str">
        <f>IF($AK191&lt;(Summary!$D$4+1),'Base Correl and Vol Calcs'!G191,"")</f>
        <v/>
      </c>
      <c r="Z191" s="12" t="str">
        <f>IF($AK191&lt;(Summary!$D$4+1),'Base Correl and Vol Calcs'!H191,"")</f>
        <v/>
      </c>
      <c r="AA191" s="12" t="str">
        <f>IF($AK191&lt;(Summary!$D$4+1),'Base Correl and Vol Calcs'!I191,"")</f>
        <v/>
      </c>
      <c r="AB191" s="12" t="str">
        <f>IF($AK191&lt;(Summary!$D$4+1),'Base Correl and Vol Calcs'!J191,"")</f>
        <v/>
      </c>
      <c r="AC191" s="12" t="str">
        <f>IF($AK191&lt;(Summary!$D$4+1),'Base Correl and Vol Calcs'!K191,"")</f>
        <v/>
      </c>
      <c r="AD191" s="12" t="str">
        <f>IF($AK191&lt;(Summary!$D$4+1),'Base Correl and Vol Calcs'!L191,"")</f>
        <v/>
      </c>
      <c r="AE191" s="12" t="str">
        <f>IF($AK191&lt;(Summary!$D$4+1),'Base Correl and Vol Calcs'!M191,"")</f>
        <v/>
      </c>
      <c r="AF191" s="12" t="str">
        <f>IF($AK191&lt;(Summary!$D$4+1),'Base Correl and Vol Calcs'!N191,"")</f>
        <v/>
      </c>
      <c r="AG191" s="12" t="str">
        <f>IF($AK191&lt;(Summary!$D$4+1),'Base Correl and Vol Calcs'!O191,"")</f>
        <v/>
      </c>
      <c r="AH191" s="12" t="str">
        <f>IF($AK191&lt;(Summary!$D$4+1),'Base Correl and Vol Calcs'!P191,"")</f>
        <v/>
      </c>
      <c r="AI191" s="12" t="str">
        <f>IF($AK191&lt;(Summary!$D$4+1),'Base Correl and Vol Calcs'!Q191,"")</f>
        <v/>
      </c>
      <c r="AJ191" s="12" t="str">
        <f>IF($AK191&lt;(Summary!$D$4+1),'Base Correl and Vol Calcs'!R191,"")</f>
        <v/>
      </c>
      <c r="AK191" s="10">
        <f t="shared" si="71"/>
        <v>187</v>
      </c>
      <c r="BE191" s="4" t="str">
        <f t="shared" si="72"/>
        <v/>
      </c>
      <c r="BF191" s="4" t="str">
        <f t="shared" si="59"/>
        <v/>
      </c>
      <c r="BG191" s="4" t="str">
        <f t="shared" si="60"/>
        <v/>
      </c>
      <c r="BH191" s="4" t="str">
        <f t="shared" si="61"/>
        <v/>
      </c>
      <c r="BI191" s="4" t="str">
        <f t="shared" si="62"/>
        <v/>
      </c>
      <c r="BJ191" s="4" t="str">
        <f t="shared" si="63"/>
        <v/>
      </c>
      <c r="BK191" s="4" t="str">
        <f t="shared" si="64"/>
        <v/>
      </c>
      <c r="BL191" s="4" t="str">
        <f t="shared" si="73"/>
        <v/>
      </c>
      <c r="BM191" s="4" t="str">
        <f t="shared" si="74"/>
        <v/>
      </c>
      <c r="BN191" s="4" t="str">
        <f t="shared" si="75"/>
        <v/>
      </c>
      <c r="BO191" s="4" t="str">
        <f t="shared" si="76"/>
        <v/>
      </c>
      <c r="BP191" s="4" t="str">
        <f t="shared" si="77"/>
        <v/>
      </c>
      <c r="BQ191" s="4" t="str">
        <f t="shared" si="67"/>
        <v/>
      </c>
      <c r="BR191" s="4" t="str">
        <f t="shared" si="68"/>
        <v/>
      </c>
      <c r="BS191" s="4" t="str">
        <f t="shared" si="69"/>
        <v/>
      </c>
      <c r="BT191" s="4" t="str">
        <f t="shared" si="70"/>
        <v/>
      </c>
      <c r="BV191" s="4"/>
      <c r="BW191" s="4"/>
      <c r="BX191" s="4"/>
      <c r="BY191" s="4"/>
      <c r="BZ191" s="4"/>
      <c r="CA191" s="4"/>
      <c r="CB191" s="4"/>
      <c r="CC191" s="4"/>
    </row>
    <row r="192" spans="1:81" x14ac:dyDescent="0.2">
      <c r="A192" s="38"/>
      <c r="B192" s="34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U192" s="12" t="str">
        <f>IF($AK192&lt;(Summary!$D$4+1),'Base Correl and Vol Calcs'!C192,"")</f>
        <v/>
      </c>
      <c r="V192" s="12" t="str">
        <f>IF($AK192&lt;(Summary!$D$4+1),'Base Correl and Vol Calcs'!D192,"")</f>
        <v/>
      </c>
      <c r="W192" s="12" t="str">
        <f>IF($AK192&lt;(Summary!$D$4+1),'Base Correl and Vol Calcs'!E192,"")</f>
        <v/>
      </c>
      <c r="X192" s="12" t="str">
        <f>IF($AK192&lt;(Summary!$D$4+1),'Base Correl and Vol Calcs'!F192,"")</f>
        <v/>
      </c>
      <c r="Y192" s="12" t="str">
        <f>IF($AK192&lt;(Summary!$D$4+1),'Base Correl and Vol Calcs'!G192,"")</f>
        <v/>
      </c>
      <c r="Z192" s="12" t="str">
        <f>IF($AK192&lt;(Summary!$D$4+1),'Base Correl and Vol Calcs'!H192,"")</f>
        <v/>
      </c>
      <c r="AA192" s="12" t="str">
        <f>IF($AK192&lt;(Summary!$D$4+1),'Base Correl and Vol Calcs'!I192,"")</f>
        <v/>
      </c>
      <c r="AB192" s="12" t="str">
        <f>IF($AK192&lt;(Summary!$D$4+1),'Base Correl and Vol Calcs'!J192,"")</f>
        <v/>
      </c>
      <c r="AC192" s="12" t="str">
        <f>IF($AK192&lt;(Summary!$D$4+1),'Base Correl and Vol Calcs'!K192,"")</f>
        <v/>
      </c>
      <c r="AD192" s="12" t="str">
        <f>IF($AK192&lt;(Summary!$D$4+1),'Base Correl and Vol Calcs'!L192,"")</f>
        <v/>
      </c>
      <c r="AE192" s="12" t="str">
        <f>IF($AK192&lt;(Summary!$D$4+1),'Base Correl and Vol Calcs'!M192,"")</f>
        <v/>
      </c>
      <c r="AF192" s="12" t="str">
        <f>IF($AK192&lt;(Summary!$D$4+1),'Base Correl and Vol Calcs'!N192,"")</f>
        <v/>
      </c>
      <c r="AG192" s="12" t="str">
        <f>IF($AK192&lt;(Summary!$D$4+1),'Base Correl and Vol Calcs'!O192,"")</f>
        <v/>
      </c>
      <c r="AH192" s="12" t="str">
        <f>IF($AK192&lt;(Summary!$D$4+1),'Base Correl and Vol Calcs'!P192,"")</f>
        <v/>
      </c>
      <c r="AI192" s="12" t="str">
        <f>IF($AK192&lt;(Summary!$D$4+1),'Base Correl and Vol Calcs'!Q192,"")</f>
        <v/>
      </c>
      <c r="AJ192" s="12" t="str">
        <f>IF($AK192&lt;(Summary!$D$4+1),'Base Correl and Vol Calcs'!R192,"")</f>
        <v/>
      </c>
      <c r="AK192" s="10">
        <f t="shared" si="71"/>
        <v>188</v>
      </c>
      <c r="BE192" s="4" t="str">
        <f t="shared" si="72"/>
        <v/>
      </c>
      <c r="BF192" s="4" t="str">
        <f t="shared" si="59"/>
        <v/>
      </c>
      <c r="BG192" s="4" t="str">
        <f t="shared" si="60"/>
        <v/>
      </c>
      <c r="BH192" s="4" t="str">
        <f t="shared" si="61"/>
        <v/>
      </c>
      <c r="BI192" s="4" t="str">
        <f t="shared" si="62"/>
        <v/>
      </c>
      <c r="BJ192" s="4" t="str">
        <f t="shared" si="63"/>
        <v/>
      </c>
      <c r="BK192" s="4" t="str">
        <f t="shared" si="64"/>
        <v/>
      </c>
      <c r="BL192" s="4" t="str">
        <f t="shared" si="73"/>
        <v/>
      </c>
      <c r="BM192" s="4" t="str">
        <f t="shared" si="74"/>
        <v/>
      </c>
      <c r="BN192" s="4" t="str">
        <f t="shared" si="75"/>
        <v/>
      </c>
      <c r="BO192" s="4" t="str">
        <f t="shared" si="76"/>
        <v/>
      </c>
      <c r="BP192" s="4" t="str">
        <f t="shared" si="77"/>
        <v/>
      </c>
      <c r="BQ192" s="4" t="str">
        <f t="shared" si="67"/>
        <v/>
      </c>
      <c r="BR192" s="4" t="str">
        <f t="shared" si="68"/>
        <v/>
      </c>
      <c r="BS192" s="4" t="str">
        <f t="shared" si="69"/>
        <v/>
      </c>
      <c r="BT192" s="4" t="str">
        <f t="shared" si="70"/>
        <v/>
      </c>
      <c r="BV192" s="4"/>
      <c r="BW192" s="4"/>
      <c r="BX192" s="4"/>
      <c r="BY192" s="4"/>
      <c r="BZ192" s="4"/>
      <c r="CA192" s="4"/>
      <c r="CB192" s="4"/>
      <c r="CC192" s="4"/>
    </row>
    <row r="193" spans="1:81" x14ac:dyDescent="0.2">
      <c r="A193" s="38"/>
      <c r="B193" s="34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U193" s="12" t="str">
        <f>IF($AK193&lt;(Summary!$D$4+1),'Base Correl and Vol Calcs'!C193,"")</f>
        <v/>
      </c>
      <c r="V193" s="12" t="str">
        <f>IF($AK193&lt;(Summary!$D$4+1),'Base Correl and Vol Calcs'!D193,"")</f>
        <v/>
      </c>
      <c r="W193" s="12" t="str">
        <f>IF($AK193&lt;(Summary!$D$4+1),'Base Correl and Vol Calcs'!E193,"")</f>
        <v/>
      </c>
      <c r="X193" s="12" t="str">
        <f>IF($AK193&lt;(Summary!$D$4+1),'Base Correl and Vol Calcs'!F193,"")</f>
        <v/>
      </c>
      <c r="Y193" s="12" t="str">
        <f>IF($AK193&lt;(Summary!$D$4+1),'Base Correl and Vol Calcs'!G193,"")</f>
        <v/>
      </c>
      <c r="Z193" s="12" t="str">
        <f>IF($AK193&lt;(Summary!$D$4+1),'Base Correl and Vol Calcs'!H193,"")</f>
        <v/>
      </c>
      <c r="AA193" s="12" t="str">
        <f>IF($AK193&lt;(Summary!$D$4+1),'Base Correl and Vol Calcs'!I193,"")</f>
        <v/>
      </c>
      <c r="AB193" s="12" t="str">
        <f>IF($AK193&lt;(Summary!$D$4+1),'Base Correl and Vol Calcs'!J193,"")</f>
        <v/>
      </c>
      <c r="AC193" s="12" t="str">
        <f>IF($AK193&lt;(Summary!$D$4+1),'Base Correl and Vol Calcs'!K193,"")</f>
        <v/>
      </c>
      <c r="AD193" s="12" t="str">
        <f>IF($AK193&lt;(Summary!$D$4+1),'Base Correl and Vol Calcs'!L193,"")</f>
        <v/>
      </c>
      <c r="AE193" s="12" t="str">
        <f>IF($AK193&lt;(Summary!$D$4+1),'Base Correl and Vol Calcs'!M193,"")</f>
        <v/>
      </c>
      <c r="AF193" s="12" t="str">
        <f>IF($AK193&lt;(Summary!$D$4+1),'Base Correl and Vol Calcs'!N193,"")</f>
        <v/>
      </c>
      <c r="AG193" s="12" t="str">
        <f>IF($AK193&lt;(Summary!$D$4+1),'Base Correl and Vol Calcs'!O193,"")</f>
        <v/>
      </c>
      <c r="AH193" s="12" t="str">
        <f>IF($AK193&lt;(Summary!$D$4+1),'Base Correl and Vol Calcs'!P193,"")</f>
        <v/>
      </c>
      <c r="AI193" s="12" t="str">
        <f>IF($AK193&lt;(Summary!$D$4+1),'Base Correl and Vol Calcs'!Q193,"")</f>
        <v/>
      </c>
      <c r="AJ193" s="12" t="str">
        <f>IF($AK193&lt;(Summary!$D$4+1),'Base Correl and Vol Calcs'!R193,"")</f>
        <v/>
      </c>
      <c r="AK193" s="10">
        <f t="shared" si="71"/>
        <v>189</v>
      </c>
      <c r="BE193" s="4" t="str">
        <f t="shared" si="72"/>
        <v/>
      </c>
      <c r="BF193" s="4" t="str">
        <f t="shared" si="59"/>
        <v/>
      </c>
      <c r="BG193" s="4" t="str">
        <f t="shared" si="60"/>
        <v/>
      </c>
      <c r="BH193" s="4" t="str">
        <f t="shared" si="61"/>
        <v/>
      </c>
      <c r="BI193" s="4" t="str">
        <f t="shared" si="62"/>
        <v/>
      </c>
      <c r="BJ193" s="4" t="str">
        <f t="shared" si="63"/>
        <v/>
      </c>
      <c r="BK193" s="4" t="str">
        <f t="shared" si="64"/>
        <v/>
      </c>
      <c r="BL193" s="4" t="str">
        <f t="shared" si="73"/>
        <v/>
      </c>
      <c r="BM193" s="4" t="str">
        <f t="shared" si="74"/>
        <v/>
      </c>
      <c r="BN193" s="4" t="str">
        <f t="shared" si="75"/>
        <v/>
      </c>
      <c r="BO193" s="4" t="str">
        <f t="shared" si="76"/>
        <v/>
      </c>
      <c r="BP193" s="4" t="str">
        <f t="shared" si="77"/>
        <v/>
      </c>
      <c r="BQ193" s="4" t="str">
        <f t="shared" si="67"/>
        <v/>
      </c>
      <c r="BR193" s="4" t="str">
        <f t="shared" si="68"/>
        <v/>
      </c>
      <c r="BS193" s="4" t="str">
        <f t="shared" si="69"/>
        <v/>
      </c>
      <c r="BT193" s="4" t="str">
        <f t="shared" si="70"/>
        <v/>
      </c>
      <c r="BV193" s="4"/>
      <c r="BW193" s="4"/>
      <c r="BX193" s="4"/>
      <c r="BY193" s="4"/>
      <c r="BZ193" s="4"/>
      <c r="CA193" s="4"/>
      <c r="CB193" s="4"/>
      <c r="CC193" s="4"/>
    </row>
    <row r="194" spans="1:81" x14ac:dyDescent="0.2">
      <c r="A194" s="38"/>
      <c r="B194" s="34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U194" s="12" t="str">
        <f>IF($AK194&lt;(Summary!$D$4+1),'Base Correl and Vol Calcs'!C194,"")</f>
        <v/>
      </c>
      <c r="V194" s="12" t="str">
        <f>IF($AK194&lt;(Summary!$D$4+1),'Base Correl and Vol Calcs'!D194,"")</f>
        <v/>
      </c>
      <c r="W194" s="12" t="str">
        <f>IF($AK194&lt;(Summary!$D$4+1),'Base Correl and Vol Calcs'!E194,"")</f>
        <v/>
      </c>
      <c r="X194" s="12" t="str">
        <f>IF($AK194&lt;(Summary!$D$4+1),'Base Correl and Vol Calcs'!F194,"")</f>
        <v/>
      </c>
      <c r="Y194" s="12" t="str">
        <f>IF($AK194&lt;(Summary!$D$4+1),'Base Correl and Vol Calcs'!G194,"")</f>
        <v/>
      </c>
      <c r="Z194" s="12" t="str">
        <f>IF($AK194&lt;(Summary!$D$4+1),'Base Correl and Vol Calcs'!H194,"")</f>
        <v/>
      </c>
      <c r="AA194" s="12" t="str">
        <f>IF($AK194&lt;(Summary!$D$4+1),'Base Correl and Vol Calcs'!I194,"")</f>
        <v/>
      </c>
      <c r="AB194" s="12" t="str">
        <f>IF($AK194&lt;(Summary!$D$4+1),'Base Correl and Vol Calcs'!J194,"")</f>
        <v/>
      </c>
      <c r="AC194" s="12" t="str">
        <f>IF($AK194&lt;(Summary!$D$4+1),'Base Correl and Vol Calcs'!K194,"")</f>
        <v/>
      </c>
      <c r="AD194" s="12" t="str">
        <f>IF($AK194&lt;(Summary!$D$4+1),'Base Correl and Vol Calcs'!L194,"")</f>
        <v/>
      </c>
      <c r="AE194" s="12" t="str">
        <f>IF($AK194&lt;(Summary!$D$4+1),'Base Correl and Vol Calcs'!M194,"")</f>
        <v/>
      </c>
      <c r="AF194" s="12" t="str">
        <f>IF($AK194&lt;(Summary!$D$4+1),'Base Correl and Vol Calcs'!N194,"")</f>
        <v/>
      </c>
      <c r="AG194" s="12" t="str">
        <f>IF($AK194&lt;(Summary!$D$4+1),'Base Correl and Vol Calcs'!O194,"")</f>
        <v/>
      </c>
      <c r="AH194" s="12" t="str">
        <f>IF($AK194&lt;(Summary!$D$4+1),'Base Correl and Vol Calcs'!P194,"")</f>
        <v/>
      </c>
      <c r="AI194" s="12" t="str">
        <f>IF($AK194&lt;(Summary!$D$4+1),'Base Correl and Vol Calcs'!Q194,"")</f>
        <v/>
      </c>
      <c r="AJ194" s="12" t="str">
        <f>IF($AK194&lt;(Summary!$D$4+1),'Base Correl and Vol Calcs'!R194,"")</f>
        <v/>
      </c>
      <c r="AK194" s="10">
        <f t="shared" si="71"/>
        <v>190</v>
      </c>
      <c r="BE194" s="4" t="str">
        <f t="shared" si="72"/>
        <v/>
      </c>
      <c r="BF194" s="4" t="str">
        <f t="shared" si="59"/>
        <v/>
      </c>
      <c r="BG194" s="4" t="str">
        <f t="shared" si="60"/>
        <v/>
      </c>
      <c r="BH194" s="4" t="str">
        <f t="shared" si="61"/>
        <v/>
      </c>
      <c r="BI194" s="4" t="str">
        <f t="shared" si="62"/>
        <v/>
      </c>
      <c r="BJ194" s="4" t="str">
        <f t="shared" si="63"/>
        <v/>
      </c>
      <c r="BK194" s="4" t="str">
        <f t="shared" si="64"/>
        <v/>
      </c>
      <c r="BL194" s="4" t="str">
        <f t="shared" si="73"/>
        <v/>
      </c>
      <c r="BM194" s="4" t="str">
        <f t="shared" si="74"/>
        <v/>
      </c>
      <c r="BN194" s="4" t="str">
        <f t="shared" si="75"/>
        <v/>
      </c>
      <c r="BO194" s="4" t="str">
        <f t="shared" si="76"/>
        <v/>
      </c>
      <c r="BP194" s="4" t="str">
        <f t="shared" si="77"/>
        <v/>
      </c>
      <c r="BQ194" s="4" t="str">
        <f t="shared" si="67"/>
        <v/>
      </c>
      <c r="BR194" s="4" t="str">
        <f t="shared" si="68"/>
        <v/>
      </c>
      <c r="BS194" s="4" t="str">
        <f t="shared" si="69"/>
        <v/>
      </c>
      <c r="BT194" s="4" t="str">
        <f t="shared" si="70"/>
        <v/>
      </c>
      <c r="BV194" s="4"/>
      <c r="BW194" s="4"/>
      <c r="BX194" s="4"/>
      <c r="BY194" s="4"/>
      <c r="BZ194" s="4"/>
      <c r="CA194" s="4"/>
      <c r="CB194" s="4"/>
      <c r="CC194" s="4"/>
    </row>
    <row r="195" spans="1:81" x14ac:dyDescent="0.2">
      <c r="A195" s="38"/>
      <c r="B195" s="34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U195" s="12" t="str">
        <f>IF($AK195&lt;(Summary!$D$4+1),'Base Correl and Vol Calcs'!C195,"")</f>
        <v/>
      </c>
      <c r="V195" s="12" t="str">
        <f>IF($AK195&lt;(Summary!$D$4+1),'Base Correl and Vol Calcs'!D195,"")</f>
        <v/>
      </c>
      <c r="W195" s="12" t="str">
        <f>IF($AK195&lt;(Summary!$D$4+1),'Base Correl and Vol Calcs'!E195,"")</f>
        <v/>
      </c>
      <c r="X195" s="12" t="str">
        <f>IF($AK195&lt;(Summary!$D$4+1),'Base Correl and Vol Calcs'!F195,"")</f>
        <v/>
      </c>
      <c r="Y195" s="12" t="str">
        <f>IF($AK195&lt;(Summary!$D$4+1),'Base Correl and Vol Calcs'!G195,"")</f>
        <v/>
      </c>
      <c r="Z195" s="12" t="str">
        <f>IF($AK195&lt;(Summary!$D$4+1),'Base Correl and Vol Calcs'!H195,"")</f>
        <v/>
      </c>
      <c r="AA195" s="12" t="str">
        <f>IF($AK195&lt;(Summary!$D$4+1),'Base Correl and Vol Calcs'!I195,"")</f>
        <v/>
      </c>
      <c r="AB195" s="12" t="str">
        <f>IF($AK195&lt;(Summary!$D$4+1),'Base Correl and Vol Calcs'!J195,"")</f>
        <v/>
      </c>
      <c r="AC195" s="12" t="str">
        <f>IF($AK195&lt;(Summary!$D$4+1),'Base Correl and Vol Calcs'!K195,"")</f>
        <v/>
      </c>
      <c r="AD195" s="12" t="str">
        <f>IF($AK195&lt;(Summary!$D$4+1),'Base Correl and Vol Calcs'!L195,"")</f>
        <v/>
      </c>
      <c r="AE195" s="12" t="str">
        <f>IF($AK195&lt;(Summary!$D$4+1),'Base Correl and Vol Calcs'!M195,"")</f>
        <v/>
      </c>
      <c r="AF195" s="12" t="str">
        <f>IF($AK195&lt;(Summary!$D$4+1),'Base Correl and Vol Calcs'!N195,"")</f>
        <v/>
      </c>
      <c r="AG195" s="12" t="str">
        <f>IF($AK195&lt;(Summary!$D$4+1),'Base Correl and Vol Calcs'!O195,"")</f>
        <v/>
      </c>
      <c r="AH195" s="12" t="str">
        <f>IF($AK195&lt;(Summary!$D$4+1),'Base Correl and Vol Calcs'!P195,"")</f>
        <v/>
      </c>
      <c r="AI195" s="12" t="str">
        <f>IF($AK195&lt;(Summary!$D$4+1),'Base Correl and Vol Calcs'!Q195,"")</f>
        <v/>
      </c>
      <c r="AJ195" s="12" t="str">
        <f>IF($AK195&lt;(Summary!$D$4+1),'Base Correl and Vol Calcs'!R195,"")</f>
        <v/>
      </c>
      <c r="AK195" s="10">
        <f t="shared" si="71"/>
        <v>191</v>
      </c>
      <c r="BE195" s="4" t="str">
        <f t="shared" si="72"/>
        <v/>
      </c>
      <c r="BF195" s="4" t="str">
        <f t="shared" si="59"/>
        <v/>
      </c>
      <c r="BG195" s="4" t="str">
        <f t="shared" si="60"/>
        <v/>
      </c>
      <c r="BH195" s="4" t="str">
        <f t="shared" si="61"/>
        <v/>
      </c>
      <c r="BI195" s="4" t="str">
        <f t="shared" si="62"/>
        <v/>
      </c>
      <c r="BJ195" s="4" t="str">
        <f t="shared" si="63"/>
        <v/>
      </c>
      <c r="BK195" s="4" t="str">
        <f t="shared" si="64"/>
        <v/>
      </c>
      <c r="BL195" s="4" t="str">
        <f t="shared" si="73"/>
        <v/>
      </c>
      <c r="BM195" s="4" t="str">
        <f t="shared" si="74"/>
        <v/>
      </c>
      <c r="BN195" s="4" t="str">
        <f t="shared" si="75"/>
        <v/>
      </c>
      <c r="BO195" s="4" t="str">
        <f t="shared" ref="BO195:BP195" si="78">IF(ISNUMBER(AE195)=TRUE,AE195+1,"")</f>
        <v/>
      </c>
      <c r="BP195" s="4" t="str">
        <f t="shared" si="78"/>
        <v/>
      </c>
      <c r="BQ195" s="4" t="str">
        <f t="shared" si="67"/>
        <v/>
      </c>
      <c r="BR195" s="4" t="str">
        <f t="shared" si="68"/>
        <v/>
      </c>
      <c r="BS195" s="4" t="str">
        <f t="shared" si="69"/>
        <v/>
      </c>
      <c r="BT195" s="4" t="str">
        <f t="shared" si="70"/>
        <v/>
      </c>
      <c r="BV195" s="4"/>
      <c r="BW195" s="4"/>
      <c r="BX195" s="4"/>
      <c r="BY195" s="4"/>
      <c r="BZ195" s="4"/>
      <c r="CA195" s="4"/>
      <c r="CB195" s="4"/>
      <c r="CC195" s="4"/>
    </row>
    <row r="196" spans="1:81" x14ac:dyDescent="0.2">
      <c r="A196" s="38"/>
      <c r="B196" s="34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 spans="1:81" x14ac:dyDescent="0.2">
      <c r="A197" s="38"/>
      <c r="B197" s="34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</row>
    <row r="198" spans="1:81" x14ac:dyDescent="0.2">
      <c r="A198" s="38"/>
      <c r="B198" s="34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 spans="1:81" x14ac:dyDescent="0.2">
      <c r="A199" s="38"/>
      <c r="B199" s="34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</row>
    <row r="200" spans="1:81" x14ac:dyDescent="0.2">
      <c r="A200" s="38"/>
      <c r="B200" s="34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U200" s="8" t="str">
        <f>U2</f>
        <v>US Core RE</v>
      </c>
      <c r="V200" s="8" t="str">
        <f t="shared" ref="V200:AF200" si="79">V2</f>
        <v>Euro Core RE</v>
      </c>
      <c r="W200" s="8" t="str">
        <f t="shared" si="79"/>
        <v>Asia Core RE</v>
      </c>
      <c r="X200" s="8" t="str">
        <f t="shared" si="79"/>
        <v>US Core+ RE</v>
      </c>
      <c r="Y200" s="8" t="str">
        <f t="shared" si="79"/>
        <v>VA RE</v>
      </c>
      <c r="Z200" s="8" t="str">
        <f t="shared" si="79"/>
        <v>Opp RE</v>
      </c>
      <c r="AA200" s="8" t="str">
        <f t="shared" si="79"/>
        <v>Infra</v>
      </c>
      <c r="AB200" s="8" t="str">
        <f t="shared" si="79"/>
        <v>Timberland</v>
      </c>
      <c r="AC200" s="8" t="str">
        <f t="shared" si="79"/>
        <v>Row Crops</v>
      </c>
      <c r="AD200" s="8" t="str">
        <f t="shared" si="79"/>
        <v>Perm Crops</v>
      </c>
      <c r="AE200" s="8" t="str">
        <f t="shared" si="79"/>
        <v>REITs</v>
      </c>
      <c r="AF200" s="8" t="str">
        <f t="shared" si="79"/>
        <v>US Public Eq</v>
      </c>
      <c r="AG200" s="8" t="str">
        <f t="shared" ref="AG200:AJ200" si="80">AG2</f>
        <v>Fixed Income</v>
      </c>
      <c r="AH200" s="8" t="str">
        <f t="shared" si="80"/>
        <v>NCPREC</v>
      </c>
      <c r="AI200" s="8" t="str">
        <f t="shared" si="80"/>
        <v>Add-On 1</v>
      </c>
      <c r="AJ200" s="8" t="str">
        <f t="shared" si="80"/>
        <v>Add-On 2</v>
      </c>
    </row>
    <row r="201" spans="1:81" x14ac:dyDescent="0.2">
      <c r="A201" s="38"/>
      <c r="B201" s="34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T201" s="7" t="str">
        <f>U200</f>
        <v>US Core RE</v>
      </c>
      <c r="U201" s="9">
        <v>1</v>
      </c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</row>
    <row r="202" spans="1:81" x14ac:dyDescent="0.2">
      <c r="A202" s="38"/>
      <c r="B202" s="34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T202" s="7" t="str">
        <f>V200</f>
        <v>Euro Core RE</v>
      </c>
      <c r="U202" s="9">
        <f ca="1">CORREL(U4:U195,V4:V195)</f>
        <v>0.68965589390440596</v>
      </c>
      <c r="V202" s="9">
        <v>1</v>
      </c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</row>
    <row r="203" spans="1:81" x14ac:dyDescent="0.2">
      <c r="A203" s="38"/>
      <c r="B203" s="34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T203" s="7" t="str">
        <f>W200</f>
        <v>Asia Core RE</v>
      </c>
      <c r="U203" s="9">
        <f ca="1">CORREL(U4:U195,W4:W195)</f>
        <v>0.67869933544043914</v>
      </c>
      <c r="V203" s="9">
        <f ca="1">CORREL(V4:V195,W4:W195)</f>
        <v>0.42708617893029255</v>
      </c>
      <c r="W203" s="9">
        <v>1</v>
      </c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</row>
    <row r="204" spans="1:81" x14ac:dyDescent="0.2">
      <c r="A204" s="38"/>
      <c r="B204" s="34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T204" s="7" t="str">
        <f>X200</f>
        <v>US Core+ RE</v>
      </c>
      <c r="U204" s="9">
        <f ca="1">CORREL(U4:U195,X4:X195)</f>
        <v>0.97106422759982225</v>
      </c>
      <c r="V204" s="9">
        <f ca="1">CORREL(V4:V195,X4:X195)</f>
        <v>0.64584055393652395</v>
      </c>
      <c r="W204" s="9">
        <f ca="1">CORREL(W4:W195,X4:X195)</f>
        <v>0.66181396790805358</v>
      </c>
      <c r="X204" s="9">
        <v>1</v>
      </c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</row>
    <row r="205" spans="1:81" x14ac:dyDescent="0.2">
      <c r="A205" s="38"/>
      <c r="B205" s="34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T205" s="7" t="str">
        <f>Y200</f>
        <v>VA RE</v>
      </c>
      <c r="U205" s="9">
        <f ca="1">CORREL(U4:U195,Y4:Y195)</f>
        <v>0.80611485327671695</v>
      </c>
      <c r="V205" s="9">
        <f ca="1">CORREL(V4:V195,Y4:Y195)</f>
        <v>0.6678062974578941</v>
      </c>
      <c r="W205" s="9">
        <f ca="1">CORREL(W4:W195,Y4:Y195)</f>
        <v>0.64237843152896534</v>
      </c>
      <c r="X205" s="9">
        <f ca="1">CORREL(X4:X195,Y4:Y195)</f>
        <v>0.79588187744537053</v>
      </c>
      <c r="Y205" s="9">
        <v>1</v>
      </c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</row>
    <row r="206" spans="1:81" x14ac:dyDescent="0.2">
      <c r="A206" s="38"/>
      <c r="B206" s="34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T206" s="7" t="str">
        <f>Z200</f>
        <v>Opp RE</v>
      </c>
      <c r="U206" s="9">
        <f ca="1">CORREL(U4:U195,Z4:Z195)</f>
        <v>0.77591619649174814</v>
      </c>
      <c r="V206" s="9">
        <f ca="1">CORREL(V4:V195,Z4:Z195)</f>
        <v>0.70319433186397207</v>
      </c>
      <c r="W206" s="9">
        <f ca="1">CORREL(W4:W195,Z4:Z195)</f>
        <v>0.61682165447213477</v>
      </c>
      <c r="X206" s="9">
        <f ca="1">CORREL(X4:X195,Z4:Z195)</f>
        <v>0.77085969781296926</v>
      </c>
      <c r="Y206" s="9">
        <f ca="1">CORREL(Y4:Y195,Z4:Z195)</f>
        <v>0.89007681419799733</v>
      </c>
      <c r="Z206" s="9">
        <v>1</v>
      </c>
      <c r="AA206" s="9"/>
      <c r="AB206" s="9"/>
      <c r="AC206" s="9"/>
      <c r="AD206" s="9"/>
      <c r="AE206" s="9"/>
      <c r="AF206" s="9"/>
      <c r="AG206" s="9"/>
      <c r="AH206" s="9"/>
      <c r="AI206" s="9"/>
      <c r="AJ206" s="9"/>
    </row>
    <row r="207" spans="1:81" x14ac:dyDescent="0.2">
      <c r="A207" s="38"/>
      <c r="B207" s="34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T207" s="7" t="str">
        <f>AA200</f>
        <v>Infra</v>
      </c>
      <c r="U207" s="9">
        <f ca="1">CORREL(U4:U195,AA4:AA195)</f>
        <v>0.32766907083732211</v>
      </c>
      <c r="V207" s="9">
        <f ca="1">CORREL(V4:V195,AA4:AA195)</f>
        <v>0.32467254414272784</v>
      </c>
      <c r="W207" s="9">
        <f ca="1">CORREL(W4:W195,AA4:AA195)</f>
        <v>0.44673597446800861</v>
      </c>
      <c r="X207" s="9">
        <f ca="1">CORREL(X4:X195,AA4:AA195)</f>
        <v>0.32090181256548594</v>
      </c>
      <c r="Y207" s="9">
        <f ca="1">CORREL(Y4:Y195,AA4:AA195)</f>
        <v>0.42392700236307734</v>
      </c>
      <c r="Z207" s="9">
        <f ca="1">CORREL(Z4:Z195,AA4:AA195)</f>
        <v>0.51970609406510526</v>
      </c>
      <c r="AA207" s="9">
        <v>1</v>
      </c>
      <c r="AB207" s="9"/>
      <c r="AC207" s="9"/>
      <c r="AD207" s="9"/>
      <c r="AE207" s="9"/>
      <c r="AF207" s="9"/>
      <c r="AG207" s="9"/>
      <c r="AH207" s="9"/>
      <c r="AI207" s="9"/>
      <c r="AJ207" s="9"/>
    </row>
    <row r="208" spans="1:81" x14ac:dyDescent="0.2">
      <c r="A208" s="38"/>
      <c r="B208" s="34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T208" s="7" t="str">
        <f>AB200</f>
        <v>Timberland</v>
      </c>
      <c r="U208" s="9">
        <f ca="1">CORREL(U4:U195,AB4:AB195)</f>
        <v>0.18795299795992595</v>
      </c>
      <c r="V208" s="9">
        <f ca="1">CORREL(V4:V195,AB4:AB195)</f>
        <v>-5.0715045371151686E-2</v>
      </c>
      <c r="W208" s="9">
        <f ca="1">CORREL(W4:W195,AB4:AB195)</f>
        <v>0.25427207840632882</v>
      </c>
      <c r="X208" s="9">
        <f ca="1">CORREL(X4:X195,AB4:AB195)</f>
        <v>0.15315383484533407</v>
      </c>
      <c r="Y208" s="9">
        <f ca="1">CORREL(Y4:Y195,AB4:AB195)</f>
        <v>0.34357204161500093</v>
      </c>
      <c r="Z208" s="9">
        <f ca="1">CORREL(Z4:Z195,AB4:AB195)</f>
        <v>0.36924214857996263</v>
      </c>
      <c r="AA208" s="9">
        <f ca="1">CORREL(AA4:AA195,AB4:AB195)</f>
        <v>0.25323079462008447</v>
      </c>
      <c r="AB208" s="9">
        <v>1</v>
      </c>
      <c r="AC208" s="9"/>
      <c r="AD208" s="9"/>
      <c r="AE208" s="9"/>
      <c r="AF208" s="9"/>
      <c r="AG208" s="9"/>
      <c r="AH208" s="9"/>
      <c r="AI208" s="9"/>
      <c r="AJ208" s="9"/>
    </row>
    <row r="209" spans="1:36" x14ac:dyDescent="0.2">
      <c r="A209" s="38"/>
      <c r="B209" s="34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T209" s="7" t="str">
        <f>AC200</f>
        <v>Row Crops</v>
      </c>
      <c r="U209" s="9">
        <f ca="1">CORREL(U4:U195,AC4:AC195)</f>
        <v>0.13356532164983312</v>
      </c>
      <c r="V209" s="9">
        <f ca="1">CORREL(V4:V195,AC4:AC195)</f>
        <v>-5.9916710609040219E-2</v>
      </c>
      <c r="W209" s="9">
        <f ca="1">CORREL(W4:W195,AC4:AC195)</f>
        <v>0.18382340408853884</v>
      </c>
      <c r="X209" s="9">
        <f ca="1">CORREL(X4:X195,AC4:AC195)</f>
        <v>0.11210579301056518</v>
      </c>
      <c r="Y209" s="9">
        <f ca="1">CORREL(Y4:Y195,AC4:AC195)</f>
        <v>0.23045252913588724</v>
      </c>
      <c r="Z209" s="9">
        <f ca="1">CORREL(Z4:Z195,AC4:AC195)</f>
        <v>0.31007337647931849</v>
      </c>
      <c r="AA209" s="9">
        <f ca="1">CORREL(AA4:AA195,AC4:AC195)</f>
        <v>0.22884706215384309</v>
      </c>
      <c r="AB209" s="9">
        <f ca="1">CORREL(AB4:AB195,AC4:AC195)</f>
        <v>0.62796078696944369</v>
      </c>
      <c r="AC209" s="9">
        <v>1</v>
      </c>
      <c r="AD209" s="9"/>
      <c r="AE209" s="9"/>
      <c r="AF209" s="9"/>
      <c r="AG209" s="9"/>
      <c r="AH209" s="9"/>
      <c r="AI209" s="9"/>
      <c r="AJ209" s="9"/>
    </row>
    <row r="210" spans="1:36" x14ac:dyDescent="0.2">
      <c r="A210" s="38"/>
      <c r="B210" s="34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T210" s="7" t="str">
        <f>AD200</f>
        <v>Perm Crops</v>
      </c>
      <c r="U210" s="9">
        <f ca="1">CORREL(U4:U195,AD4:AD195)</f>
        <v>0.17387083945396212</v>
      </c>
      <c r="V210" s="9">
        <f ca="1">CORREL(V4:V195,AD4:AD195)</f>
        <v>0.15075101527555024</v>
      </c>
      <c r="W210" s="9">
        <f ca="1">CORREL(W4:W195,AD4:AD195)</f>
        <v>0.24922515479407212</v>
      </c>
      <c r="X210" s="9">
        <f ca="1">CORREL(X4:X195,AD4:AD195)</f>
        <v>0.15000827518624979</v>
      </c>
      <c r="Y210" s="9">
        <f ca="1">CORREL(Y4:Y195,AD4:AD195)</f>
        <v>0.3206812285881423</v>
      </c>
      <c r="Z210" s="9">
        <f ca="1">CORREL(Z4:Z195,AD4:AD195)</f>
        <v>0.40324090192573225</v>
      </c>
      <c r="AA210" s="9">
        <f ca="1">CORREL(AA4:AA195,AD4:AD195)</f>
        <v>0.15898544485608948</v>
      </c>
      <c r="AB210" s="9">
        <f ca="1">CORREL(AB4:AB195,AD4:AD195)</f>
        <v>0.6328211146908318</v>
      </c>
      <c r="AC210" s="9">
        <f ca="1">CORREL(AC4:AC195,AD4:AD195)</f>
        <v>0.68922537976685416</v>
      </c>
      <c r="AD210" s="9">
        <v>1</v>
      </c>
      <c r="AE210" s="9"/>
      <c r="AF210" s="9"/>
      <c r="AG210" s="9"/>
      <c r="AH210" s="9"/>
      <c r="AI210" s="9"/>
      <c r="AJ210" s="9"/>
    </row>
    <row r="211" spans="1:36" x14ac:dyDescent="0.2">
      <c r="A211" s="38"/>
      <c r="B211" s="34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T211" s="7" t="str">
        <f>AE200</f>
        <v>REITs</v>
      </c>
      <c r="U211" s="9">
        <f ca="1">CORREL(U4:U195,AE4:AE195)</f>
        <v>9.4780757879750765E-2</v>
      </c>
      <c r="V211" s="9">
        <f ca="1">CORREL(V4:V195,AE4:AE195)</f>
        <v>0.27116482888072957</v>
      </c>
      <c r="W211" s="9">
        <f ca="1">CORREL(W4:W195,AE4:AE195)</f>
        <v>9.9737409301033225E-2</v>
      </c>
      <c r="X211" s="9">
        <f ca="1">CORREL(X4:X195,AE4:AE195)</f>
        <v>9.9831523085684007E-2</v>
      </c>
      <c r="Y211" s="9">
        <f ca="1">CORREL(Y4:Y195,AE4:AE195)</f>
        <v>0.21514991919349802</v>
      </c>
      <c r="Z211" s="9">
        <f ca="1">CORREL(Z4:Z195,AE4:AE195)</f>
        <v>0.39583641577710788</v>
      </c>
      <c r="AA211" s="9">
        <f ca="1">CORREL(AA4:AA195,AE4:AE195)</f>
        <v>0.49699588965434688</v>
      </c>
      <c r="AB211" s="9">
        <f ca="1">CORREL(AB4:AB195,AE4:AE195)</f>
        <v>5.2976818971111096E-3</v>
      </c>
      <c r="AC211" s="9">
        <f ca="1">CORREL(AC4:AC195,AE4:AE195)</f>
        <v>7.6000870294090722E-2</v>
      </c>
      <c r="AD211" s="9">
        <f ca="1">CORREL(AD4:AD195,AE4:AE195)</f>
        <v>9.2890922750539437E-2</v>
      </c>
      <c r="AE211" s="9">
        <v>1</v>
      </c>
      <c r="AF211" s="9"/>
      <c r="AG211" s="9"/>
      <c r="AH211" s="9"/>
      <c r="AI211" s="9"/>
      <c r="AJ211" s="9"/>
    </row>
    <row r="212" spans="1:36" x14ac:dyDescent="0.2">
      <c r="T212" s="7" t="str">
        <f>AF200</f>
        <v>US Public Eq</v>
      </c>
      <c r="U212" s="9">
        <f ca="1">CORREL(U4:U195,AF4:AF195)</f>
        <v>2.2113006473699435E-2</v>
      </c>
      <c r="V212" s="9">
        <f ca="1">CORREL(V4:V195,AF4:AF195)</f>
        <v>0.10406837738738128</v>
      </c>
      <c r="W212" s="9">
        <f ca="1">CORREL(W4:W195,AF4:AF195)</f>
        <v>6.993698536961547E-2</v>
      </c>
      <c r="X212" s="9">
        <f ca="1">CORREL(X4:X195,AF4:AF195)</f>
        <v>5.4569068253268516E-2</v>
      </c>
      <c r="Y212" s="9">
        <f ca="1">CORREL(Y4:Y195,AF4:AF195)</f>
        <v>0.19141142242626108</v>
      </c>
      <c r="Z212" s="9">
        <f ca="1">CORREL(Z4:Z195,AF4:AF195)</f>
        <v>0.28771627075033612</v>
      </c>
      <c r="AA212" s="9">
        <f ca="1">CORREL(AA4:AA195,AF4:AF195)</f>
        <v>0.46965116986447691</v>
      </c>
      <c r="AB212" s="9">
        <f ca="1">CORREL(AB4:AB195,AF4:AF195)</f>
        <v>5.67679235479284E-3</v>
      </c>
      <c r="AC212" s="9">
        <f ca="1">CORREL(AC4:AC195,AF4:AF195)</f>
        <v>0.11304939685137809</v>
      </c>
      <c r="AD212" s="9">
        <f ca="1">CORREL(AD4:AD195,AF4:AF195)</f>
        <v>9.5772041335164176E-2</v>
      </c>
      <c r="AE212" s="9">
        <f ca="1">CORREL(AE4:AE195,AF4:AF195)</f>
        <v>0.75633537472470813</v>
      </c>
      <c r="AF212" s="9">
        <f ca="1">CORREL(AF4:AF195,AF4:AF195)</f>
        <v>1</v>
      </c>
      <c r="AG212" s="9"/>
      <c r="AH212" s="9"/>
      <c r="AI212" s="9"/>
      <c r="AJ212" s="9"/>
    </row>
    <row r="213" spans="1:36" x14ac:dyDescent="0.2">
      <c r="H213" s="4"/>
      <c r="T213" s="7" t="str">
        <f>AG200</f>
        <v>Fixed Income</v>
      </c>
      <c r="U213" s="9">
        <f ca="1">CORREL(U4:U195,AG4:AG195)</f>
        <v>-0.20577580981836799</v>
      </c>
      <c r="V213" s="9">
        <f ca="1">CORREL(V4:V195,AG4:AG195)</f>
        <v>-0.12505493126532999</v>
      </c>
      <c r="W213" s="9">
        <f ca="1">CORREL(W4:W195,AG4:AG195)</f>
        <v>-9.8421656640620511E-2</v>
      </c>
      <c r="X213" s="9">
        <f ca="1">CORREL(X4:X195,AG4:AG195)</f>
        <v>-0.18762973343611258</v>
      </c>
      <c r="Y213" s="9">
        <f ca="1">CORREL(Y4:Y195,AG4:AG195)</f>
        <v>-0.18641568197773864</v>
      </c>
      <c r="Z213" s="9">
        <f ca="1">CORREL(Z4:Z195,AG4:AG195)</f>
        <v>-0.1427475133867093</v>
      </c>
      <c r="AA213" s="9">
        <f ca="1">CORREL(AA4:AA195,AG4:AG195)</f>
        <v>-0.14455560642185084</v>
      </c>
      <c r="AB213" s="9">
        <f ca="1">CORREL(AB4:AB195,AG4:AG195)</f>
        <v>-3.2101407670715142E-3</v>
      </c>
      <c r="AC213" s="9">
        <f ca="1">CORREL(AC4:AC195,AG4:AG195)</f>
        <v>-7.2796009402292555E-2</v>
      </c>
      <c r="AD213" s="9">
        <f ca="1">CORREL(AD4:AD195,AG4:AG195)</f>
        <v>-2.8206835246487219E-2</v>
      </c>
      <c r="AE213" s="9">
        <f ca="1">CORREL(AE4:AE195,AG4:AG195)</f>
        <v>0.15572715770911588</v>
      </c>
      <c r="AF213" s="9">
        <f ca="1">CORREL(AF4:AF195,AG4:AG195)</f>
        <v>-0.10413425732896876</v>
      </c>
      <c r="AG213" s="9">
        <f ca="1">CORREL(AG4:AG195,AG4:AG195)</f>
        <v>1</v>
      </c>
    </row>
    <row r="214" spans="1:36" x14ac:dyDescent="0.2">
      <c r="H214" s="4"/>
      <c r="T214" s="7" t="str">
        <f>AH200</f>
        <v>NCPREC</v>
      </c>
      <c r="U214" s="9">
        <f ca="1">CORREL(U4:U195,AH4:AH195)</f>
        <v>0.71855099409735457</v>
      </c>
      <c r="V214" s="9">
        <f ca="1">CORREL(V4:V195,AH4:AH195)</f>
        <v>0.55351048117965274</v>
      </c>
      <c r="W214" s="9">
        <f ca="1">CORREL(W4:W195,AH4:AH195)</f>
        <v>0.49272148631000084</v>
      </c>
      <c r="X214" s="9">
        <f ca="1">CORREL(X4:X195,AH4:AH195)</f>
        <v>0.78118257243007383</v>
      </c>
      <c r="Y214" s="9">
        <f ca="1">CORREL(Y4:Y195,AH4:AH195)</f>
        <v>0.6978057472201552</v>
      </c>
      <c r="Z214" s="9">
        <f ca="1">CORREL(Z4:Z195,AH4:AH195)</f>
        <v>0.75435515734539527</v>
      </c>
      <c r="AA214" s="9">
        <f ca="1">CORREL(AA4:AA195,AH4:AH195)</f>
        <v>0.46765903803893566</v>
      </c>
      <c r="AB214" s="9">
        <f ca="1">CORREL(AB4:AB195,AH4:AH195)</f>
        <v>0.17275899508039333</v>
      </c>
      <c r="AC214" s="9">
        <f ca="1">CORREL(AC4:AC195,AH4:AH195)</f>
        <v>9.8402494039980637E-2</v>
      </c>
      <c r="AD214" s="9">
        <f ca="1">CORREL(AD4:AD195,AH4:AH195)</f>
        <v>8.6198177363415091E-2</v>
      </c>
      <c r="AE214" s="9">
        <f ca="1">CORREL(AE4:AE195,AH4:AH195)</f>
        <v>0.2390214325221296</v>
      </c>
      <c r="AF214" s="9">
        <f ca="1">CORREL(AF4:AF195,AH4:AH195)</f>
        <v>0.26103019097806157</v>
      </c>
      <c r="AG214" s="9">
        <f ca="1">CORREL(AG4:AG195,AH4:AH195)</f>
        <v>-0.13242690586385394</v>
      </c>
      <c r="AH214" s="9">
        <f ca="1">CORREL(AH4:AH195,AH4:AH195)</f>
        <v>0.99999999999999989</v>
      </c>
    </row>
    <row r="215" spans="1:36" x14ac:dyDescent="0.2">
      <c r="H215" s="4"/>
      <c r="T215" s="7" t="str">
        <f>AI200</f>
        <v>Add-On 1</v>
      </c>
      <c r="U215" s="9" t="e">
        <f ca="1">CORREL(U4:U195,AI4:AI195)</f>
        <v>#DIV/0!</v>
      </c>
      <c r="V215" s="9" t="e">
        <f ca="1">CORREL(V4:V195,AI4:AI195)</f>
        <v>#DIV/0!</v>
      </c>
      <c r="W215" s="9" t="e">
        <f ca="1">CORREL(W4:W195,AI4:AI195)</f>
        <v>#DIV/0!</v>
      </c>
      <c r="X215" s="9" t="e">
        <f ca="1">CORREL(X4:X195,AI4:AI195)</f>
        <v>#DIV/0!</v>
      </c>
      <c r="Y215" s="9" t="e">
        <f ca="1">CORREL(Y4:Y195,AI4:AI195)</f>
        <v>#DIV/0!</v>
      </c>
      <c r="Z215" s="9" t="e">
        <f ca="1">CORREL(Z4:Z195,AI4:AI195)</f>
        <v>#DIV/0!</v>
      </c>
      <c r="AA215" s="9" t="e">
        <f ca="1">CORREL(AA4:AA195,AI4:AI195)</f>
        <v>#DIV/0!</v>
      </c>
      <c r="AB215" s="9" t="e">
        <f ca="1">CORREL(AB4:AB195,AI4:AI195)</f>
        <v>#DIV/0!</v>
      </c>
      <c r="AC215" s="9" t="e">
        <f ca="1">CORREL(AC4:AC195,AI4:AI195)</f>
        <v>#DIV/0!</v>
      </c>
      <c r="AD215" s="9" t="e">
        <f ca="1">CORREL(AD4:AD195,AI4:AI195)</f>
        <v>#DIV/0!</v>
      </c>
      <c r="AE215" s="9" t="e">
        <f ca="1">CORREL(AE4:AE195,AI4:AI195)</f>
        <v>#DIV/0!</v>
      </c>
      <c r="AF215" s="9" t="e">
        <f ca="1">CORREL(AF4:AF195,AI4:AI195)</f>
        <v>#DIV/0!</v>
      </c>
      <c r="AG215" s="9" t="e">
        <f ca="1">CORREL(AG4:AG195,AI4:AI195)</f>
        <v>#DIV/0!</v>
      </c>
      <c r="AH215" s="9" t="e">
        <f ca="1">CORREL(AH4:AH195,AI4:AI195)</f>
        <v>#DIV/0!</v>
      </c>
      <c r="AI215" s="9" t="e">
        <f ca="1">CORREL(AI4:AI195,AI4:AI195)</f>
        <v>#DIV/0!</v>
      </c>
    </row>
    <row r="216" spans="1:36" x14ac:dyDescent="0.2">
      <c r="H216" s="4"/>
      <c r="T216" s="7" t="str">
        <f>AJ200</f>
        <v>Add-On 2</v>
      </c>
      <c r="U216" s="9" t="e">
        <f ca="1">CORREL(U4:U195,AJ4:AJ195)</f>
        <v>#DIV/0!</v>
      </c>
      <c r="V216" s="9" t="e">
        <f ca="1">CORREL(V4:V195,AJ4:AJ195)</f>
        <v>#DIV/0!</v>
      </c>
      <c r="W216" s="9" t="e">
        <f ca="1">CORREL(W4:W195,AJ4:AJ195)</f>
        <v>#DIV/0!</v>
      </c>
      <c r="X216" s="9" t="e">
        <f ca="1">CORREL(X4:X195,AJ4:AJ195)</f>
        <v>#DIV/0!</v>
      </c>
      <c r="Y216" s="9" t="e">
        <f ca="1">CORREL(Y4:Y195,AJ4:AJ195)</f>
        <v>#DIV/0!</v>
      </c>
      <c r="Z216" s="9" t="e">
        <f ca="1">CORREL(Z4:Z195,AJ4:AJ195)</f>
        <v>#DIV/0!</v>
      </c>
      <c r="AA216" s="9" t="e">
        <f ca="1">CORREL(AA4:AA195,AJ4:AJ195)</f>
        <v>#DIV/0!</v>
      </c>
      <c r="AB216" s="9" t="e">
        <f ca="1">CORREL(AB4:AB195,AJ4:AJ195)</f>
        <v>#DIV/0!</v>
      </c>
      <c r="AC216" s="9" t="e">
        <f ca="1">CORREL(AC4:AC195,AJ4:AJ195)</f>
        <v>#DIV/0!</v>
      </c>
      <c r="AD216" s="9" t="e">
        <f ca="1">CORREL(AD4:AD195,AJ4:AJ195)</f>
        <v>#DIV/0!</v>
      </c>
      <c r="AE216" s="9" t="e">
        <f ca="1">CORREL(AE4:AE195,AJ4:AJ195)</f>
        <v>#DIV/0!</v>
      </c>
      <c r="AF216" s="9" t="e">
        <f ca="1">CORREL(AF4:AF195,AJ4:AJ195)</f>
        <v>#DIV/0!</v>
      </c>
      <c r="AG216" s="9" t="e">
        <f ca="1">CORREL(AG4:AG195,AJ4:AJ195)</f>
        <v>#DIV/0!</v>
      </c>
      <c r="AH216" s="9" t="e">
        <f ca="1">CORREL(AH4:AH195,AJ4:AJ195)</f>
        <v>#DIV/0!</v>
      </c>
      <c r="AI216" s="9" t="e">
        <f ca="1">CORREL(AI4:AI195,AJ4:AJ195)</f>
        <v>#DIV/0!</v>
      </c>
      <c r="AJ216" s="9" t="e">
        <f ca="1">CORREL(AJ4:AJ195,AJ4:AJ195)</f>
        <v>#DIV/0!</v>
      </c>
    </row>
    <row r="217" spans="1:36" x14ac:dyDescent="0.2">
      <c r="H217" s="4"/>
    </row>
    <row r="218" spans="1:36" x14ac:dyDescent="0.2">
      <c r="H218" s="4"/>
    </row>
    <row r="219" spans="1:36" ht="12.75" thickBot="1" x14ac:dyDescent="0.25">
      <c r="H219" s="4"/>
    </row>
    <row r="220" spans="1:36" x14ac:dyDescent="0.2">
      <c r="H220" s="4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</row>
    <row r="236" spans="20:36" ht="12.75" thickBot="1" x14ac:dyDescent="0.25"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</row>
    <row r="238" spans="20:36" x14ac:dyDescent="0.2"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</row>
    <row r="239" spans="20:36" x14ac:dyDescent="0.2"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</row>
    <row r="240" spans="20:36" x14ac:dyDescent="0.2"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</row>
    <row r="241" spans="21:36" x14ac:dyDescent="0.2"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</row>
    <row r="242" spans="21:36" x14ac:dyDescent="0.2"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</row>
    <row r="243" spans="21:36" x14ac:dyDescent="0.2"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</row>
    <row r="244" spans="21:36" x14ac:dyDescent="0.2"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</row>
    <row r="245" spans="21:36" x14ac:dyDescent="0.2"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</row>
    <row r="246" spans="21:36" x14ac:dyDescent="0.2"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</row>
    <row r="247" spans="21:36" x14ac:dyDescent="0.2"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</row>
    <row r="248" spans="21:36" x14ac:dyDescent="0.2"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</row>
    <row r="249" spans="21:36" x14ac:dyDescent="0.2"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</row>
    <row r="250" spans="21:36" x14ac:dyDescent="0.2"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</row>
    <row r="251" spans="21:36" x14ac:dyDescent="0.2"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</row>
    <row r="252" spans="21:36" x14ac:dyDescent="0.2"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</row>
    <row r="253" spans="21:36" x14ac:dyDescent="0.2"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</row>
    <row r="254" spans="21:36" x14ac:dyDescent="0.2"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</row>
    <row r="255" spans="21:36" x14ac:dyDescent="0.2"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</row>
    <row r="256" spans="21:36" x14ac:dyDescent="0.2"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</row>
    <row r="257" spans="21:36" x14ac:dyDescent="0.2"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</row>
  </sheetData>
  <conditionalFormatting sqref="U213:AG213">
    <cfRule type="cellIs" dxfId="35" priority="7" operator="lessThan">
      <formula>-0.5</formula>
    </cfRule>
    <cfRule type="cellIs" dxfId="34" priority="8" operator="greaterThan">
      <formula>0.5</formula>
    </cfRule>
  </conditionalFormatting>
  <conditionalFormatting sqref="U214:AH214">
    <cfRule type="cellIs" dxfId="33" priority="5" operator="lessThan">
      <formula>-0.5</formula>
    </cfRule>
    <cfRule type="cellIs" dxfId="32" priority="6" operator="greaterThan">
      <formula>0.5</formula>
    </cfRule>
  </conditionalFormatting>
  <conditionalFormatting sqref="U215:AI215">
    <cfRule type="cellIs" dxfId="31" priority="3" operator="lessThan">
      <formula>-0.5</formula>
    </cfRule>
    <cfRule type="cellIs" dxfId="30" priority="4" operator="greaterThan">
      <formula>0.5</formula>
    </cfRule>
  </conditionalFormatting>
  <conditionalFormatting sqref="U201:AJ208 U208:AB211">
    <cfRule type="cellIs" dxfId="29" priority="19" operator="lessThan">
      <formula>-0.5</formula>
    </cfRule>
    <cfRule type="cellIs" dxfId="28" priority="20" operator="greaterThan">
      <formula>0.5</formula>
    </cfRule>
  </conditionalFormatting>
  <conditionalFormatting sqref="U212:AJ212">
    <cfRule type="cellIs" dxfId="27" priority="9" operator="lessThan">
      <formula>-0.5</formula>
    </cfRule>
    <cfRule type="cellIs" dxfId="26" priority="10" operator="greaterThan">
      <formula>0.5</formula>
    </cfRule>
  </conditionalFormatting>
  <conditionalFormatting sqref="U216:AJ216">
    <cfRule type="cellIs" dxfId="25" priority="1" operator="lessThan">
      <formula>-0.5</formula>
    </cfRule>
    <cfRule type="cellIs" dxfId="24" priority="2" operator="greaterThan">
      <formula>0.5</formula>
    </cfRule>
  </conditionalFormatting>
  <conditionalFormatting sqref="AC209">
    <cfRule type="cellIs" dxfId="23" priority="17" operator="lessThan">
      <formula>-0.5</formula>
    </cfRule>
    <cfRule type="cellIs" dxfId="22" priority="18" operator="greaterThan">
      <formula>0.5</formula>
    </cfRule>
  </conditionalFormatting>
  <conditionalFormatting sqref="AC210:AD211">
    <cfRule type="cellIs" dxfId="21" priority="11" operator="lessThan">
      <formula>-0.5</formula>
    </cfRule>
    <cfRule type="cellIs" dxfId="20" priority="12" operator="greaterThan">
      <formula>0.5</formula>
    </cfRule>
  </conditionalFormatting>
  <conditionalFormatting sqref="AE211:AJ211">
    <cfRule type="cellIs" dxfId="19" priority="13" operator="lessThan">
      <formula>-0.5</formula>
    </cfRule>
    <cfRule type="cellIs" dxfId="18" priority="14" operator="greaterThan">
      <formula>0.5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10D8A-408A-4731-8159-687EFB9A168D}">
  <sheetPr codeName="Sheet8">
    <tabColor theme="4"/>
  </sheetPr>
  <dimension ref="B1:BC216"/>
  <sheetViews>
    <sheetView topLeftCell="O188" zoomScale="110" zoomScaleNormal="110" workbookViewId="0">
      <selection activeCell="AA212" sqref="AA212"/>
    </sheetView>
  </sheetViews>
  <sheetFormatPr defaultRowHeight="12" x14ac:dyDescent="0.2"/>
  <cols>
    <col min="2" max="2" width="12.5" style="1" customWidth="1"/>
    <col min="3" max="18" width="12.5" customWidth="1"/>
  </cols>
  <sheetData>
    <row r="1" spans="2:55" x14ac:dyDescent="0.2">
      <c r="B1"/>
      <c r="U1" s="14" t="s">
        <v>4</v>
      </c>
      <c r="AN1" s="14" t="s">
        <v>5</v>
      </c>
    </row>
    <row r="2" spans="2:55" ht="24" x14ac:dyDescent="0.2">
      <c r="B2"/>
      <c r="C2" s="171" t="str">
        <f>'Base Correl and Vol Calcs'!C2</f>
        <v>US Core RE</v>
      </c>
      <c r="D2" s="171" t="str">
        <f>'Base Correl and Vol Calcs'!D2</f>
        <v>Euro Core RE</v>
      </c>
      <c r="E2" s="171" t="str">
        <f>'Base Correl and Vol Calcs'!E2</f>
        <v>Asia Core RE</v>
      </c>
      <c r="F2" s="171" t="str">
        <f>'Base Correl and Vol Calcs'!F2</f>
        <v>US Core+ RE</v>
      </c>
      <c r="G2" s="171" t="str">
        <f>'Base Correl and Vol Calcs'!G2</f>
        <v>VA RE</v>
      </c>
      <c r="H2" s="171" t="str">
        <f>'Base Correl and Vol Calcs'!H2</f>
        <v>Opp RE</v>
      </c>
      <c r="I2" s="171" t="str">
        <f>'Base Correl and Vol Calcs'!I2</f>
        <v>Infra</v>
      </c>
      <c r="J2" s="171" t="str">
        <f>'Base Correl and Vol Calcs'!J2</f>
        <v>Timberland</v>
      </c>
      <c r="K2" s="171" t="str">
        <f>'Base Correl and Vol Calcs'!K2</f>
        <v>Row Crops</v>
      </c>
      <c r="L2" s="171" t="str">
        <f>'Base Correl and Vol Calcs'!L2</f>
        <v>Perm Crops</v>
      </c>
      <c r="M2" s="171" t="str">
        <f>'Base Correl and Vol Calcs'!M2</f>
        <v>REITs</v>
      </c>
      <c r="N2" s="171" t="str">
        <f>'Base Correl and Vol Calcs'!N2</f>
        <v>US Public Eq</v>
      </c>
      <c r="O2" s="171" t="str">
        <f>'Base Correl and Vol Calcs'!O2</f>
        <v>Fixed Income</v>
      </c>
      <c r="P2" s="171" t="str">
        <f>'Base Correl and Vol Calcs'!P2</f>
        <v>NCPREC</v>
      </c>
      <c r="Q2" s="171" t="str">
        <f>'Base Correl and Vol Calcs'!Q2</f>
        <v>Add-On 1</v>
      </c>
      <c r="R2" s="171" t="str">
        <f>'Base Correl and Vol Calcs'!R2</f>
        <v>Add-On 2</v>
      </c>
      <c r="U2" s="8" t="str">
        <f t="shared" ref="U2:AF2" si="0">C2</f>
        <v>US Core RE</v>
      </c>
      <c r="V2" s="8" t="str">
        <f t="shared" si="0"/>
        <v>Euro Core RE</v>
      </c>
      <c r="W2" s="8" t="str">
        <f t="shared" si="0"/>
        <v>Asia Core RE</v>
      </c>
      <c r="X2" s="8" t="str">
        <f t="shared" si="0"/>
        <v>US Core+ RE</v>
      </c>
      <c r="Y2" s="8" t="str">
        <f t="shared" si="0"/>
        <v>VA RE</v>
      </c>
      <c r="Z2" s="8" t="str">
        <f t="shared" si="0"/>
        <v>Opp RE</v>
      </c>
      <c r="AA2" s="8" t="str">
        <f t="shared" si="0"/>
        <v>Infra</v>
      </c>
      <c r="AB2" s="8" t="str">
        <f t="shared" si="0"/>
        <v>Timberland</v>
      </c>
      <c r="AC2" s="8" t="str">
        <f t="shared" si="0"/>
        <v>Row Crops</v>
      </c>
      <c r="AD2" s="8" t="str">
        <f t="shared" si="0"/>
        <v>Perm Crops</v>
      </c>
      <c r="AE2" s="8" t="str">
        <f t="shared" si="0"/>
        <v>REITs</v>
      </c>
      <c r="AF2" s="8" t="str">
        <f t="shared" si="0"/>
        <v>US Public Eq</v>
      </c>
      <c r="AG2" s="8" t="str">
        <f t="shared" ref="AG2:AJ2" si="1">O2</f>
        <v>Fixed Income</v>
      </c>
      <c r="AH2" s="8" t="str">
        <f t="shared" si="1"/>
        <v>NCPREC</v>
      </c>
      <c r="AI2" s="8" t="str">
        <f t="shared" si="1"/>
        <v>Add-On 1</v>
      </c>
      <c r="AJ2" s="8" t="str">
        <f t="shared" si="1"/>
        <v>Add-On 2</v>
      </c>
      <c r="AK2" s="8"/>
      <c r="AL2" s="7"/>
      <c r="AM2" s="7"/>
      <c r="AN2" s="13" t="str">
        <f t="shared" ref="AN2:AY2" si="2">U2</f>
        <v>US Core RE</v>
      </c>
      <c r="AO2" s="13" t="str">
        <f t="shared" si="2"/>
        <v>Euro Core RE</v>
      </c>
      <c r="AP2" s="13" t="str">
        <f t="shared" si="2"/>
        <v>Asia Core RE</v>
      </c>
      <c r="AQ2" s="13" t="str">
        <f t="shared" si="2"/>
        <v>US Core+ RE</v>
      </c>
      <c r="AR2" s="13" t="str">
        <f t="shared" si="2"/>
        <v>VA RE</v>
      </c>
      <c r="AS2" s="13" t="str">
        <f t="shared" si="2"/>
        <v>Opp RE</v>
      </c>
      <c r="AT2" s="13" t="str">
        <f t="shared" si="2"/>
        <v>Infra</v>
      </c>
      <c r="AU2" s="13" t="str">
        <f t="shared" si="2"/>
        <v>Timberland</v>
      </c>
      <c r="AV2" s="13" t="str">
        <f t="shared" si="2"/>
        <v>Row Crops</v>
      </c>
      <c r="AW2" s="13" t="str">
        <f t="shared" si="2"/>
        <v>Perm Crops</v>
      </c>
      <c r="AX2" s="13" t="str">
        <f t="shared" si="2"/>
        <v>REITs</v>
      </c>
      <c r="AY2" s="13" t="str">
        <f t="shared" si="2"/>
        <v>US Public Eq</v>
      </c>
      <c r="AZ2" s="13" t="str">
        <f t="shared" ref="AZ2:BC2" si="3">AG2</f>
        <v>Fixed Income</v>
      </c>
      <c r="BA2" s="13" t="str">
        <f t="shared" si="3"/>
        <v>NCPREC</v>
      </c>
      <c r="BB2" s="13" t="str">
        <f t="shared" si="3"/>
        <v>Add-On 1</v>
      </c>
      <c r="BC2" s="13" t="str">
        <f t="shared" si="3"/>
        <v>Add-On 2</v>
      </c>
    </row>
    <row r="3" spans="2:55" ht="12.75" x14ac:dyDescent="0.2">
      <c r="B3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7"/>
      <c r="AM3" s="7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</row>
    <row r="4" spans="2:55" x14ac:dyDescent="0.2"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0"/>
    </row>
    <row r="5" spans="2:55" x14ac:dyDescent="0.2">
      <c r="B5" s="1">
        <f>'Base Correl and Vol Calcs'!B5</f>
        <v>45565</v>
      </c>
      <c r="C5" s="3">
        <f ca="1">'Data Selector'!W4</f>
        <v>1.0290275009927852E-2</v>
      </c>
      <c r="D5" s="3">
        <f ca="1">'Data Selector'!X4</f>
        <v>3.1481423081052284E-3</v>
      </c>
      <c r="E5" s="3">
        <f ca="1">'Data Selector'!Y4</f>
        <v>0.11443446199675877</v>
      </c>
      <c r="F5" s="3">
        <f ca="1">'Data Selector'!Z4</f>
        <v>6.7479893635471466E-3</v>
      </c>
      <c r="G5" s="3">
        <f ca="1">'Data Selector'!AA4</f>
        <v>-1.7575900078599771E-2</v>
      </c>
      <c r="H5" s="3">
        <f ca="1">'Data Selector'!AB4</f>
        <v>3.3484494406194498E-2</v>
      </c>
      <c r="I5" s="3">
        <f ca="1">'Data Selector'!AC4</f>
        <v>6.5365018093749727E-2</v>
      </c>
      <c r="J5" s="3">
        <f ca="1">'Data Selector'!AD4</f>
        <v>1.1607109847497021E-2</v>
      </c>
      <c r="K5" s="3">
        <f ca="1">'Data Selector'!AE4</f>
        <v>-1.7322374441972599E-3</v>
      </c>
      <c r="L5" s="3">
        <f ca="1">'Data Selector'!AF4</f>
        <v>-1.4054545938871454E-2</v>
      </c>
      <c r="M5" s="3">
        <f ca="1">'Data Selector'!AG4</f>
        <v>0.16334399999999993</v>
      </c>
      <c r="N5" s="3">
        <f ca="1">'Data Selector'!AH4</f>
        <v>4.2837875000000025E-2</v>
      </c>
      <c r="O5" s="3">
        <f ca="1">'Data Selector'!AI4</f>
        <v>6.5120300000010012E-4</v>
      </c>
      <c r="P5" s="3">
        <f ca="1">'Data Selector'!AJ4</f>
        <v>7.4070512259027943E-3</v>
      </c>
      <c r="Q5" s="3" t="e">
        <f ca="1">'Data Selector'!AK4</f>
        <v>#DIV/0!</v>
      </c>
      <c r="R5" s="3" t="e">
        <f ca="1">'Data Selector'!AL4</f>
        <v>#DIV/0!</v>
      </c>
      <c r="U5" s="12">
        <f ca="1">IF($AK5&lt;(Summary!$D$4+1),C5,"")</f>
        <v>1.0290275009927852E-2</v>
      </c>
      <c r="V5" s="12">
        <f ca="1">IF($AK5&lt;(Summary!$D$4+1),D5,"")</f>
        <v>3.1481423081052284E-3</v>
      </c>
      <c r="W5" s="12">
        <f ca="1">IF($AK5&lt;(Summary!$D$4+1),E5,"")</f>
        <v>0.11443446199675877</v>
      </c>
      <c r="X5" s="12">
        <f ca="1">IF($AK5&lt;(Summary!$D$4+1),F5,"")</f>
        <v>6.7479893635471466E-3</v>
      </c>
      <c r="Y5" s="12">
        <f ca="1">IF($AK5&lt;(Summary!$D$4+1),G5,"")</f>
        <v>-1.7575900078599771E-2</v>
      </c>
      <c r="Z5" s="12">
        <f ca="1">IF($AK5&lt;(Summary!$D$4+1),H5,"")</f>
        <v>3.3484494406194498E-2</v>
      </c>
      <c r="AA5" s="12">
        <f ca="1">IF($AK5&lt;(Summary!$D$4+1),I5,"")</f>
        <v>6.5365018093749727E-2</v>
      </c>
      <c r="AB5" s="12">
        <f ca="1">IF($AK5&lt;(Summary!$D$4+1),J5,"")</f>
        <v>1.1607109847497021E-2</v>
      </c>
      <c r="AC5" s="12">
        <f ca="1">IF($AK5&lt;(Summary!$D$4+1),K5,"")</f>
        <v>-1.7322374441972599E-3</v>
      </c>
      <c r="AD5" s="12">
        <f ca="1">IF($AK5&lt;(Summary!$D$4+1),L5,"")</f>
        <v>-1.4054545938871454E-2</v>
      </c>
      <c r="AE5" s="12">
        <f ca="1">IF($AK5&lt;(Summary!$D$4+1),M5,"")</f>
        <v>0.16334399999999993</v>
      </c>
      <c r="AF5" s="12">
        <f ca="1">IF($AK5&lt;(Summary!$D$4+1),N5,"")</f>
        <v>4.2837875000000025E-2</v>
      </c>
      <c r="AG5" s="12">
        <f ca="1">IF($AK5&lt;(Summary!$D$4+1),O5,"")</f>
        <v>6.5120300000010012E-4</v>
      </c>
      <c r="AH5" s="12">
        <f ca="1">IF($AK5&lt;(Summary!$D$4+1),P5,"")</f>
        <v>7.4070512259027943E-3</v>
      </c>
      <c r="AI5" s="12" t="e">
        <f ca="1">IF($AK5&lt;(Summary!$D$4+1),Q5,"")</f>
        <v>#DIV/0!</v>
      </c>
      <c r="AJ5" s="12" t="e">
        <f ca="1">IF($AK5&lt;(Summary!$D$4+1),R5,"")</f>
        <v>#DIV/0!</v>
      </c>
      <c r="AK5" s="10">
        <f t="shared" ref="AK5:AK68" si="4">AK4+1</f>
        <v>1</v>
      </c>
      <c r="AN5" t="s">
        <v>6</v>
      </c>
    </row>
    <row r="6" spans="2:55" x14ac:dyDescent="0.2">
      <c r="B6" s="1">
        <f>'Base Correl and Vol Calcs'!B6</f>
        <v>45473</v>
      </c>
      <c r="C6" s="3">
        <f ca="1">'Data Selector'!W5</f>
        <v>2.1754255730434879E-2</v>
      </c>
      <c r="D6" s="3">
        <f ca="1">'Data Selector'!X5</f>
        <v>2.7714596758427357E-2</v>
      </c>
      <c r="E6" s="3">
        <f ca="1">'Data Selector'!Y5</f>
        <v>-7.757602991105772E-2</v>
      </c>
      <c r="F6" s="3">
        <f ca="1">'Data Selector'!Z5</f>
        <v>1.1442184107440134E-2</v>
      </c>
      <c r="G6" s="3">
        <f ca="1">'Data Selector'!AA5</f>
        <v>-3.0734512301366923E-3</v>
      </c>
      <c r="H6" s="3">
        <f ca="1">'Data Selector'!AB5</f>
        <v>-1.5595423075033255E-2</v>
      </c>
      <c r="I6" s="3">
        <f ca="1">'Data Selector'!AC5</f>
        <v>2.5886573267187352E-2</v>
      </c>
      <c r="J6" s="3">
        <f ca="1">'Data Selector'!AD5</f>
        <v>1.0774846333039934E-2</v>
      </c>
      <c r="K6" s="3">
        <f ca="1">'Data Selector'!AE5</f>
        <v>4.0532739388978722E-3</v>
      </c>
      <c r="L6" s="3">
        <f ca="1">'Data Selector'!AF5</f>
        <v>-4.3050794918491619E-2</v>
      </c>
      <c r="M6" s="3">
        <f ca="1">'Data Selector'!AG5</f>
        <v>-2.1485895564053781E-2</v>
      </c>
      <c r="N6" s="3">
        <f ca="1">'Data Selector'!AH5</f>
        <v>4.2837875063043152E-2</v>
      </c>
      <c r="O6" s="3">
        <f ca="1">'Data Selector'!AI5</f>
        <v>6.5120321280165427E-4</v>
      </c>
      <c r="P6" s="3">
        <f ca="1">'Data Selector'!AJ5</f>
        <v>1.5999623989479739E-2</v>
      </c>
      <c r="Q6" s="3" t="e">
        <f ca="1">'Data Selector'!AK5</f>
        <v>#DIV/0!</v>
      </c>
      <c r="R6" s="3" t="e">
        <f ca="1">'Data Selector'!AL5</f>
        <v>#DIV/0!</v>
      </c>
      <c r="U6" s="12">
        <f ca="1">IF($AK6&lt;(Summary!$D$4+1),C6,"")</f>
        <v>2.1754255730434879E-2</v>
      </c>
      <c r="V6" s="12">
        <f ca="1">IF($AK6&lt;(Summary!$D$4+1),D6,"")</f>
        <v>2.7714596758427357E-2</v>
      </c>
      <c r="W6" s="12">
        <f ca="1">IF($AK6&lt;(Summary!$D$4+1),E6,"")</f>
        <v>-7.757602991105772E-2</v>
      </c>
      <c r="X6" s="12">
        <f ca="1">IF($AK6&lt;(Summary!$D$4+1),F6,"")</f>
        <v>1.1442184107440134E-2</v>
      </c>
      <c r="Y6" s="12">
        <f ca="1">IF($AK6&lt;(Summary!$D$4+1),G6,"")</f>
        <v>-3.0734512301366923E-3</v>
      </c>
      <c r="Z6" s="12">
        <f ca="1">IF($AK6&lt;(Summary!$D$4+1),H6,"")</f>
        <v>-1.5595423075033255E-2</v>
      </c>
      <c r="AA6" s="12">
        <f ca="1">IF($AK6&lt;(Summary!$D$4+1),I6,"")</f>
        <v>2.5886573267187352E-2</v>
      </c>
      <c r="AB6" s="12">
        <f ca="1">IF($AK6&lt;(Summary!$D$4+1),J6,"")</f>
        <v>1.0774846333039934E-2</v>
      </c>
      <c r="AC6" s="12">
        <f ca="1">IF($AK6&lt;(Summary!$D$4+1),K6,"")</f>
        <v>4.0532739388978722E-3</v>
      </c>
      <c r="AD6" s="12">
        <f ca="1">IF($AK6&lt;(Summary!$D$4+1),L6,"")</f>
        <v>-4.3050794918491619E-2</v>
      </c>
      <c r="AE6" s="12">
        <f ca="1">IF($AK6&lt;(Summary!$D$4+1),M6,"")</f>
        <v>-2.1485895564053781E-2</v>
      </c>
      <c r="AF6" s="12">
        <f ca="1">IF($AK6&lt;(Summary!$D$4+1),N6,"")</f>
        <v>4.2837875063043152E-2</v>
      </c>
      <c r="AG6" s="12">
        <f ca="1">IF($AK6&lt;(Summary!$D$4+1),O6,"")</f>
        <v>6.5120321280165427E-4</v>
      </c>
      <c r="AH6" s="12">
        <f ca="1">IF($AK6&lt;(Summary!$D$4+1),P6,"")</f>
        <v>1.5999623989479739E-2</v>
      </c>
      <c r="AI6" s="12" t="e">
        <f ca="1">IF($AK6&lt;(Summary!$D$4+1),Q6,"")</f>
        <v>#DIV/0!</v>
      </c>
      <c r="AJ6" s="12" t="e">
        <f ca="1">IF($AK6&lt;(Summary!$D$4+1),R6,"")</f>
        <v>#DIV/0!</v>
      </c>
      <c r="AK6" s="10">
        <f t="shared" si="4"/>
        <v>2</v>
      </c>
      <c r="AN6" s="12">
        <f t="shared" ref="AN6:AY6" ca="1" si="5">STDEV(U4:U195)</f>
        <v>4.852832768486319E-2</v>
      </c>
      <c r="AO6" s="12">
        <f t="shared" ca="1" si="5"/>
        <v>4.9722728247627516E-2</v>
      </c>
      <c r="AP6" s="12">
        <f t="shared" ca="1" si="5"/>
        <v>4.9320782300265389E-2</v>
      </c>
      <c r="AQ6" s="12">
        <f t="shared" ca="1" si="5"/>
        <v>6.8841694172924892E-2</v>
      </c>
      <c r="AR6" s="12">
        <f t="shared" ca="1" si="5"/>
        <v>9.0337957611173442E-2</v>
      </c>
      <c r="AS6" s="12">
        <f t="shared" ca="1" si="5"/>
        <v>0.10568635948638833</v>
      </c>
      <c r="AT6" s="12">
        <f t="shared" ca="1" si="5"/>
        <v>7.619331989639383E-2</v>
      </c>
      <c r="AU6" s="12">
        <f t="shared" ca="1" si="5"/>
        <v>4.6862977981239888E-2</v>
      </c>
      <c r="AV6" s="12">
        <f t="shared" ca="1" si="5"/>
        <v>4.098262902981821E-2</v>
      </c>
      <c r="AW6" s="12">
        <f t="shared" ca="1" si="5"/>
        <v>7.501856551770493E-2</v>
      </c>
      <c r="AX6" s="12">
        <f t="shared" ca="1" si="5"/>
        <v>9.8886439951496471E-2</v>
      </c>
      <c r="AY6" s="12">
        <f t="shared" ca="1" si="5"/>
        <v>8.3576236256965503E-2</v>
      </c>
      <c r="AZ6" s="12">
        <f t="shared" ref="AZ6:BC6" ca="1" si="6">STDEV(AG4:AG195)</f>
        <v>2.1209725278178878E-2</v>
      </c>
      <c r="BA6" s="12">
        <f t="shared" ca="1" si="6"/>
        <v>6.7152132499301617E-2</v>
      </c>
      <c r="BB6" s="12" t="e">
        <f t="shared" ca="1" si="6"/>
        <v>#DIV/0!</v>
      </c>
      <c r="BC6" s="12" t="e">
        <f t="shared" ca="1" si="6"/>
        <v>#DIV/0!</v>
      </c>
    </row>
    <row r="7" spans="2:55" x14ac:dyDescent="0.2">
      <c r="B7" s="1">
        <f>'Base Correl and Vol Calcs'!B7</f>
        <v>45382</v>
      </c>
      <c r="C7" s="3">
        <f ca="1">'Data Selector'!W6</f>
        <v>1.0636409550156101E-2</v>
      </c>
      <c r="D7" s="3">
        <f ca="1">'Data Selector'!X6</f>
        <v>6.8461742554934757E-2</v>
      </c>
      <c r="E7" s="3">
        <f ca="1">'Data Selector'!Y6</f>
        <v>-2.2835902819923981E-2</v>
      </c>
      <c r="F7" s="3">
        <f ca="1">'Data Selector'!Z6</f>
        <v>1.4274405418100988E-2</v>
      </c>
      <c r="G7" s="3">
        <f ca="1">'Data Selector'!AA6</f>
        <v>2.9801071221938091E-2</v>
      </c>
      <c r="H7" s="3">
        <f ca="1">'Data Selector'!AB6</f>
        <v>2.9377804812889652E-2</v>
      </c>
      <c r="I7" s="3">
        <f ca="1">'Data Selector'!AC6</f>
        <v>-1.9512788295312777E-2</v>
      </c>
      <c r="J7" s="3">
        <f ca="1">'Data Selector'!AD6</f>
        <v>-2.0684093671679005E-3</v>
      </c>
      <c r="K7" s="3">
        <f ca="1">'Data Selector'!AE6</f>
        <v>7.2082118505683024E-3</v>
      </c>
      <c r="L7" s="3">
        <f ca="1">'Data Selector'!AF6</f>
        <v>-5.3272432239808154E-3</v>
      </c>
      <c r="M7" s="3">
        <f ca="1">'Data Selector'!AG6</f>
        <v>-1.0487182140171414E-2</v>
      </c>
      <c r="N7" s="3">
        <f ca="1">'Data Selector'!AH6</f>
        <v>0.10555929886974802</v>
      </c>
      <c r="O7" s="3">
        <f ca="1">'Data Selector'!AI6</f>
        <v>-7.7571593945006123E-3</v>
      </c>
      <c r="P7" s="3">
        <f ca="1">'Data Selector'!AJ6</f>
        <v>1.2550031885973034E-2</v>
      </c>
      <c r="Q7" s="3" t="e">
        <f ca="1">'Data Selector'!AK6</f>
        <v>#DIV/0!</v>
      </c>
      <c r="R7" s="3" t="e">
        <f ca="1">'Data Selector'!AL6</f>
        <v>#DIV/0!</v>
      </c>
      <c r="U7" s="12">
        <f ca="1">IF($AK7&lt;(Summary!$D$4+1),C7,"")</f>
        <v>1.0636409550156101E-2</v>
      </c>
      <c r="V7" s="12">
        <f ca="1">IF($AK7&lt;(Summary!$D$4+1),D7,"")</f>
        <v>6.8461742554934757E-2</v>
      </c>
      <c r="W7" s="12">
        <f ca="1">IF($AK7&lt;(Summary!$D$4+1),E7,"")</f>
        <v>-2.2835902819923981E-2</v>
      </c>
      <c r="X7" s="12">
        <f ca="1">IF($AK7&lt;(Summary!$D$4+1),F7,"")</f>
        <v>1.4274405418100988E-2</v>
      </c>
      <c r="Y7" s="12">
        <f ca="1">IF($AK7&lt;(Summary!$D$4+1),G7,"")</f>
        <v>2.9801071221938091E-2</v>
      </c>
      <c r="Z7" s="12">
        <f ca="1">IF($AK7&lt;(Summary!$D$4+1),H7,"")</f>
        <v>2.9377804812889652E-2</v>
      </c>
      <c r="AA7" s="12">
        <f ca="1">IF($AK7&lt;(Summary!$D$4+1),I7,"")</f>
        <v>-1.9512788295312777E-2</v>
      </c>
      <c r="AB7" s="12">
        <f ca="1">IF($AK7&lt;(Summary!$D$4+1),J7,"")</f>
        <v>-2.0684093671679005E-3</v>
      </c>
      <c r="AC7" s="12">
        <f ca="1">IF($AK7&lt;(Summary!$D$4+1),K7,"")</f>
        <v>7.2082118505683024E-3</v>
      </c>
      <c r="AD7" s="12">
        <f ca="1">IF($AK7&lt;(Summary!$D$4+1),L7,"")</f>
        <v>-5.3272432239808154E-3</v>
      </c>
      <c r="AE7" s="12">
        <f ca="1">IF($AK7&lt;(Summary!$D$4+1),M7,"")</f>
        <v>-1.0487182140171414E-2</v>
      </c>
      <c r="AF7" s="12">
        <f ca="1">IF($AK7&lt;(Summary!$D$4+1),N7,"")</f>
        <v>0.10555929886974802</v>
      </c>
      <c r="AG7" s="12">
        <f ca="1">IF($AK7&lt;(Summary!$D$4+1),O7,"")</f>
        <v>-7.7571593945006123E-3</v>
      </c>
      <c r="AH7" s="12">
        <f ca="1">IF($AK7&lt;(Summary!$D$4+1),P7,"")</f>
        <v>1.2550031885973034E-2</v>
      </c>
      <c r="AI7" s="12" t="e">
        <f ca="1">IF($AK7&lt;(Summary!$D$4+1),Q7,"")</f>
        <v>#DIV/0!</v>
      </c>
      <c r="AJ7" s="12" t="e">
        <f ca="1">IF($AK7&lt;(Summary!$D$4+1),R7,"")</f>
        <v>#DIV/0!</v>
      </c>
      <c r="AK7" s="10">
        <f t="shared" si="4"/>
        <v>3</v>
      </c>
    </row>
    <row r="8" spans="2:55" x14ac:dyDescent="0.2">
      <c r="B8" s="1">
        <f>'Base Correl and Vol Calcs'!B8</f>
        <v>45291</v>
      </c>
      <c r="C8" s="3">
        <f ca="1">'Data Selector'!W7</f>
        <v>-9.526807855474595E-2</v>
      </c>
      <c r="D8" s="3">
        <f ca="1">'Data Selector'!X7</f>
        <v>-5.9377894438916057E-2</v>
      </c>
      <c r="E8" s="3">
        <f ca="1">'Data Selector'!Y7</f>
        <v>-2.1541796681439407E-2</v>
      </c>
      <c r="F8" s="3">
        <f ca="1">'Data Selector'!Z7</f>
        <v>-9.9619033406278756E-2</v>
      </c>
      <c r="G8" s="3">
        <f ca="1">'Data Selector'!AA7</f>
        <v>-4.2187774635521702E-2</v>
      </c>
      <c r="H8" s="3">
        <f ca="1">'Data Selector'!AB7</f>
        <v>-3.2971395592165109E-2</v>
      </c>
      <c r="I8" s="3">
        <f ca="1">'Data Selector'!AC7</f>
        <v>7.2268921006250375E-2</v>
      </c>
      <c r="J8" s="3">
        <f ca="1">'Data Selector'!AD7</f>
        <v>7.0536704683003881E-2</v>
      </c>
      <c r="K8" s="3">
        <f ca="1">'Data Selector'!AE7</f>
        <v>6.2459385134248979E-2</v>
      </c>
      <c r="L8" s="3">
        <f ca="1">'Data Selector'!AF7</f>
        <v>-7.6367708857132399E-3</v>
      </c>
      <c r="M8" s="3">
        <f ca="1">'Data Selector'!AG7</f>
        <v>0.15588935740204235</v>
      </c>
      <c r="N8" s="3">
        <f ca="1">'Data Selector'!AH7</f>
        <v>0.11691572941353301</v>
      </c>
      <c r="O8" s="3">
        <f ca="1">'Data Selector'!AI7</f>
        <v>6.8171496629820583E-2</v>
      </c>
      <c r="P8" s="3">
        <f ca="1">'Data Selector'!AJ7</f>
        <v>8.0790212774196846E-2</v>
      </c>
      <c r="Q8" s="3" t="e">
        <f ca="1">'Data Selector'!AK7</f>
        <v>#DIV/0!</v>
      </c>
      <c r="R8" s="3" t="e">
        <f ca="1">'Data Selector'!AL7</f>
        <v>#DIV/0!</v>
      </c>
      <c r="U8" s="12">
        <f ca="1">IF($AK8&lt;(Summary!$D$4+1),C8,"")</f>
        <v>-9.526807855474595E-2</v>
      </c>
      <c r="V8" s="12">
        <f ca="1">IF($AK8&lt;(Summary!$D$4+1),D8,"")</f>
        <v>-5.9377894438916057E-2</v>
      </c>
      <c r="W8" s="12">
        <f ca="1">IF($AK8&lt;(Summary!$D$4+1),E8,"")</f>
        <v>-2.1541796681439407E-2</v>
      </c>
      <c r="X8" s="12">
        <f ca="1">IF($AK8&lt;(Summary!$D$4+1),F8,"")</f>
        <v>-9.9619033406278756E-2</v>
      </c>
      <c r="Y8" s="12">
        <f ca="1">IF($AK8&lt;(Summary!$D$4+1),G8,"")</f>
        <v>-4.2187774635521702E-2</v>
      </c>
      <c r="Z8" s="12">
        <f ca="1">IF($AK8&lt;(Summary!$D$4+1),H8,"")</f>
        <v>-3.2971395592165109E-2</v>
      </c>
      <c r="AA8" s="12">
        <f ca="1">IF($AK8&lt;(Summary!$D$4+1),I8,"")</f>
        <v>7.2268921006250375E-2</v>
      </c>
      <c r="AB8" s="12">
        <f ca="1">IF($AK8&lt;(Summary!$D$4+1),J8,"")</f>
        <v>7.0536704683003881E-2</v>
      </c>
      <c r="AC8" s="12">
        <f ca="1">IF($AK8&lt;(Summary!$D$4+1),K8,"")</f>
        <v>6.2459385134248979E-2</v>
      </c>
      <c r="AD8" s="12">
        <f ca="1">IF($AK8&lt;(Summary!$D$4+1),L8,"")</f>
        <v>-7.6367708857132399E-3</v>
      </c>
      <c r="AE8" s="12">
        <f ca="1">IF($AK8&lt;(Summary!$D$4+1),M8,"")</f>
        <v>0.15588935740204235</v>
      </c>
      <c r="AF8" s="12">
        <f ca="1">IF($AK8&lt;(Summary!$D$4+1),N8,"")</f>
        <v>0.11691572941353301</v>
      </c>
      <c r="AG8" s="12">
        <f ca="1">IF($AK8&lt;(Summary!$D$4+1),O8,"")</f>
        <v>6.8171496629820583E-2</v>
      </c>
      <c r="AH8" s="12">
        <f ca="1">IF($AK8&lt;(Summary!$D$4+1),P8,"")</f>
        <v>8.0790212774196846E-2</v>
      </c>
      <c r="AI8" s="12" t="e">
        <f ca="1">IF($AK8&lt;(Summary!$D$4+1),Q8,"")</f>
        <v>#DIV/0!</v>
      </c>
      <c r="AJ8" s="12" t="e">
        <f ca="1">IF($AK8&lt;(Summary!$D$4+1),R8,"")</f>
        <v>#DIV/0!</v>
      </c>
      <c r="AK8" s="10">
        <f t="shared" si="4"/>
        <v>4</v>
      </c>
      <c r="AN8" t="s">
        <v>7</v>
      </c>
    </row>
    <row r="9" spans="2:55" x14ac:dyDescent="0.2">
      <c r="B9" s="1">
        <f>'Base Correl and Vol Calcs'!B9</f>
        <v>45199</v>
      </c>
      <c r="C9" s="3">
        <f ca="1">'Data Selector'!W8</f>
        <v>-1.0065692311195806E-2</v>
      </c>
      <c r="D9" s="3">
        <f ca="1">'Data Selector'!X8</f>
        <v>-2.8039739209766434E-3</v>
      </c>
      <c r="E9" s="3">
        <f ca="1">'Data Selector'!Y8</f>
        <v>2.5479572291984942E-2</v>
      </c>
      <c r="F9" s="3">
        <f ca="1">'Data Selector'!Z8</f>
        <v>-3.1821551831769601E-2</v>
      </c>
      <c r="G9" s="3">
        <f ca="1">'Data Selector'!AA8</f>
        <v>-2.9302517588277621E-2</v>
      </c>
      <c r="H9" s="3">
        <f ca="1">'Data Selector'!AB8</f>
        <v>-2.962364524717076E-2</v>
      </c>
      <c r="I9" s="3">
        <f ca="1">'Data Selector'!AC8</f>
        <v>-5.7505461093765309E-4</v>
      </c>
      <c r="J9" s="3">
        <f ca="1">'Data Selector'!AD8</f>
        <v>7.614178724709042E-3</v>
      </c>
      <c r="K9" s="3">
        <f ca="1">'Data Selector'!AE8</f>
        <v>-1.0123873472429601E-3</v>
      </c>
      <c r="L9" s="3">
        <f ca="1">'Data Selector'!AF8</f>
        <v>-3.864426306537061E-2</v>
      </c>
      <c r="M9" s="3">
        <f ca="1">'Data Selector'!AG8</f>
        <v>-5.593598869532046E-2</v>
      </c>
      <c r="N9" s="3">
        <f ca="1">'Data Selector'!AH8</f>
        <v>-3.2734040834274447E-2</v>
      </c>
      <c r="O9" s="3">
        <f ca="1">'Data Selector'!AI8</f>
        <v>-3.2311733999999981E-2</v>
      </c>
      <c r="P9" s="3">
        <f ca="1">'Data Selector'!AJ8</f>
        <v>-6.2122225646409346E-3</v>
      </c>
      <c r="Q9" s="3" t="e">
        <f ca="1">'Data Selector'!AK8</f>
        <v>#DIV/0!</v>
      </c>
      <c r="R9" s="3" t="e">
        <f ca="1">'Data Selector'!AL8</f>
        <v>#DIV/0!</v>
      </c>
      <c r="U9" s="12">
        <f ca="1">IF($AK9&lt;(Summary!$D$4+1),C9,"")</f>
        <v>-1.0065692311195806E-2</v>
      </c>
      <c r="V9" s="12">
        <f ca="1">IF($AK9&lt;(Summary!$D$4+1),D9,"")</f>
        <v>-2.8039739209766434E-3</v>
      </c>
      <c r="W9" s="12">
        <f ca="1">IF($AK9&lt;(Summary!$D$4+1),E9,"")</f>
        <v>2.5479572291984942E-2</v>
      </c>
      <c r="X9" s="12">
        <f ca="1">IF($AK9&lt;(Summary!$D$4+1),F9,"")</f>
        <v>-3.1821551831769601E-2</v>
      </c>
      <c r="Y9" s="12">
        <f ca="1">IF($AK9&lt;(Summary!$D$4+1),G9,"")</f>
        <v>-2.9302517588277621E-2</v>
      </c>
      <c r="Z9" s="12">
        <f ca="1">IF($AK9&lt;(Summary!$D$4+1),H9,"")</f>
        <v>-2.962364524717076E-2</v>
      </c>
      <c r="AA9" s="12">
        <f ca="1">IF($AK9&lt;(Summary!$D$4+1),I9,"")</f>
        <v>-5.7505461093765309E-4</v>
      </c>
      <c r="AB9" s="12">
        <f ca="1">IF($AK9&lt;(Summary!$D$4+1),J9,"")</f>
        <v>7.614178724709042E-3</v>
      </c>
      <c r="AC9" s="12">
        <f ca="1">IF($AK9&lt;(Summary!$D$4+1),K9,"")</f>
        <v>-1.0123873472429601E-3</v>
      </c>
      <c r="AD9" s="12">
        <f ca="1">IF($AK9&lt;(Summary!$D$4+1),L9,"")</f>
        <v>-3.864426306537061E-2</v>
      </c>
      <c r="AE9" s="12">
        <f ca="1">IF($AK9&lt;(Summary!$D$4+1),M9,"")</f>
        <v>-5.593598869532046E-2</v>
      </c>
      <c r="AF9" s="12">
        <f ca="1">IF($AK9&lt;(Summary!$D$4+1),N9,"")</f>
        <v>-3.2734040834274447E-2</v>
      </c>
      <c r="AG9" s="12">
        <f ca="1">IF($AK9&lt;(Summary!$D$4+1),O9,"")</f>
        <v>-3.2311733999999981E-2</v>
      </c>
      <c r="AH9" s="12">
        <f ca="1">IF($AK9&lt;(Summary!$D$4+1),P9,"")</f>
        <v>-6.2122225646409346E-3</v>
      </c>
      <c r="AI9" s="12" t="e">
        <f ca="1">IF($AK9&lt;(Summary!$D$4+1),Q9,"")</f>
        <v>#DIV/0!</v>
      </c>
      <c r="AJ9" s="12" t="e">
        <f ca="1">IF($AK9&lt;(Summary!$D$4+1),R9,"")</f>
        <v>#DIV/0!</v>
      </c>
      <c r="AK9" s="10">
        <f t="shared" si="4"/>
        <v>5</v>
      </c>
      <c r="AN9" s="12">
        <f ca="1">AN6*4^(1/2)</f>
        <v>9.705665536972638E-2</v>
      </c>
      <c r="AO9" s="12">
        <f t="shared" ref="AO9:BC9" ca="1" si="7">AO6*4^(1/2)</f>
        <v>9.9445456495255033E-2</v>
      </c>
      <c r="AP9" s="12">
        <f t="shared" ca="1" si="7"/>
        <v>9.8641564600530779E-2</v>
      </c>
      <c r="AQ9" s="12">
        <f t="shared" ca="1" si="7"/>
        <v>0.13768338834584978</v>
      </c>
      <c r="AR9" s="12">
        <f t="shared" ca="1" si="7"/>
        <v>0.18067591522234688</v>
      </c>
      <c r="AS9" s="12">
        <f t="shared" ca="1" si="7"/>
        <v>0.21137271897277665</v>
      </c>
      <c r="AT9" s="12">
        <f t="shared" ca="1" si="7"/>
        <v>0.15238663979278766</v>
      </c>
      <c r="AU9" s="12">
        <f t="shared" ca="1" si="7"/>
        <v>9.3725955962479776E-2</v>
      </c>
      <c r="AV9" s="12">
        <f t="shared" ca="1" si="7"/>
        <v>8.196525805963642E-2</v>
      </c>
      <c r="AW9" s="12">
        <f t="shared" ca="1" si="7"/>
        <v>0.15003713103540986</v>
      </c>
      <c r="AX9" s="12">
        <f t="shared" ca="1" si="7"/>
        <v>0.19777287990299294</v>
      </c>
      <c r="AY9" s="12">
        <f t="shared" ca="1" si="7"/>
        <v>0.16715247251393101</v>
      </c>
      <c r="AZ9" s="12">
        <f t="shared" ca="1" si="7"/>
        <v>4.2419450556357756E-2</v>
      </c>
      <c r="BA9" s="12">
        <f t="shared" ca="1" si="7"/>
        <v>0.13430426499860323</v>
      </c>
      <c r="BB9" s="12" t="e">
        <f t="shared" ca="1" si="7"/>
        <v>#DIV/0!</v>
      </c>
      <c r="BC9" s="12" t="e">
        <f t="shared" ca="1" si="7"/>
        <v>#DIV/0!</v>
      </c>
    </row>
    <row r="10" spans="2:55" x14ac:dyDescent="0.2">
      <c r="B10" s="1">
        <f>'Base Correl and Vol Calcs'!B10</f>
        <v>45107</v>
      </c>
      <c r="C10" s="3">
        <f ca="1">'Data Selector'!W9</f>
        <v>-2.210671498754202E-2</v>
      </c>
      <c r="D10" s="3">
        <f ca="1">'Data Selector'!X9</f>
        <v>3.9212436677431572E-3</v>
      </c>
      <c r="E10" s="3">
        <f ca="1">'Data Selector'!Y9</f>
        <v>-7.7834844479385712E-2</v>
      </c>
      <c r="F10" s="3">
        <f ca="1">'Data Selector'!Z9</f>
        <v>1.7959091497921076E-2</v>
      </c>
      <c r="G10" s="3">
        <f ca="1">'Data Selector'!AA9</f>
        <v>-4.2953205181802678E-3</v>
      </c>
      <c r="H10" s="3">
        <f ca="1">'Data Selector'!AB9</f>
        <v>2.4100651906161952E-2</v>
      </c>
      <c r="I10" s="3">
        <f ca="1">'Data Selector'!AC9</f>
        <v>7.5228315109374666E-3</v>
      </c>
      <c r="J10" s="3">
        <f ca="1">'Data Selector'!AD9</f>
        <v>1.4420487045877062E-2</v>
      </c>
      <c r="K10" s="3">
        <f ca="1">'Data Selector'!AE9</f>
        <v>1.3657227265135852E-3</v>
      </c>
      <c r="L10" s="3">
        <f ca="1">'Data Selector'!AF9</f>
        <v>-1.4709530447665986E-2</v>
      </c>
      <c r="M10" s="3">
        <f ca="1">'Data Selector'!AG9</f>
        <v>5.4285399952702651E-3</v>
      </c>
      <c r="N10" s="3">
        <f ca="1">'Data Selector'!AH9</f>
        <v>8.7421374203092261E-2</v>
      </c>
      <c r="O10" s="3">
        <f ca="1">'Data Selector'!AI9</f>
        <v>-8.443138228142244E-3</v>
      </c>
      <c r="P10" s="3">
        <f ca="1">'Data Selector'!AJ9</f>
        <v>4.2140961101270413E-2</v>
      </c>
      <c r="Q10" s="3" t="e">
        <f ca="1">'Data Selector'!AK9</f>
        <v>#DIV/0!</v>
      </c>
      <c r="R10" s="3" t="e">
        <f ca="1">'Data Selector'!AL9</f>
        <v>#DIV/0!</v>
      </c>
      <c r="U10" s="12">
        <f ca="1">IF($AK10&lt;(Summary!$D$4+1),C10,"")</f>
        <v>-2.210671498754202E-2</v>
      </c>
      <c r="V10" s="12">
        <f ca="1">IF($AK10&lt;(Summary!$D$4+1),D10,"")</f>
        <v>3.9212436677431572E-3</v>
      </c>
      <c r="W10" s="12">
        <f ca="1">IF($AK10&lt;(Summary!$D$4+1),E10,"")</f>
        <v>-7.7834844479385712E-2</v>
      </c>
      <c r="X10" s="12">
        <f ca="1">IF($AK10&lt;(Summary!$D$4+1),F10,"")</f>
        <v>1.7959091497921076E-2</v>
      </c>
      <c r="Y10" s="12">
        <f ca="1">IF($AK10&lt;(Summary!$D$4+1),G10,"")</f>
        <v>-4.2953205181802678E-3</v>
      </c>
      <c r="Z10" s="12">
        <f ca="1">IF($AK10&lt;(Summary!$D$4+1),H10,"")</f>
        <v>2.4100651906161952E-2</v>
      </c>
      <c r="AA10" s="12">
        <f ca="1">IF($AK10&lt;(Summary!$D$4+1),I10,"")</f>
        <v>7.5228315109374666E-3</v>
      </c>
      <c r="AB10" s="12">
        <f ca="1">IF($AK10&lt;(Summary!$D$4+1),J10,"")</f>
        <v>1.4420487045877062E-2</v>
      </c>
      <c r="AC10" s="12">
        <f ca="1">IF($AK10&lt;(Summary!$D$4+1),K10,"")</f>
        <v>1.3657227265135852E-3</v>
      </c>
      <c r="AD10" s="12">
        <f ca="1">IF($AK10&lt;(Summary!$D$4+1),L10,"")</f>
        <v>-1.4709530447665986E-2</v>
      </c>
      <c r="AE10" s="12">
        <f ca="1">IF($AK10&lt;(Summary!$D$4+1),M10,"")</f>
        <v>5.4285399952702651E-3</v>
      </c>
      <c r="AF10" s="12">
        <f ca="1">IF($AK10&lt;(Summary!$D$4+1),N10,"")</f>
        <v>8.7421374203092261E-2</v>
      </c>
      <c r="AG10" s="12">
        <f ca="1">IF($AK10&lt;(Summary!$D$4+1),O10,"")</f>
        <v>-8.443138228142244E-3</v>
      </c>
      <c r="AH10" s="12">
        <f ca="1">IF($AK10&lt;(Summary!$D$4+1),P10,"")</f>
        <v>4.2140961101270413E-2</v>
      </c>
      <c r="AI10" s="12" t="e">
        <f ca="1">IF($AK10&lt;(Summary!$D$4+1),Q10,"")</f>
        <v>#DIV/0!</v>
      </c>
      <c r="AJ10" s="12" t="e">
        <f ca="1">IF($AK10&lt;(Summary!$D$4+1),R10,"")</f>
        <v>#DIV/0!</v>
      </c>
      <c r="AK10" s="10">
        <f t="shared" si="4"/>
        <v>6</v>
      </c>
    </row>
    <row r="11" spans="2:55" x14ac:dyDescent="0.2">
      <c r="B11" s="1">
        <f>'Base Correl and Vol Calcs'!B11</f>
        <v>45016</v>
      </c>
      <c r="C11" s="3">
        <f ca="1">'Data Selector'!W10</f>
        <v>-7.5741380508327349E-3</v>
      </c>
      <c r="D11" s="3">
        <f ca="1">'Data Selector'!X10</f>
        <v>0.14925248523768198</v>
      </c>
      <c r="E11" s="3">
        <f ca="1">'Data Selector'!Y10</f>
        <v>-4.9825885945034565E-2</v>
      </c>
      <c r="F11" s="3">
        <f ca="1">'Data Selector'!Z10</f>
        <v>-2.0007400260237285E-2</v>
      </c>
      <c r="G11" s="3">
        <f ca="1">'Data Selector'!AA10</f>
        <v>1.7308206057602415E-2</v>
      </c>
      <c r="H11" s="3">
        <f ca="1">'Data Selector'!AB10</f>
        <v>2.4636791083500142E-2</v>
      </c>
      <c r="I11" s="3">
        <f ca="1">'Data Selector'!AC10</f>
        <v>-5.770981542187914E-3</v>
      </c>
      <c r="J11" s="3">
        <f ca="1">'Data Selector'!AD10</f>
        <v>-1.5914619187938017E-2</v>
      </c>
      <c r="K11" s="3">
        <f ca="1">'Data Selector'!AE10</f>
        <v>2.0034880108897424E-2</v>
      </c>
      <c r="L11" s="3">
        <f ca="1">'Data Selector'!AF10</f>
        <v>-3.7007108007275358E-3</v>
      </c>
      <c r="M11" s="3">
        <f ca="1">'Data Selector'!AG10</f>
        <v>1.035882483165329E-2</v>
      </c>
      <c r="N11" s="3">
        <f ca="1">'Data Selector'!AH10</f>
        <v>7.4970836314914857E-2</v>
      </c>
      <c r="O11" s="3">
        <f ca="1">'Data Selector'!AI10</f>
        <v>2.9620269532041776E-2</v>
      </c>
      <c r="P11" s="3">
        <f ca="1">'Data Selector'!AJ10</f>
        <v>-2.4556724139239816E-2</v>
      </c>
      <c r="Q11" s="3" t="e">
        <f ca="1">'Data Selector'!AK10</f>
        <v>#DIV/0!</v>
      </c>
      <c r="R11" s="3" t="e">
        <f ca="1">'Data Selector'!AL10</f>
        <v>#DIV/0!</v>
      </c>
      <c r="U11" s="12">
        <f ca="1">IF($AK11&lt;(Summary!$D$4+1),C11,"")</f>
        <v>-7.5741380508327349E-3</v>
      </c>
      <c r="V11" s="12">
        <f ca="1">IF($AK11&lt;(Summary!$D$4+1),D11,"")</f>
        <v>0.14925248523768198</v>
      </c>
      <c r="W11" s="12">
        <f ca="1">IF($AK11&lt;(Summary!$D$4+1),E11,"")</f>
        <v>-4.9825885945034565E-2</v>
      </c>
      <c r="X11" s="12">
        <f ca="1">IF($AK11&lt;(Summary!$D$4+1),F11,"")</f>
        <v>-2.0007400260237285E-2</v>
      </c>
      <c r="Y11" s="12">
        <f ca="1">IF($AK11&lt;(Summary!$D$4+1),G11,"")</f>
        <v>1.7308206057602415E-2</v>
      </c>
      <c r="Z11" s="12">
        <f ca="1">IF($AK11&lt;(Summary!$D$4+1),H11,"")</f>
        <v>2.4636791083500142E-2</v>
      </c>
      <c r="AA11" s="12">
        <f ca="1">IF($AK11&lt;(Summary!$D$4+1),I11,"")</f>
        <v>-5.770981542187914E-3</v>
      </c>
      <c r="AB11" s="12">
        <f ca="1">IF($AK11&lt;(Summary!$D$4+1),J11,"")</f>
        <v>-1.5914619187938017E-2</v>
      </c>
      <c r="AC11" s="12">
        <f ca="1">IF($AK11&lt;(Summary!$D$4+1),K11,"")</f>
        <v>2.0034880108897424E-2</v>
      </c>
      <c r="AD11" s="12">
        <f ca="1">IF($AK11&lt;(Summary!$D$4+1),L11,"")</f>
        <v>-3.7007108007275358E-3</v>
      </c>
      <c r="AE11" s="12">
        <f ca="1">IF($AK11&lt;(Summary!$D$4+1),M11,"")</f>
        <v>1.035882483165329E-2</v>
      </c>
      <c r="AF11" s="12">
        <f ca="1">IF($AK11&lt;(Summary!$D$4+1),N11,"")</f>
        <v>7.4970836314914857E-2</v>
      </c>
      <c r="AG11" s="12">
        <f ca="1">IF($AK11&lt;(Summary!$D$4+1),O11,"")</f>
        <v>2.9620269532041776E-2</v>
      </c>
      <c r="AH11" s="12">
        <f ca="1">IF($AK11&lt;(Summary!$D$4+1),P11,"")</f>
        <v>-2.4556724139239816E-2</v>
      </c>
      <c r="AI11" s="12" t="e">
        <f ca="1">IF($AK11&lt;(Summary!$D$4+1),Q11,"")</f>
        <v>#DIV/0!</v>
      </c>
      <c r="AJ11" s="12" t="e">
        <f ca="1">IF($AK11&lt;(Summary!$D$4+1),R11,"")</f>
        <v>#DIV/0!</v>
      </c>
      <c r="AK11" s="10">
        <f t="shared" si="4"/>
        <v>7</v>
      </c>
    </row>
    <row r="12" spans="2:55" x14ac:dyDescent="0.2">
      <c r="B12" s="1">
        <f>'Base Correl and Vol Calcs'!B12</f>
        <v>44926</v>
      </c>
      <c r="C12" s="3">
        <f ca="1">'Data Selector'!W11</f>
        <v>-0.13457028868359933</v>
      </c>
      <c r="D12" s="3">
        <f ca="1">'Data Selector'!X11</f>
        <v>-0.21687439745914205</v>
      </c>
      <c r="E12" s="3">
        <f ca="1">'Data Selector'!Y11</f>
        <v>3.862099724862067E-2</v>
      </c>
      <c r="F12" s="3">
        <f ca="1">'Data Selector'!Z11</f>
        <v>-0.13107771760671938</v>
      </c>
      <c r="G12" s="3">
        <f ca="1">'Data Selector'!AA11</f>
        <v>-7.6449210013992519E-2</v>
      </c>
      <c r="H12" s="3">
        <f ca="1">'Data Selector'!AB11</f>
        <v>-1.5443073020221965E-2</v>
      </c>
      <c r="I12" s="3">
        <f ca="1">'Data Selector'!AC11</f>
        <v>9.5983587514062663E-2</v>
      </c>
      <c r="J12" s="3">
        <f ca="1">'Data Selector'!AD11</f>
        <v>7.187741995981467E-2</v>
      </c>
      <c r="K12" s="3">
        <f ca="1">'Data Selector'!AE11</f>
        <v>5.9118515701207297E-2</v>
      </c>
      <c r="L12" s="3">
        <f ca="1">'Data Selector'!AF11</f>
        <v>9.0937996177571367E-3</v>
      </c>
      <c r="M12" s="3">
        <f ca="1">'Data Selector'!AG11</f>
        <v>7.1068989796568394E-2</v>
      </c>
      <c r="N12" s="3">
        <f ca="1">'Data Selector'!AH11</f>
        <v>7.5610393834670608E-2</v>
      </c>
      <c r="O12" s="3">
        <f ca="1">'Data Selector'!AI11</f>
        <v>1.8730852927177466E-2</v>
      </c>
      <c r="P12" s="3">
        <f ca="1">'Data Selector'!AJ11</f>
        <v>5.5838525660272476E-2</v>
      </c>
      <c r="Q12" s="3" t="e">
        <f ca="1">'Data Selector'!AK11</f>
        <v>#DIV/0!</v>
      </c>
      <c r="R12" s="3" t="e">
        <f ca="1">'Data Selector'!AL11</f>
        <v>#DIV/0!</v>
      </c>
      <c r="U12" s="12">
        <f ca="1">IF($AK12&lt;(Summary!$D$4+1),C12,"")</f>
        <v>-0.13457028868359933</v>
      </c>
      <c r="V12" s="12">
        <f ca="1">IF($AK12&lt;(Summary!$D$4+1),D12,"")</f>
        <v>-0.21687439745914205</v>
      </c>
      <c r="W12" s="12">
        <f ca="1">IF($AK12&lt;(Summary!$D$4+1),E12,"")</f>
        <v>3.862099724862067E-2</v>
      </c>
      <c r="X12" s="12">
        <f ca="1">IF($AK12&lt;(Summary!$D$4+1),F12,"")</f>
        <v>-0.13107771760671938</v>
      </c>
      <c r="Y12" s="12">
        <f ca="1">IF($AK12&lt;(Summary!$D$4+1),G12,"")</f>
        <v>-7.6449210013992519E-2</v>
      </c>
      <c r="Z12" s="12">
        <f ca="1">IF($AK12&lt;(Summary!$D$4+1),H12,"")</f>
        <v>-1.5443073020221965E-2</v>
      </c>
      <c r="AA12" s="12">
        <f ca="1">IF($AK12&lt;(Summary!$D$4+1),I12,"")</f>
        <v>9.5983587514062663E-2</v>
      </c>
      <c r="AB12" s="12">
        <f ca="1">IF($AK12&lt;(Summary!$D$4+1),J12,"")</f>
        <v>7.187741995981467E-2</v>
      </c>
      <c r="AC12" s="12">
        <f ca="1">IF($AK12&lt;(Summary!$D$4+1),K12,"")</f>
        <v>5.9118515701207297E-2</v>
      </c>
      <c r="AD12" s="12">
        <f ca="1">IF($AK12&lt;(Summary!$D$4+1),L12,"")</f>
        <v>9.0937996177571367E-3</v>
      </c>
      <c r="AE12" s="12">
        <f ca="1">IF($AK12&lt;(Summary!$D$4+1),M12,"")</f>
        <v>7.1068989796568394E-2</v>
      </c>
      <c r="AF12" s="12">
        <f ca="1">IF($AK12&lt;(Summary!$D$4+1),N12,"")</f>
        <v>7.5610393834670608E-2</v>
      </c>
      <c r="AG12" s="12">
        <f ca="1">IF($AK12&lt;(Summary!$D$4+1),O12,"")</f>
        <v>1.8730852927177466E-2</v>
      </c>
      <c r="AH12" s="12">
        <f ca="1">IF($AK12&lt;(Summary!$D$4+1),P12,"")</f>
        <v>5.5838525660272476E-2</v>
      </c>
      <c r="AI12" s="12" t="e">
        <f ca="1">IF($AK12&lt;(Summary!$D$4+1),Q12,"")</f>
        <v>#DIV/0!</v>
      </c>
      <c r="AJ12" s="12" t="e">
        <f ca="1">IF($AK12&lt;(Summary!$D$4+1),R12,"")</f>
        <v>#DIV/0!</v>
      </c>
      <c r="AK12" s="10">
        <f t="shared" si="4"/>
        <v>8</v>
      </c>
    </row>
    <row r="13" spans="2:55" x14ac:dyDescent="0.2">
      <c r="B13" s="1">
        <f>'Base Correl and Vol Calcs'!B13</f>
        <v>44834</v>
      </c>
      <c r="C13" s="3">
        <f ca="1">'Data Selector'!W12</f>
        <v>-5.9976754603321081E-2</v>
      </c>
      <c r="D13" s="3">
        <f ca="1">'Data Selector'!X12</f>
        <v>-0.13261488314744074</v>
      </c>
      <c r="E13" s="3">
        <f ca="1">'Data Selector'!Y12</f>
        <v>-1.2927381209844602E-2</v>
      </c>
      <c r="F13" s="3">
        <f ca="1">'Data Selector'!Z12</f>
        <v>-4.7412670350784669E-2</v>
      </c>
      <c r="G13" s="3">
        <f ca="1">'Data Selector'!AA12</f>
        <v>-3.0752808092257111E-2</v>
      </c>
      <c r="H13" s="3">
        <f ca="1">'Data Selector'!AB12</f>
        <v>-1.5918598042571341E-3</v>
      </c>
      <c r="I13" s="3">
        <f ca="1">'Data Selector'!AC12</f>
        <v>-2.1200328843752336E-3</v>
      </c>
      <c r="J13" s="3">
        <f ca="1">'Data Selector'!AD12</f>
        <v>2.7547835635872486E-2</v>
      </c>
      <c r="K13" s="3">
        <f ca="1">'Data Selector'!AE12</f>
        <v>3.0801921425941847E-2</v>
      </c>
      <c r="L13" s="3">
        <f ca="1">'Data Selector'!AF12</f>
        <v>4.4700609002279457E-3</v>
      </c>
      <c r="M13" s="3">
        <f ca="1">'Data Selector'!AG12</f>
        <v>-0.11386759991156836</v>
      </c>
      <c r="N13" s="3">
        <f ca="1">'Data Selector'!AH12</f>
        <v>-4.8825908131558293E-2</v>
      </c>
      <c r="O13" s="3">
        <f ca="1">'Data Selector'!AI12</f>
        <v>-4.7523779510332376E-2</v>
      </c>
      <c r="P13" s="3">
        <f ca="1">'Data Selector'!AJ12</f>
        <v>-1.1791692092596118E-2</v>
      </c>
      <c r="Q13" s="3" t="e">
        <f ca="1">'Data Selector'!AK12</f>
        <v>#DIV/0!</v>
      </c>
      <c r="R13" s="3" t="e">
        <f ca="1">'Data Selector'!AL12</f>
        <v>#DIV/0!</v>
      </c>
      <c r="U13" s="12">
        <f ca="1">IF($AK13&lt;(Summary!$D$4+1),C13,"")</f>
        <v>-5.9976754603321081E-2</v>
      </c>
      <c r="V13" s="12">
        <f ca="1">IF($AK13&lt;(Summary!$D$4+1),D13,"")</f>
        <v>-0.13261488314744074</v>
      </c>
      <c r="W13" s="12">
        <f ca="1">IF($AK13&lt;(Summary!$D$4+1),E13,"")</f>
        <v>-1.2927381209844602E-2</v>
      </c>
      <c r="X13" s="12">
        <f ca="1">IF($AK13&lt;(Summary!$D$4+1),F13,"")</f>
        <v>-4.7412670350784669E-2</v>
      </c>
      <c r="Y13" s="12">
        <f ca="1">IF($AK13&lt;(Summary!$D$4+1),G13,"")</f>
        <v>-3.0752808092257111E-2</v>
      </c>
      <c r="Z13" s="12">
        <f ca="1">IF($AK13&lt;(Summary!$D$4+1),H13,"")</f>
        <v>-1.5918598042571341E-3</v>
      </c>
      <c r="AA13" s="12">
        <f ca="1">IF($AK13&lt;(Summary!$D$4+1),I13,"")</f>
        <v>-2.1200328843752336E-3</v>
      </c>
      <c r="AB13" s="12">
        <f ca="1">IF($AK13&lt;(Summary!$D$4+1),J13,"")</f>
        <v>2.7547835635872486E-2</v>
      </c>
      <c r="AC13" s="12">
        <f ca="1">IF($AK13&lt;(Summary!$D$4+1),K13,"")</f>
        <v>3.0801921425941847E-2</v>
      </c>
      <c r="AD13" s="12">
        <f ca="1">IF($AK13&lt;(Summary!$D$4+1),L13,"")</f>
        <v>4.4700609002279457E-3</v>
      </c>
      <c r="AE13" s="12">
        <f ca="1">IF($AK13&lt;(Summary!$D$4+1),M13,"")</f>
        <v>-0.11386759991156836</v>
      </c>
      <c r="AF13" s="12">
        <f ca="1">IF($AK13&lt;(Summary!$D$4+1),N13,"")</f>
        <v>-4.8825908131558293E-2</v>
      </c>
      <c r="AG13" s="12">
        <f ca="1">IF($AK13&lt;(Summary!$D$4+1),O13,"")</f>
        <v>-4.7523779510332376E-2</v>
      </c>
      <c r="AH13" s="12">
        <f ca="1">IF($AK13&lt;(Summary!$D$4+1),P13,"")</f>
        <v>-1.1791692092596118E-2</v>
      </c>
      <c r="AI13" s="12" t="e">
        <f ca="1">IF($AK13&lt;(Summary!$D$4+1),Q13,"")</f>
        <v>#DIV/0!</v>
      </c>
      <c r="AJ13" s="12" t="e">
        <f ca="1">IF($AK13&lt;(Summary!$D$4+1),R13,"")</f>
        <v>#DIV/0!</v>
      </c>
      <c r="AK13" s="10">
        <f t="shared" si="4"/>
        <v>9</v>
      </c>
    </row>
    <row r="14" spans="2:55" x14ac:dyDescent="0.2">
      <c r="B14" s="1">
        <f>'Base Correl and Vol Calcs'!B14</f>
        <v>44742</v>
      </c>
      <c r="C14" s="3">
        <f ca="1">'Data Selector'!W13</f>
        <v>7.2263494951898544E-3</v>
      </c>
      <c r="D14" s="3">
        <f ca="1">'Data Selector'!X13</f>
        <v>8.3776201806706752E-3</v>
      </c>
      <c r="E14" s="3">
        <f ca="1">'Data Selector'!Y13</f>
        <v>8.128638022137924E-3</v>
      </c>
      <c r="F14" s="3">
        <f ca="1">'Data Selector'!Z13</f>
        <v>-1.697891906322635E-3</v>
      </c>
      <c r="G14" s="3">
        <f ca="1">'Data Selector'!AA13</f>
        <v>-5.7267122384428215E-2</v>
      </c>
      <c r="H14" s="3">
        <f ca="1">'Data Selector'!AB13</f>
        <v>-9.5531624928432257E-2</v>
      </c>
      <c r="I14" s="3">
        <f ca="1">'Data Selector'!AC13</f>
        <v>-1.917679302031261E-2</v>
      </c>
      <c r="J14" s="3">
        <f ca="1">'Data Selector'!AD13</f>
        <v>2.7454661326964391E-3</v>
      </c>
      <c r="K14" s="3">
        <f ca="1">'Data Selector'!AE13</f>
        <v>-2.8858061827004011E-3</v>
      </c>
      <c r="L14" s="3">
        <f ca="1">'Data Selector'!AF13</f>
        <v>5.9656558907841273E-3</v>
      </c>
      <c r="M14" s="3">
        <f ca="1">'Data Selector'!AG13</f>
        <v>-0.17215094196659397</v>
      </c>
      <c r="N14" s="3">
        <f ca="1">'Data Selector'!AH13</f>
        <v>-0.16101124194693894</v>
      </c>
      <c r="O14" s="3">
        <f ca="1">'Data Selector'!AI13</f>
        <v>-4.6935058940912322E-2</v>
      </c>
      <c r="P14" s="3">
        <f ca="1">'Data Selector'!AJ13</f>
        <v>-1.1888059973594656E-2</v>
      </c>
      <c r="Q14" s="3" t="e">
        <f ca="1">'Data Selector'!AK13</f>
        <v>#DIV/0!</v>
      </c>
      <c r="R14" s="3" t="e">
        <f ca="1">'Data Selector'!AL13</f>
        <v>#DIV/0!</v>
      </c>
      <c r="U14" s="12">
        <f ca="1">IF($AK14&lt;(Summary!$D$4+1),C14,"")</f>
        <v>7.2263494951898544E-3</v>
      </c>
      <c r="V14" s="12">
        <f ca="1">IF($AK14&lt;(Summary!$D$4+1),D14,"")</f>
        <v>8.3776201806706752E-3</v>
      </c>
      <c r="W14" s="12">
        <f ca="1">IF($AK14&lt;(Summary!$D$4+1),E14,"")</f>
        <v>8.128638022137924E-3</v>
      </c>
      <c r="X14" s="12">
        <f ca="1">IF($AK14&lt;(Summary!$D$4+1),F14,"")</f>
        <v>-1.697891906322635E-3</v>
      </c>
      <c r="Y14" s="12">
        <f ca="1">IF($AK14&lt;(Summary!$D$4+1),G14,"")</f>
        <v>-5.7267122384428215E-2</v>
      </c>
      <c r="Z14" s="12">
        <f ca="1">IF($AK14&lt;(Summary!$D$4+1),H14,"")</f>
        <v>-9.5531624928432257E-2</v>
      </c>
      <c r="AA14" s="12">
        <f ca="1">IF($AK14&lt;(Summary!$D$4+1),I14,"")</f>
        <v>-1.917679302031261E-2</v>
      </c>
      <c r="AB14" s="12">
        <f ca="1">IF($AK14&lt;(Summary!$D$4+1),J14,"")</f>
        <v>2.7454661326964391E-3</v>
      </c>
      <c r="AC14" s="12">
        <f ca="1">IF($AK14&lt;(Summary!$D$4+1),K14,"")</f>
        <v>-2.8858061827004011E-3</v>
      </c>
      <c r="AD14" s="12">
        <f ca="1">IF($AK14&lt;(Summary!$D$4+1),L14,"")</f>
        <v>5.9656558907841273E-3</v>
      </c>
      <c r="AE14" s="12">
        <f ca="1">IF($AK14&lt;(Summary!$D$4+1),M14,"")</f>
        <v>-0.17215094196659397</v>
      </c>
      <c r="AF14" s="12">
        <f ca="1">IF($AK14&lt;(Summary!$D$4+1),N14,"")</f>
        <v>-0.16101124194693894</v>
      </c>
      <c r="AG14" s="12">
        <f ca="1">IF($AK14&lt;(Summary!$D$4+1),O14,"")</f>
        <v>-4.6935058940912322E-2</v>
      </c>
      <c r="AH14" s="12">
        <f ca="1">IF($AK14&lt;(Summary!$D$4+1),P14,"")</f>
        <v>-1.1888059973594656E-2</v>
      </c>
      <c r="AI14" s="12" t="e">
        <f ca="1">IF($AK14&lt;(Summary!$D$4+1),Q14,"")</f>
        <v>#DIV/0!</v>
      </c>
      <c r="AJ14" s="12" t="e">
        <f ca="1">IF($AK14&lt;(Summary!$D$4+1),R14,"")</f>
        <v>#DIV/0!</v>
      </c>
      <c r="AK14" s="10">
        <f t="shared" si="4"/>
        <v>10</v>
      </c>
    </row>
    <row r="15" spans="2:55" x14ac:dyDescent="0.2">
      <c r="B15" s="1">
        <f>'Base Correl and Vol Calcs'!B15</f>
        <v>44651</v>
      </c>
      <c r="C15" s="3">
        <f ca="1">'Data Selector'!W14</f>
        <v>6.3395593387119753E-2</v>
      </c>
      <c r="D15" s="3">
        <f ca="1">'Data Selector'!X14</f>
        <v>2.0874379650712038E-2</v>
      </c>
      <c r="E15" s="3">
        <f ca="1">'Data Selector'!Y14</f>
        <v>-5.1743815427093942E-2</v>
      </c>
      <c r="F15" s="3">
        <f ca="1">'Data Selector'!Z14</f>
        <v>7.1010206931575004E-2</v>
      </c>
      <c r="G15" s="3">
        <f ca="1">'Data Selector'!AA14</f>
        <v>2.6870929676861444E-2</v>
      </c>
      <c r="H15" s="3">
        <f ca="1">'Data Selector'!AB14</f>
        <v>4.1735695179521137E-3</v>
      </c>
      <c r="I15" s="3">
        <f ca="1">'Data Selector'!AC14</f>
        <v>1.6097710924999564E-2</v>
      </c>
      <c r="J15" s="3">
        <f ca="1">'Data Selector'!AD14</f>
        <v>1.6075397686304393E-2</v>
      </c>
      <c r="K15" s="3">
        <f ca="1">'Data Selector'!AE14</f>
        <v>3.9106252155349797E-2</v>
      </c>
      <c r="L15" s="3">
        <f ca="1">'Data Selector'!AF14</f>
        <v>-4.2868246469420779E-3</v>
      </c>
      <c r="M15" s="3">
        <f ca="1">'Data Selector'!AG14</f>
        <v>-3.7896182822077407E-2</v>
      </c>
      <c r="N15" s="3">
        <f ca="1">'Data Selector'!AH14</f>
        <v>-4.5985142551558722E-2</v>
      </c>
      <c r="O15" s="3">
        <f ca="1">'Data Selector'!AI14</f>
        <v>-5.9340049007946094E-2</v>
      </c>
      <c r="P15" s="3">
        <f ca="1">'Data Selector'!AJ14</f>
        <v>1.4766200131679286E-2</v>
      </c>
      <c r="Q15" s="3" t="e">
        <f ca="1">'Data Selector'!AK14</f>
        <v>#DIV/0!</v>
      </c>
      <c r="R15" s="3" t="e">
        <f ca="1">'Data Selector'!AL14</f>
        <v>#DIV/0!</v>
      </c>
      <c r="U15" s="12">
        <f ca="1">IF($AK15&lt;(Summary!$D$4+1),C15,"")</f>
        <v>6.3395593387119753E-2</v>
      </c>
      <c r="V15" s="12">
        <f ca="1">IF($AK15&lt;(Summary!$D$4+1),D15,"")</f>
        <v>2.0874379650712038E-2</v>
      </c>
      <c r="W15" s="12">
        <f ca="1">IF($AK15&lt;(Summary!$D$4+1),E15,"")</f>
        <v>-5.1743815427093942E-2</v>
      </c>
      <c r="X15" s="12">
        <f ca="1">IF($AK15&lt;(Summary!$D$4+1),F15,"")</f>
        <v>7.1010206931575004E-2</v>
      </c>
      <c r="Y15" s="12">
        <f ca="1">IF($AK15&lt;(Summary!$D$4+1),G15,"")</f>
        <v>2.6870929676861444E-2</v>
      </c>
      <c r="Z15" s="12">
        <f ca="1">IF($AK15&lt;(Summary!$D$4+1),H15,"")</f>
        <v>4.1735695179521137E-3</v>
      </c>
      <c r="AA15" s="12">
        <f ca="1">IF($AK15&lt;(Summary!$D$4+1),I15,"")</f>
        <v>1.6097710924999564E-2</v>
      </c>
      <c r="AB15" s="12">
        <f ca="1">IF($AK15&lt;(Summary!$D$4+1),J15,"")</f>
        <v>1.6075397686304393E-2</v>
      </c>
      <c r="AC15" s="12">
        <f ca="1">IF($AK15&lt;(Summary!$D$4+1),K15,"")</f>
        <v>3.9106252155349797E-2</v>
      </c>
      <c r="AD15" s="12">
        <f ca="1">IF($AK15&lt;(Summary!$D$4+1),L15,"")</f>
        <v>-4.2868246469420779E-3</v>
      </c>
      <c r="AE15" s="12">
        <f ca="1">IF($AK15&lt;(Summary!$D$4+1),M15,"")</f>
        <v>-3.7896182822077407E-2</v>
      </c>
      <c r="AF15" s="12">
        <f ca="1">IF($AK15&lt;(Summary!$D$4+1),N15,"")</f>
        <v>-4.5985142551558722E-2</v>
      </c>
      <c r="AG15" s="12">
        <f ca="1">IF($AK15&lt;(Summary!$D$4+1),O15,"")</f>
        <v>-5.9340049007946094E-2</v>
      </c>
      <c r="AH15" s="12">
        <f ca="1">IF($AK15&lt;(Summary!$D$4+1),P15,"")</f>
        <v>1.4766200131679286E-2</v>
      </c>
      <c r="AI15" s="12" t="e">
        <f ca="1">IF($AK15&lt;(Summary!$D$4+1),Q15,"")</f>
        <v>#DIV/0!</v>
      </c>
      <c r="AJ15" s="12" t="e">
        <f ca="1">IF($AK15&lt;(Summary!$D$4+1),R15,"")</f>
        <v>#DIV/0!</v>
      </c>
      <c r="AK15" s="10">
        <f t="shared" si="4"/>
        <v>11</v>
      </c>
    </row>
    <row r="16" spans="2:55" x14ac:dyDescent="0.2">
      <c r="B16" s="1">
        <f>'Base Correl and Vol Calcs'!B16</f>
        <v>44561</v>
      </c>
      <c r="C16" s="3">
        <f ca="1">'Data Selector'!W15</f>
        <v>9.7743812229832638E-2</v>
      </c>
      <c r="D16" s="3">
        <f ca="1">'Data Selector'!X15</f>
        <v>6.6044455670000835E-2</v>
      </c>
      <c r="E16" s="3">
        <f ca="1">'Data Selector'!Y15</f>
        <v>0.12691060820804978</v>
      </c>
      <c r="F16" s="3">
        <f ca="1">'Data Selector'!Z15</f>
        <v>7.3353610064814667E-2</v>
      </c>
      <c r="G16" s="3">
        <f ca="1">'Data Selector'!AA15</f>
        <v>0.10833011642471679</v>
      </c>
      <c r="H16" s="3">
        <f ca="1">'Data Selector'!AB15</f>
        <v>8.8333635653251585E-2</v>
      </c>
      <c r="I16" s="3">
        <f ca="1">'Data Selector'!AC15</f>
        <v>7.7805843142187303E-2</v>
      </c>
      <c r="J16" s="3">
        <f ca="1">'Data Selector'!AD15</f>
        <v>7.1000972650919758E-2</v>
      </c>
      <c r="K16" s="3">
        <f ca="1">'Data Selector'!AE15</f>
        <v>6.5580684292388502E-2</v>
      </c>
      <c r="L16" s="3">
        <f ca="1">'Data Selector'!AF15</f>
        <v>3.0860297208385346E-2</v>
      </c>
      <c r="M16" s="3">
        <f ca="1">'Data Selector'!AG15</f>
        <v>0.10368648631505484</v>
      </c>
      <c r="N16" s="3">
        <f ca="1">'Data Selector'!AH15</f>
        <v>0.11027105132209591</v>
      </c>
      <c r="O16" s="3">
        <f ca="1">'Data Selector'!AI15</f>
        <v>1.1632099999991929E-4</v>
      </c>
      <c r="P16" s="3">
        <f ca="1">'Data Selector'!AJ15</f>
        <v>3.9751454286069077E-2</v>
      </c>
      <c r="Q16" s="3" t="e">
        <f ca="1">'Data Selector'!AK15</f>
        <v>#DIV/0!</v>
      </c>
      <c r="R16" s="3" t="e">
        <f ca="1">'Data Selector'!AL15</f>
        <v>#DIV/0!</v>
      </c>
      <c r="U16" s="12">
        <f ca="1">IF($AK16&lt;(Summary!$D$4+1),C16,"")</f>
        <v>9.7743812229832638E-2</v>
      </c>
      <c r="V16" s="12">
        <f ca="1">IF($AK16&lt;(Summary!$D$4+1),D16,"")</f>
        <v>6.6044455670000835E-2</v>
      </c>
      <c r="W16" s="12">
        <f ca="1">IF($AK16&lt;(Summary!$D$4+1),E16,"")</f>
        <v>0.12691060820804978</v>
      </c>
      <c r="X16" s="12">
        <f ca="1">IF($AK16&lt;(Summary!$D$4+1),F16,"")</f>
        <v>7.3353610064814667E-2</v>
      </c>
      <c r="Y16" s="12">
        <f ca="1">IF($AK16&lt;(Summary!$D$4+1),G16,"")</f>
        <v>0.10833011642471679</v>
      </c>
      <c r="Z16" s="12">
        <f ca="1">IF($AK16&lt;(Summary!$D$4+1),H16,"")</f>
        <v>8.8333635653251585E-2</v>
      </c>
      <c r="AA16" s="12">
        <f ca="1">IF($AK16&lt;(Summary!$D$4+1),I16,"")</f>
        <v>7.7805843142187303E-2</v>
      </c>
      <c r="AB16" s="12">
        <f ca="1">IF($AK16&lt;(Summary!$D$4+1),J16,"")</f>
        <v>7.1000972650919758E-2</v>
      </c>
      <c r="AC16" s="12">
        <f ca="1">IF($AK16&lt;(Summary!$D$4+1),K16,"")</f>
        <v>6.5580684292388502E-2</v>
      </c>
      <c r="AD16" s="12">
        <f ca="1">IF($AK16&lt;(Summary!$D$4+1),L16,"")</f>
        <v>3.0860297208385346E-2</v>
      </c>
      <c r="AE16" s="12">
        <f ca="1">IF($AK16&lt;(Summary!$D$4+1),M16,"")</f>
        <v>0.10368648631505484</v>
      </c>
      <c r="AF16" s="12">
        <f ca="1">IF($AK16&lt;(Summary!$D$4+1),N16,"")</f>
        <v>0.11027105132209591</v>
      </c>
      <c r="AG16" s="12">
        <f ca="1">IF($AK16&lt;(Summary!$D$4+1),O16,"")</f>
        <v>1.1632099999991929E-4</v>
      </c>
      <c r="AH16" s="12">
        <f ca="1">IF($AK16&lt;(Summary!$D$4+1),P16,"")</f>
        <v>3.9751454286069077E-2</v>
      </c>
      <c r="AI16" s="12" t="e">
        <f ca="1">IF($AK16&lt;(Summary!$D$4+1),Q16,"")</f>
        <v>#DIV/0!</v>
      </c>
      <c r="AJ16" s="12" t="e">
        <f ca="1">IF($AK16&lt;(Summary!$D$4+1),R16,"")</f>
        <v>#DIV/0!</v>
      </c>
      <c r="AK16" s="10">
        <f t="shared" si="4"/>
        <v>12</v>
      </c>
    </row>
    <row r="17" spans="2:37" x14ac:dyDescent="0.2">
      <c r="B17" s="1">
        <f>'Base Correl and Vol Calcs'!B17</f>
        <v>44469</v>
      </c>
      <c r="C17" s="3">
        <f ca="1">'Data Selector'!W16</f>
        <v>0.10483157381446029</v>
      </c>
      <c r="D17" s="3">
        <f ca="1">'Data Selector'!X16</f>
        <v>3.9215224029367279E-2</v>
      </c>
      <c r="E17" s="3">
        <f ca="1">'Data Selector'!Y16</f>
        <v>-3.1369988208098332E-2</v>
      </c>
      <c r="F17" s="3">
        <f ca="1">'Data Selector'!Z16</f>
        <v>9.9187196868858685E-2</v>
      </c>
      <c r="G17" s="3">
        <f ca="1">'Data Selector'!AA16</f>
        <v>0.10004415063710104</v>
      </c>
      <c r="H17" s="3">
        <f ca="1">'Data Selector'!AB16</f>
        <v>0.10477228907482106</v>
      </c>
      <c r="I17" s="3">
        <f ca="1">'Data Selector'!AC16</f>
        <v>1.31637521843746E-2</v>
      </c>
      <c r="J17" s="3">
        <f ca="1">'Data Selector'!AD16</f>
        <v>1.7234607143737257E-2</v>
      </c>
      <c r="K17" s="3">
        <f ca="1">'Data Selector'!AE16</f>
        <v>2.0741348490904032E-2</v>
      </c>
      <c r="L17" s="3">
        <f ca="1">'Data Selector'!AF16</f>
        <v>-6.3635307929678087E-3</v>
      </c>
      <c r="M17" s="3">
        <f ca="1">'Data Selector'!AG16</f>
        <v>-7.2640068859756157E-3</v>
      </c>
      <c r="N17" s="3">
        <f ca="1">'Data Selector'!AH16</f>
        <v>5.8204923877869241E-3</v>
      </c>
      <c r="O17" s="3">
        <f ca="1">'Data Selector'!AI16</f>
        <v>5.1777529793595178E-4</v>
      </c>
      <c r="P17" s="3">
        <f ca="1">'Data Selector'!AJ16</f>
        <v>4.1568549024591395E-2</v>
      </c>
      <c r="Q17" s="3" t="e">
        <f ca="1">'Data Selector'!AK16</f>
        <v>#DIV/0!</v>
      </c>
      <c r="R17" s="3" t="e">
        <f ca="1">'Data Selector'!AL16</f>
        <v>#DIV/0!</v>
      </c>
      <c r="U17" s="12">
        <f ca="1">IF($AK17&lt;(Summary!$D$4+1),C17,"")</f>
        <v>0.10483157381446029</v>
      </c>
      <c r="V17" s="12">
        <f ca="1">IF($AK17&lt;(Summary!$D$4+1),D17,"")</f>
        <v>3.9215224029367279E-2</v>
      </c>
      <c r="W17" s="12">
        <f ca="1">IF($AK17&lt;(Summary!$D$4+1),E17,"")</f>
        <v>-3.1369988208098332E-2</v>
      </c>
      <c r="X17" s="12">
        <f ca="1">IF($AK17&lt;(Summary!$D$4+1),F17,"")</f>
        <v>9.9187196868858685E-2</v>
      </c>
      <c r="Y17" s="12">
        <f ca="1">IF($AK17&lt;(Summary!$D$4+1),G17,"")</f>
        <v>0.10004415063710104</v>
      </c>
      <c r="Z17" s="12">
        <f ca="1">IF($AK17&lt;(Summary!$D$4+1),H17,"")</f>
        <v>0.10477228907482106</v>
      </c>
      <c r="AA17" s="12">
        <f ca="1">IF($AK17&lt;(Summary!$D$4+1),I17,"")</f>
        <v>1.31637521843746E-2</v>
      </c>
      <c r="AB17" s="12">
        <f ca="1">IF($AK17&lt;(Summary!$D$4+1),J17,"")</f>
        <v>1.7234607143737257E-2</v>
      </c>
      <c r="AC17" s="12">
        <f ca="1">IF($AK17&lt;(Summary!$D$4+1),K17,"")</f>
        <v>2.0741348490904032E-2</v>
      </c>
      <c r="AD17" s="12">
        <f ca="1">IF($AK17&lt;(Summary!$D$4+1),L17,"")</f>
        <v>-6.3635307929678087E-3</v>
      </c>
      <c r="AE17" s="12">
        <f ca="1">IF($AK17&lt;(Summary!$D$4+1),M17,"")</f>
        <v>-7.2640068859756157E-3</v>
      </c>
      <c r="AF17" s="12">
        <f ca="1">IF($AK17&lt;(Summary!$D$4+1),N17,"")</f>
        <v>5.8204923877869241E-3</v>
      </c>
      <c r="AG17" s="12">
        <f ca="1">IF($AK17&lt;(Summary!$D$4+1),O17,"")</f>
        <v>5.1777529793595178E-4</v>
      </c>
      <c r="AH17" s="12">
        <f ca="1">IF($AK17&lt;(Summary!$D$4+1),P17,"")</f>
        <v>4.1568549024591395E-2</v>
      </c>
      <c r="AI17" s="12" t="e">
        <f ca="1">IF($AK17&lt;(Summary!$D$4+1),Q17,"")</f>
        <v>#DIV/0!</v>
      </c>
      <c r="AJ17" s="12" t="e">
        <f ca="1">IF($AK17&lt;(Summary!$D$4+1),R17,"")</f>
        <v>#DIV/0!</v>
      </c>
      <c r="AK17" s="10">
        <f t="shared" si="4"/>
        <v>13</v>
      </c>
    </row>
    <row r="18" spans="2:37" x14ac:dyDescent="0.2">
      <c r="B18" s="1">
        <f>'Base Correl and Vol Calcs'!B18</f>
        <v>44377</v>
      </c>
      <c r="C18" s="3">
        <f ca="1">'Data Selector'!W17</f>
        <v>6.4455631114805456E-2</v>
      </c>
      <c r="D18" s="3">
        <f ca="1">'Data Selector'!X17</f>
        <v>5.7452353627925223E-2</v>
      </c>
      <c r="E18" s="3">
        <f ca="1">'Data Selector'!Y17</f>
        <v>9.2959848059107841E-2</v>
      </c>
      <c r="F18" s="3">
        <f ca="1">'Data Selector'!Z17</f>
        <v>7.1178928222833449E-2</v>
      </c>
      <c r="G18" s="3">
        <f ca="1">'Data Selector'!AA17</f>
        <v>0.12798624443155293</v>
      </c>
      <c r="H18" s="3">
        <f ca="1">'Data Selector'!AB17</f>
        <v>5.1400753011824785E-2</v>
      </c>
      <c r="I18" s="3">
        <f ca="1">'Data Selector'!AC17</f>
        <v>5.6369144599999421E-2</v>
      </c>
      <c r="J18" s="3">
        <f ca="1">'Data Selector'!AD17</f>
        <v>2.4888272452595173E-2</v>
      </c>
      <c r="K18" s="3">
        <f ca="1">'Data Selector'!AE17</f>
        <v>2.7862433973177669E-2</v>
      </c>
      <c r="L18" s="3">
        <f ca="1">'Data Selector'!AF17</f>
        <v>8.4640982062902381E-3</v>
      </c>
      <c r="M18" s="3">
        <f ca="1">'Data Selector'!AG17</f>
        <v>9.4214181158307042E-2</v>
      </c>
      <c r="N18" s="3">
        <f ca="1">'Data Selector'!AH17</f>
        <v>8.5488384180000043E-2</v>
      </c>
      <c r="O18" s="3">
        <f ca="1">'Data Selector'!AI17</f>
        <v>1.8297450439999974E-2</v>
      </c>
      <c r="P18" s="3">
        <f ca="1">'Data Selector'!AJ17</f>
        <v>5.8646992655897456E-4</v>
      </c>
      <c r="Q18" s="3" t="e">
        <f ca="1">'Data Selector'!AK17</f>
        <v>#DIV/0!</v>
      </c>
      <c r="R18" s="3" t="e">
        <f ca="1">'Data Selector'!AL17</f>
        <v>#DIV/0!</v>
      </c>
      <c r="U18" s="12">
        <f ca="1">IF($AK18&lt;(Summary!$D$4+1),C18,"")</f>
        <v>6.4455631114805456E-2</v>
      </c>
      <c r="V18" s="12">
        <f ca="1">IF($AK18&lt;(Summary!$D$4+1),D18,"")</f>
        <v>5.7452353627925223E-2</v>
      </c>
      <c r="W18" s="12">
        <f ca="1">IF($AK18&lt;(Summary!$D$4+1),E18,"")</f>
        <v>9.2959848059107841E-2</v>
      </c>
      <c r="X18" s="12">
        <f ca="1">IF($AK18&lt;(Summary!$D$4+1),F18,"")</f>
        <v>7.1178928222833449E-2</v>
      </c>
      <c r="Y18" s="12">
        <f ca="1">IF($AK18&lt;(Summary!$D$4+1),G18,"")</f>
        <v>0.12798624443155293</v>
      </c>
      <c r="Z18" s="12">
        <f ca="1">IF($AK18&lt;(Summary!$D$4+1),H18,"")</f>
        <v>5.1400753011824785E-2</v>
      </c>
      <c r="AA18" s="12">
        <f ca="1">IF($AK18&lt;(Summary!$D$4+1),I18,"")</f>
        <v>5.6369144599999421E-2</v>
      </c>
      <c r="AB18" s="12">
        <f ca="1">IF($AK18&lt;(Summary!$D$4+1),J18,"")</f>
        <v>2.4888272452595173E-2</v>
      </c>
      <c r="AC18" s="12">
        <f ca="1">IF($AK18&lt;(Summary!$D$4+1),K18,"")</f>
        <v>2.7862433973177669E-2</v>
      </c>
      <c r="AD18" s="12">
        <f ca="1">IF($AK18&lt;(Summary!$D$4+1),L18,"")</f>
        <v>8.4640982062902381E-3</v>
      </c>
      <c r="AE18" s="12">
        <f ca="1">IF($AK18&lt;(Summary!$D$4+1),M18,"")</f>
        <v>9.4214181158307042E-2</v>
      </c>
      <c r="AF18" s="12">
        <f ca="1">IF($AK18&lt;(Summary!$D$4+1),N18,"")</f>
        <v>8.5488384180000043E-2</v>
      </c>
      <c r="AG18" s="12">
        <f ca="1">IF($AK18&lt;(Summary!$D$4+1),O18,"")</f>
        <v>1.8297450439999974E-2</v>
      </c>
      <c r="AH18" s="12">
        <f ca="1">IF($AK18&lt;(Summary!$D$4+1),P18,"")</f>
        <v>5.8646992655897456E-4</v>
      </c>
      <c r="AI18" s="12" t="e">
        <f ca="1">IF($AK18&lt;(Summary!$D$4+1),Q18,"")</f>
        <v>#DIV/0!</v>
      </c>
      <c r="AJ18" s="12" t="e">
        <f ca="1">IF($AK18&lt;(Summary!$D$4+1),R18,"")</f>
        <v>#DIV/0!</v>
      </c>
      <c r="AK18" s="10">
        <f t="shared" si="4"/>
        <v>14</v>
      </c>
    </row>
    <row r="19" spans="2:37" x14ac:dyDescent="0.2">
      <c r="B19" s="1">
        <f>'Base Correl and Vol Calcs'!B19</f>
        <v>44286</v>
      </c>
      <c r="C19" s="3">
        <f ca="1">'Data Selector'!W18</f>
        <v>3.005156799503772E-2</v>
      </c>
      <c r="D19" s="3">
        <f ca="1">'Data Selector'!X18</f>
        <v>2.5224549932379325E-2</v>
      </c>
      <c r="E19" s="3">
        <f ca="1">'Data Selector'!Y18</f>
        <v>-1.3255392881008077E-2</v>
      </c>
      <c r="F19" s="3">
        <f ca="1">'Data Selector'!Z18</f>
        <v>2.3203919735470757E-2</v>
      </c>
      <c r="G19" s="3">
        <f ca="1">'Data Selector'!AA18</f>
        <v>1.7560291828466523E-2</v>
      </c>
      <c r="H19" s="3">
        <f ca="1">'Data Selector'!AB18</f>
        <v>2.4081109410518442E-2</v>
      </c>
      <c r="I19" s="3">
        <f ca="1">'Data Selector'!AC18</f>
        <v>-2.5823699546875023E-2</v>
      </c>
      <c r="J19" s="3">
        <f ca="1">'Data Selector'!AD18</f>
        <v>5.607539838684783E-3</v>
      </c>
      <c r="K19" s="3">
        <f ca="1">'Data Selector'!AE18</f>
        <v>1.1645502210604119E-2</v>
      </c>
      <c r="L19" s="3">
        <f ca="1">'Data Selector'!AF18</f>
        <v>-2.2321469234307667E-3</v>
      </c>
      <c r="M19" s="3">
        <f ca="1">'Data Selector'!AG18</f>
        <v>6.1093809069353799E-2</v>
      </c>
      <c r="N19" s="3">
        <f ca="1">'Data Selector'!AH18</f>
        <v>6.1749726429946472E-2</v>
      </c>
      <c r="O19" s="3">
        <f ca="1">'Data Selector'!AI18</f>
        <v>-3.3725013312090435E-2</v>
      </c>
      <c r="P19" s="3">
        <f ca="1">'Data Selector'!AJ18</f>
        <v>1.624516696404199E-2</v>
      </c>
      <c r="Q19" s="3" t="e">
        <f ca="1">'Data Selector'!AK18</f>
        <v>#DIV/0!</v>
      </c>
      <c r="R19" s="3" t="e">
        <f ca="1">'Data Selector'!AL18</f>
        <v>#DIV/0!</v>
      </c>
      <c r="U19" s="12">
        <f ca="1">IF($AK19&lt;(Summary!$D$4+1),C19,"")</f>
        <v>3.005156799503772E-2</v>
      </c>
      <c r="V19" s="12">
        <f ca="1">IF($AK19&lt;(Summary!$D$4+1),D19,"")</f>
        <v>2.5224549932379325E-2</v>
      </c>
      <c r="W19" s="12">
        <f ca="1">IF($AK19&lt;(Summary!$D$4+1),E19,"")</f>
        <v>-1.3255392881008077E-2</v>
      </c>
      <c r="X19" s="12">
        <f ca="1">IF($AK19&lt;(Summary!$D$4+1),F19,"")</f>
        <v>2.3203919735470757E-2</v>
      </c>
      <c r="Y19" s="12">
        <f ca="1">IF($AK19&lt;(Summary!$D$4+1),G19,"")</f>
        <v>1.7560291828466523E-2</v>
      </c>
      <c r="Z19" s="12">
        <f ca="1">IF($AK19&lt;(Summary!$D$4+1),H19,"")</f>
        <v>2.4081109410518442E-2</v>
      </c>
      <c r="AA19" s="12">
        <f ca="1">IF($AK19&lt;(Summary!$D$4+1),I19,"")</f>
        <v>-2.5823699546875023E-2</v>
      </c>
      <c r="AB19" s="12">
        <f ca="1">IF($AK19&lt;(Summary!$D$4+1),J19,"")</f>
        <v>5.607539838684783E-3</v>
      </c>
      <c r="AC19" s="12">
        <f ca="1">IF($AK19&lt;(Summary!$D$4+1),K19,"")</f>
        <v>1.1645502210604119E-2</v>
      </c>
      <c r="AD19" s="12">
        <f ca="1">IF($AK19&lt;(Summary!$D$4+1),L19,"")</f>
        <v>-2.2321469234307667E-3</v>
      </c>
      <c r="AE19" s="12">
        <f ca="1">IF($AK19&lt;(Summary!$D$4+1),M19,"")</f>
        <v>6.1093809069353799E-2</v>
      </c>
      <c r="AF19" s="12">
        <f ca="1">IF($AK19&lt;(Summary!$D$4+1),N19,"")</f>
        <v>6.1749726429946472E-2</v>
      </c>
      <c r="AG19" s="12">
        <f ca="1">IF($AK19&lt;(Summary!$D$4+1),O19,"")</f>
        <v>-3.3725013312090435E-2</v>
      </c>
      <c r="AH19" s="12">
        <f ca="1">IF($AK19&lt;(Summary!$D$4+1),P19,"")</f>
        <v>1.624516696404199E-2</v>
      </c>
      <c r="AI19" s="12" t="e">
        <f ca="1">IF($AK19&lt;(Summary!$D$4+1),Q19,"")</f>
        <v>#DIV/0!</v>
      </c>
      <c r="AJ19" s="12" t="e">
        <f ca="1">IF($AK19&lt;(Summary!$D$4+1),R19,"")</f>
        <v>#DIV/0!</v>
      </c>
      <c r="AK19" s="10">
        <f t="shared" si="4"/>
        <v>15</v>
      </c>
    </row>
    <row r="20" spans="2:37" x14ac:dyDescent="0.2">
      <c r="B20" s="1">
        <f>'Base Correl and Vol Calcs'!B20</f>
        <v>44196</v>
      </c>
      <c r="C20" s="3">
        <f ca="1">'Data Selector'!W19</f>
        <v>2.3790900188697783E-2</v>
      </c>
      <c r="D20" s="3">
        <f ca="1">'Data Selector'!X19</f>
        <v>2.3315269454018184E-2</v>
      </c>
      <c r="E20" s="3">
        <f ca="1">'Data Selector'!Y19</f>
        <v>6.1881552009909635E-2</v>
      </c>
      <c r="F20" s="3">
        <f ca="1">'Data Selector'!Z19</f>
        <v>2.9011119814678965E-2</v>
      </c>
      <c r="G20" s="3">
        <f ca="1">'Data Selector'!AA19</f>
        <v>8.7294839246545797E-2</v>
      </c>
      <c r="H20" s="3">
        <f ca="1">'Data Selector'!AB19</f>
        <v>6.9687093717922588E-2</v>
      </c>
      <c r="I20" s="3">
        <f ca="1">'Data Selector'!AC19</f>
        <v>8.214078218124965E-2</v>
      </c>
      <c r="J20" s="3">
        <f ca="1">'Data Selector'!AD19</f>
        <v>6.8960912718767364E-3</v>
      </c>
      <c r="K20" s="3">
        <f ca="1">'Data Selector'!AE19</f>
        <v>1.7826783006090752E-2</v>
      </c>
      <c r="L20" s="3">
        <f ca="1">'Data Selector'!AF19</f>
        <v>2.8223781613558874E-3</v>
      </c>
      <c r="M20" s="3">
        <f ca="1">'Data Selector'!AG19</f>
        <v>0.13486387268386335</v>
      </c>
      <c r="N20" s="3">
        <f ca="1">'Data Selector'!AH19</f>
        <v>0.121481621140197</v>
      </c>
      <c r="O20" s="3">
        <f ca="1">'Data Selector'!AI19</f>
        <v>6.688494355646224E-3</v>
      </c>
      <c r="P20" s="3">
        <f ca="1">'Data Selector'!AJ19</f>
        <v>1.7259687612158681E-2</v>
      </c>
      <c r="Q20" s="3" t="e">
        <f ca="1">'Data Selector'!AK19</f>
        <v>#DIV/0!</v>
      </c>
      <c r="R20" s="3" t="e">
        <f ca="1">'Data Selector'!AL19</f>
        <v>#DIV/0!</v>
      </c>
      <c r="U20" s="12">
        <f ca="1">IF($AK20&lt;(Summary!$D$4+1),C20,"")</f>
        <v>2.3790900188697783E-2</v>
      </c>
      <c r="V20" s="12">
        <f ca="1">IF($AK20&lt;(Summary!$D$4+1),D20,"")</f>
        <v>2.3315269454018184E-2</v>
      </c>
      <c r="W20" s="12">
        <f ca="1">IF($AK20&lt;(Summary!$D$4+1),E20,"")</f>
        <v>6.1881552009909635E-2</v>
      </c>
      <c r="X20" s="12">
        <f ca="1">IF($AK20&lt;(Summary!$D$4+1),F20,"")</f>
        <v>2.9011119814678965E-2</v>
      </c>
      <c r="Y20" s="12">
        <f ca="1">IF($AK20&lt;(Summary!$D$4+1),G20,"")</f>
        <v>8.7294839246545797E-2</v>
      </c>
      <c r="Z20" s="12">
        <f ca="1">IF($AK20&lt;(Summary!$D$4+1),H20,"")</f>
        <v>6.9687093717922588E-2</v>
      </c>
      <c r="AA20" s="12">
        <f ca="1">IF($AK20&lt;(Summary!$D$4+1),I20,"")</f>
        <v>8.214078218124965E-2</v>
      </c>
      <c r="AB20" s="12">
        <f ca="1">IF($AK20&lt;(Summary!$D$4+1),J20,"")</f>
        <v>6.8960912718767364E-3</v>
      </c>
      <c r="AC20" s="12">
        <f ca="1">IF($AK20&lt;(Summary!$D$4+1),K20,"")</f>
        <v>1.7826783006090752E-2</v>
      </c>
      <c r="AD20" s="12">
        <f ca="1">IF($AK20&lt;(Summary!$D$4+1),L20,"")</f>
        <v>2.8223781613558874E-3</v>
      </c>
      <c r="AE20" s="12">
        <f ca="1">IF($AK20&lt;(Summary!$D$4+1),M20,"")</f>
        <v>0.13486387268386335</v>
      </c>
      <c r="AF20" s="12">
        <f ca="1">IF($AK20&lt;(Summary!$D$4+1),N20,"")</f>
        <v>0.121481621140197</v>
      </c>
      <c r="AG20" s="12">
        <f ca="1">IF($AK20&lt;(Summary!$D$4+1),O20,"")</f>
        <v>6.688494355646224E-3</v>
      </c>
      <c r="AH20" s="12">
        <f ca="1">IF($AK20&lt;(Summary!$D$4+1),P20,"")</f>
        <v>1.7259687612158681E-2</v>
      </c>
      <c r="AI20" s="12" t="e">
        <f ca="1">IF($AK20&lt;(Summary!$D$4+1),Q20,"")</f>
        <v>#DIV/0!</v>
      </c>
      <c r="AJ20" s="12" t="e">
        <f ca="1">IF($AK20&lt;(Summary!$D$4+1),R20,"")</f>
        <v>#DIV/0!</v>
      </c>
      <c r="AK20" s="10">
        <f t="shared" si="4"/>
        <v>16</v>
      </c>
    </row>
    <row r="21" spans="2:37" x14ac:dyDescent="0.2">
      <c r="B21" s="1">
        <f>'Base Correl and Vol Calcs'!B21</f>
        <v>44104</v>
      </c>
      <c r="C21" s="3">
        <f ca="1">'Data Selector'!W20</f>
        <v>3.2826452449939092E-2</v>
      </c>
      <c r="D21" s="3">
        <f ca="1">'Data Selector'!X20</f>
        <v>4.9560935795322614E-2</v>
      </c>
      <c r="E21" s="3">
        <f ca="1">'Data Selector'!Y20</f>
        <v>0.11651625579702696</v>
      </c>
      <c r="F21" s="3">
        <f ca="1">'Data Selector'!Z20</f>
        <v>3.9910625905692276E-2</v>
      </c>
      <c r="G21" s="3">
        <f ca="1">'Data Selector'!AA20</f>
        <v>7.291431750085775E-2</v>
      </c>
      <c r="H21" s="3">
        <f ca="1">'Data Selector'!AB20</f>
        <v>6.0497784948385425E-2</v>
      </c>
      <c r="I21" s="3">
        <f ca="1">'Data Selector'!AC20</f>
        <v>4.5861292368750251E-2</v>
      </c>
      <c r="J21" s="3">
        <f ca="1">'Data Selector'!AD20</f>
        <v>-3.7134001161606145E-3</v>
      </c>
      <c r="K21" s="3">
        <f ca="1">'Data Selector'!AE20</f>
        <v>1.0898527442204431E-2</v>
      </c>
      <c r="L21" s="3">
        <f ca="1">'Data Selector'!AF20</f>
        <v>5.9535411094060464E-3</v>
      </c>
      <c r="M21" s="3">
        <f ca="1">'Data Selector'!AG20</f>
        <v>2.3257769364599445E-2</v>
      </c>
      <c r="N21" s="3">
        <f ca="1">'Data Selector'!AH20</f>
        <v>8.9294219443033507E-2</v>
      </c>
      <c r="O21" s="3">
        <f ca="1">'Data Selector'!AI20</f>
        <v>6.1927341163989791E-3</v>
      </c>
      <c r="P21" s="3">
        <f ca="1">'Data Selector'!AJ20</f>
        <v>1.1058935593907471E-2</v>
      </c>
      <c r="Q21" s="3" t="e">
        <f ca="1">'Data Selector'!AK20</f>
        <v>#DIV/0!</v>
      </c>
      <c r="R21" s="3" t="e">
        <f ca="1">'Data Selector'!AL20</f>
        <v>#DIV/0!</v>
      </c>
      <c r="U21" s="12">
        <f ca="1">IF($AK21&lt;(Summary!$D$4+1),C21,"")</f>
        <v>3.2826452449939092E-2</v>
      </c>
      <c r="V21" s="12">
        <f ca="1">IF($AK21&lt;(Summary!$D$4+1),D21,"")</f>
        <v>4.9560935795322614E-2</v>
      </c>
      <c r="W21" s="12">
        <f ca="1">IF($AK21&lt;(Summary!$D$4+1),E21,"")</f>
        <v>0.11651625579702696</v>
      </c>
      <c r="X21" s="12">
        <f ca="1">IF($AK21&lt;(Summary!$D$4+1),F21,"")</f>
        <v>3.9910625905692276E-2</v>
      </c>
      <c r="Y21" s="12">
        <f ca="1">IF($AK21&lt;(Summary!$D$4+1),G21,"")</f>
        <v>7.291431750085775E-2</v>
      </c>
      <c r="Z21" s="12">
        <f ca="1">IF($AK21&lt;(Summary!$D$4+1),H21,"")</f>
        <v>6.0497784948385425E-2</v>
      </c>
      <c r="AA21" s="12">
        <f ca="1">IF($AK21&lt;(Summary!$D$4+1),I21,"")</f>
        <v>4.5861292368750251E-2</v>
      </c>
      <c r="AB21" s="12">
        <f ca="1">IF($AK21&lt;(Summary!$D$4+1),J21,"")</f>
        <v>-3.7134001161606145E-3</v>
      </c>
      <c r="AC21" s="12">
        <f ca="1">IF($AK21&lt;(Summary!$D$4+1),K21,"")</f>
        <v>1.0898527442204431E-2</v>
      </c>
      <c r="AD21" s="12">
        <f ca="1">IF($AK21&lt;(Summary!$D$4+1),L21,"")</f>
        <v>5.9535411094060464E-3</v>
      </c>
      <c r="AE21" s="12">
        <f ca="1">IF($AK21&lt;(Summary!$D$4+1),M21,"")</f>
        <v>2.3257769364599445E-2</v>
      </c>
      <c r="AF21" s="12">
        <f ca="1">IF($AK21&lt;(Summary!$D$4+1),N21,"")</f>
        <v>8.9294219443033507E-2</v>
      </c>
      <c r="AG21" s="12">
        <f ca="1">IF($AK21&lt;(Summary!$D$4+1),O21,"")</f>
        <v>6.1927341163989791E-3</v>
      </c>
      <c r="AH21" s="12">
        <f ca="1">IF($AK21&lt;(Summary!$D$4+1),P21,"")</f>
        <v>1.1058935593907471E-2</v>
      </c>
      <c r="AI21" s="12" t="e">
        <f ca="1">IF($AK21&lt;(Summary!$D$4+1),Q21,"")</f>
        <v>#DIV/0!</v>
      </c>
      <c r="AJ21" s="12" t="e">
        <f ca="1">IF($AK21&lt;(Summary!$D$4+1),R21,"")</f>
        <v>#DIV/0!</v>
      </c>
      <c r="AK21" s="10">
        <f t="shared" si="4"/>
        <v>17</v>
      </c>
    </row>
    <row r="22" spans="2:37" x14ac:dyDescent="0.2">
      <c r="B22" s="1">
        <f>'Base Correl and Vol Calcs'!B22</f>
        <v>44012</v>
      </c>
      <c r="C22" s="3">
        <f ca="1">'Data Selector'!W21</f>
        <v>-5.4242678410755585E-2</v>
      </c>
      <c r="D22" s="3">
        <f ca="1">'Data Selector'!X21</f>
        <v>-1.9348289830882437E-2</v>
      </c>
      <c r="E22" s="3">
        <f ca="1">'Data Selector'!Y21</f>
        <v>-0.10622861746020906</v>
      </c>
      <c r="F22" s="3">
        <f ca="1">'Data Selector'!Z21</f>
        <v>-3.8020842047773229E-2</v>
      </c>
      <c r="G22" s="3">
        <f ca="1">'Data Selector'!AA21</f>
        <v>1.0944850953102936E-2</v>
      </c>
      <c r="H22" s="3">
        <f ca="1">'Data Selector'!AB21</f>
        <v>3.9521605296487738E-2</v>
      </c>
      <c r="I22" s="3">
        <f ca="1">'Data Selector'!AC21</f>
        <v>0.10539945510156246</v>
      </c>
      <c r="J22" s="3">
        <f ca="1">'Data Selector'!AD21</f>
        <v>3.7256673212304747E-5</v>
      </c>
      <c r="K22" s="3">
        <f ca="1">'Data Selector'!AE21</f>
        <v>8.6660751236407041E-3</v>
      </c>
      <c r="L22" s="3">
        <f ca="1">'Data Selector'!AF21</f>
        <v>8.5804756292358064E-3</v>
      </c>
      <c r="M22" s="3">
        <f ca="1">'Data Selector'!AG21</f>
        <v>0.10329967467071222</v>
      </c>
      <c r="N22" s="3">
        <f ca="1">'Data Selector'!AH21</f>
        <v>0.20543275624000001</v>
      </c>
      <c r="O22" s="3">
        <f ca="1">'Data Selector'!AI21</f>
        <v>2.8955889839999971E-2</v>
      </c>
      <c r="P22" s="3">
        <f ca="1">'Data Selector'!AJ21</f>
        <v>0.10703621957736908</v>
      </c>
      <c r="Q22" s="3" t="e">
        <f ca="1">'Data Selector'!AK21</f>
        <v>#DIV/0!</v>
      </c>
      <c r="R22" s="3" t="e">
        <f ca="1">'Data Selector'!AL21</f>
        <v>#DIV/0!</v>
      </c>
      <c r="U22" s="12">
        <f ca="1">IF($AK22&lt;(Summary!$D$4+1),C22,"")</f>
        <v>-5.4242678410755585E-2</v>
      </c>
      <c r="V22" s="12">
        <f ca="1">IF($AK22&lt;(Summary!$D$4+1),D22,"")</f>
        <v>-1.9348289830882437E-2</v>
      </c>
      <c r="W22" s="12">
        <f ca="1">IF($AK22&lt;(Summary!$D$4+1),E22,"")</f>
        <v>-0.10622861746020906</v>
      </c>
      <c r="X22" s="12">
        <f ca="1">IF($AK22&lt;(Summary!$D$4+1),F22,"")</f>
        <v>-3.8020842047773229E-2</v>
      </c>
      <c r="Y22" s="12">
        <f ca="1">IF($AK22&lt;(Summary!$D$4+1),G22,"")</f>
        <v>1.0944850953102936E-2</v>
      </c>
      <c r="Z22" s="12">
        <f ca="1">IF($AK22&lt;(Summary!$D$4+1),H22,"")</f>
        <v>3.9521605296487738E-2</v>
      </c>
      <c r="AA22" s="12">
        <f ca="1">IF($AK22&lt;(Summary!$D$4+1),I22,"")</f>
        <v>0.10539945510156246</v>
      </c>
      <c r="AB22" s="12">
        <f ca="1">IF($AK22&lt;(Summary!$D$4+1),J22,"")</f>
        <v>3.7256673212304747E-5</v>
      </c>
      <c r="AC22" s="12">
        <f ca="1">IF($AK22&lt;(Summary!$D$4+1),K22,"")</f>
        <v>8.6660751236407041E-3</v>
      </c>
      <c r="AD22" s="12">
        <f ca="1">IF($AK22&lt;(Summary!$D$4+1),L22,"")</f>
        <v>8.5804756292358064E-3</v>
      </c>
      <c r="AE22" s="12">
        <f ca="1">IF($AK22&lt;(Summary!$D$4+1),M22,"")</f>
        <v>0.10329967467071222</v>
      </c>
      <c r="AF22" s="12">
        <f ca="1">IF($AK22&lt;(Summary!$D$4+1),N22,"")</f>
        <v>0.20543275624000001</v>
      </c>
      <c r="AG22" s="12">
        <f ca="1">IF($AK22&lt;(Summary!$D$4+1),O22,"")</f>
        <v>2.8955889839999971E-2</v>
      </c>
      <c r="AH22" s="12">
        <f ca="1">IF($AK22&lt;(Summary!$D$4+1),P22,"")</f>
        <v>0.10703621957736908</v>
      </c>
      <c r="AI22" s="12" t="e">
        <f ca="1">IF($AK22&lt;(Summary!$D$4+1),Q22,"")</f>
        <v>#DIV/0!</v>
      </c>
      <c r="AJ22" s="12" t="e">
        <f ca="1">IF($AK22&lt;(Summary!$D$4+1),R22,"")</f>
        <v>#DIV/0!</v>
      </c>
      <c r="AK22" s="10">
        <f t="shared" si="4"/>
        <v>18</v>
      </c>
    </row>
    <row r="23" spans="2:37" x14ac:dyDescent="0.2">
      <c r="B23" s="1">
        <f>'Base Correl and Vol Calcs'!B23</f>
        <v>43921</v>
      </c>
      <c r="C23" s="3">
        <f ca="1">'Data Selector'!W22</f>
        <v>-2.7359353825817667E-4</v>
      </c>
      <c r="D23" s="3">
        <f ca="1">'Data Selector'!X22</f>
        <v>-2.5915465326594611E-2</v>
      </c>
      <c r="E23" s="3">
        <f ca="1">'Data Selector'!Y22</f>
        <v>-5.9417939721372326E-2</v>
      </c>
      <c r="F23" s="3">
        <f ca="1">'Data Selector'!Z22</f>
        <v>-2.8641839658275381E-2</v>
      </c>
      <c r="G23" s="3">
        <f ca="1">'Data Selector'!AA22</f>
        <v>-0.1251624550996584</v>
      </c>
      <c r="H23" s="3">
        <f ca="1">'Data Selector'!AB22</f>
        <v>-0.21093899917550729</v>
      </c>
      <c r="I23" s="3">
        <f ca="1">'Data Selector'!AC22</f>
        <v>-0.11890839052499991</v>
      </c>
      <c r="J23" s="3">
        <f ca="1">'Data Selector'!AD22</f>
        <v>-2.3479094371670062E-4</v>
      </c>
      <c r="K23" s="3">
        <f ca="1">'Data Selector'!AE22</f>
        <v>-4.4934830687549665E-3</v>
      </c>
      <c r="L23" s="3">
        <f ca="1">'Data Selector'!AF22</f>
        <v>-1.72436115163348E-2</v>
      </c>
      <c r="M23" s="3">
        <f ca="1">'Data Selector'!AG22</f>
        <v>-0.28335230496771258</v>
      </c>
      <c r="N23" s="3">
        <f ca="1">'Data Selector'!AH22</f>
        <v>-0.19597999678604094</v>
      </c>
      <c r="O23" s="3">
        <f ca="1">'Data Selector'!AI22</f>
        <v>3.1483467520765585E-2</v>
      </c>
      <c r="P23" s="3">
        <f ca="1">'Data Selector'!AJ22</f>
        <v>-9.3940424697550484E-2</v>
      </c>
      <c r="Q23" s="3" t="e">
        <f ca="1">'Data Selector'!AK22</f>
        <v>#DIV/0!</v>
      </c>
      <c r="R23" s="3" t="e">
        <f ca="1">'Data Selector'!AL22</f>
        <v>#DIV/0!</v>
      </c>
      <c r="U23" s="12">
        <f ca="1">IF($AK23&lt;(Summary!$D$4+1),C23,"")</f>
        <v>-2.7359353825817667E-4</v>
      </c>
      <c r="V23" s="12">
        <f ca="1">IF($AK23&lt;(Summary!$D$4+1),D23,"")</f>
        <v>-2.5915465326594611E-2</v>
      </c>
      <c r="W23" s="12">
        <f ca="1">IF($AK23&lt;(Summary!$D$4+1),E23,"")</f>
        <v>-5.9417939721372326E-2</v>
      </c>
      <c r="X23" s="12">
        <f ca="1">IF($AK23&lt;(Summary!$D$4+1),F23,"")</f>
        <v>-2.8641839658275381E-2</v>
      </c>
      <c r="Y23" s="12">
        <f ca="1">IF($AK23&lt;(Summary!$D$4+1),G23,"")</f>
        <v>-0.1251624550996584</v>
      </c>
      <c r="Z23" s="12">
        <f ca="1">IF($AK23&lt;(Summary!$D$4+1),H23,"")</f>
        <v>-0.21093899917550729</v>
      </c>
      <c r="AA23" s="12">
        <f ca="1">IF($AK23&lt;(Summary!$D$4+1),I23,"")</f>
        <v>-0.11890839052499991</v>
      </c>
      <c r="AB23" s="12">
        <f ca="1">IF($AK23&lt;(Summary!$D$4+1),J23,"")</f>
        <v>-2.3479094371670062E-4</v>
      </c>
      <c r="AC23" s="12">
        <f ca="1">IF($AK23&lt;(Summary!$D$4+1),K23,"")</f>
        <v>-4.4934830687549665E-3</v>
      </c>
      <c r="AD23" s="12">
        <f ca="1">IF($AK23&lt;(Summary!$D$4+1),L23,"")</f>
        <v>-1.72436115163348E-2</v>
      </c>
      <c r="AE23" s="12">
        <f ca="1">IF($AK23&lt;(Summary!$D$4+1),M23,"")</f>
        <v>-0.28335230496771258</v>
      </c>
      <c r="AF23" s="12">
        <f ca="1">IF($AK23&lt;(Summary!$D$4+1),N23,"")</f>
        <v>-0.19597999678604094</v>
      </c>
      <c r="AG23" s="12">
        <f ca="1">IF($AK23&lt;(Summary!$D$4+1),O23,"")</f>
        <v>3.1483467520765585E-2</v>
      </c>
      <c r="AH23" s="12">
        <f ca="1">IF($AK23&lt;(Summary!$D$4+1),P23,"")</f>
        <v>-9.3940424697550484E-2</v>
      </c>
      <c r="AI23" s="12" t="e">
        <f ca="1">IF($AK23&lt;(Summary!$D$4+1),Q23,"")</f>
        <v>#DIV/0!</v>
      </c>
      <c r="AJ23" s="12" t="e">
        <f ca="1">IF($AK23&lt;(Summary!$D$4+1),R23,"")</f>
        <v>#DIV/0!</v>
      </c>
      <c r="AK23" s="10">
        <f t="shared" si="4"/>
        <v>19</v>
      </c>
    </row>
    <row r="24" spans="2:37" x14ac:dyDescent="0.2">
      <c r="B24" s="1">
        <f>'Base Correl and Vol Calcs'!B24</f>
        <v>43830</v>
      </c>
      <c r="C24" s="3">
        <f ca="1">'Data Selector'!W23</f>
        <v>1.5920905679067454E-2</v>
      </c>
      <c r="D24" s="3">
        <f ca="1">'Data Selector'!X23</f>
        <v>2.0763978085178048E-2</v>
      </c>
      <c r="E24" s="3">
        <f ca="1">'Data Selector'!Y23</f>
        <v>3.0042047285562035E-2</v>
      </c>
      <c r="F24" s="3">
        <f ca="1">'Data Selector'!Z23</f>
        <v>2.4760336797697402E-2</v>
      </c>
      <c r="G24" s="3">
        <f ca="1">'Data Selector'!AA23</f>
        <v>5.561325271995643E-2</v>
      </c>
      <c r="H24" s="3">
        <f ca="1">'Data Selector'!AB23</f>
        <v>6.2432252130565136E-2</v>
      </c>
      <c r="I24" s="3">
        <f ca="1">'Data Selector'!AC23</f>
        <v>3.6811419634374287E-2</v>
      </c>
      <c r="J24" s="3">
        <f ca="1">'Data Selector'!AD23</f>
        <v>-4.8868963558479361E-3</v>
      </c>
      <c r="K24" s="3">
        <f ca="1">'Data Selector'!AE23</f>
        <v>1.6283369487129162E-2</v>
      </c>
      <c r="L24" s="3">
        <f ca="1">'Data Selector'!AF23</f>
        <v>3.1335674032453964E-2</v>
      </c>
      <c r="M24" s="3">
        <f ca="1">'Data Selector'!AG23</f>
        <v>1.9641684623914468E-2</v>
      </c>
      <c r="N24" s="3">
        <f ca="1">'Data Selector'!AH23</f>
        <v>9.0699859540697814E-2</v>
      </c>
      <c r="O24" s="3">
        <f ca="1">'Data Selector'!AI23</f>
        <v>1.802622786411856E-3</v>
      </c>
      <c r="P24" s="3">
        <f ca="1">'Data Selector'!AJ23</f>
        <v>-8.1510424136214121E-3</v>
      </c>
      <c r="Q24" s="3" t="e">
        <f ca="1">'Data Selector'!AK23</f>
        <v>#DIV/0!</v>
      </c>
      <c r="R24" s="3" t="e">
        <f ca="1">'Data Selector'!AL23</f>
        <v>#DIV/0!</v>
      </c>
      <c r="U24" s="12">
        <f ca="1">IF($AK24&lt;(Summary!$D$4+1),C24,"")</f>
        <v>1.5920905679067454E-2</v>
      </c>
      <c r="V24" s="12">
        <f ca="1">IF($AK24&lt;(Summary!$D$4+1),D24,"")</f>
        <v>2.0763978085178048E-2</v>
      </c>
      <c r="W24" s="12">
        <f ca="1">IF($AK24&lt;(Summary!$D$4+1),E24,"")</f>
        <v>3.0042047285562035E-2</v>
      </c>
      <c r="X24" s="12">
        <f ca="1">IF($AK24&lt;(Summary!$D$4+1),F24,"")</f>
        <v>2.4760336797697402E-2</v>
      </c>
      <c r="Y24" s="12">
        <f ca="1">IF($AK24&lt;(Summary!$D$4+1),G24,"")</f>
        <v>5.561325271995643E-2</v>
      </c>
      <c r="Z24" s="12">
        <f ca="1">IF($AK24&lt;(Summary!$D$4+1),H24,"")</f>
        <v>6.2432252130565136E-2</v>
      </c>
      <c r="AA24" s="12">
        <f ca="1">IF($AK24&lt;(Summary!$D$4+1),I24,"")</f>
        <v>3.6811419634374287E-2</v>
      </c>
      <c r="AB24" s="12">
        <f ca="1">IF($AK24&lt;(Summary!$D$4+1),J24,"")</f>
        <v>-4.8868963558479361E-3</v>
      </c>
      <c r="AC24" s="12">
        <f ca="1">IF($AK24&lt;(Summary!$D$4+1),K24,"")</f>
        <v>1.6283369487129162E-2</v>
      </c>
      <c r="AD24" s="12">
        <f ca="1">IF($AK24&lt;(Summary!$D$4+1),L24,"")</f>
        <v>3.1335674032453964E-2</v>
      </c>
      <c r="AE24" s="12">
        <f ca="1">IF($AK24&lt;(Summary!$D$4+1),M24,"")</f>
        <v>1.9641684623914468E-2</v>
      </c>
      <c r="AF24" s="12">
        <f ca="1">IF($AK24&lt;(Summary!$D$4+1),N24,"")</f>
        <v>9.0699859540697814E-2</v>
      </c>
      <c r="AG24" s="12">
        <f ca="1">IF($AK24&lt;(Summary!$D$4+1),O24,"")</f>
        <v>1.802622786411856E-3</v>
      </c>
      <c r="AH24" s="12">
        <f ca="1">IF($AK24&lt;(Summary!$D$4+1),P24,"")</f>
        <v>-8.1510424136214121E-3</v>
      </c>
      <c r="AI24" s="12" t="e">
        <f ca="1">IF($AK24&lt;(Summary!$D$4+1),Q24,"")</f>
        <v>#DIV/0!</v>
      </c>
      <c r="AJ24" s="12" t="e">
        <f ca="1">IF($AK24&lt;(Summary!$D$4+1),R24,"")</f>
        <v>#DIV/0!</v>
      </c>
      <c r="AK24" s="10">
        <f t="shared" si="4"/>
        <v>20</v>
      </c>
    </row>
    <row r="25" spans="2:37" x14ac:dyDescent="0.2">
      <c r="B25" s="1">
        <f>'Base Correl and Vol Calcs'!B25</f>
        <v>43738</v>
      </c>
      <c r="C25" s="3">
        <f ca="1">'Data Selector'!W24</f>
        <v>1.4901752542843427E-2</v>
      </c>
      <c r="D25" s="3">
        <f ca="1">'Data Selector'!X24</f>
        <v>1.7200768222677798E-2</v>
      </c>
      <c r="E25" s="3">
        <f ca="1">'Data Selector'!Y24</f>
        <v>6.6223572850776513E-3</v>
      </c>
      <c r="F25" s="3">
        <f ca="1">'Data Selector'!Z24</f>
        <v>2.4234146493973707E-2</v>
      </c>
      <c r="G25" s="3">
        <f ca="1">'Data Selector'!AA24</f>
        <v>1.1827092384472548E-2</v>
      </c>
      <c r="H25" s="3">
        <f ca="1">'Data Selector'!AB24</f>
        <v>1.0139702566378528E-2</v>
      </c>
      <c r="I25" s="3">
        <f ca="1">'Data Selector'!AC24</f>
        <v>-8.5509424484373486E-3</v>
      </c>
      <c r="J25" s="3">
        <f ca="1">'Data Selector'!AD24</f>
        <v>-9.6544497049014799E-3</v>
      </c>
      <c r="K25" s="3">
        <f ca="1">'Data Selector'!AE24</f>
        <v>9.8893466815039854E-3</v>
      </c>
      <c r="L25" s="3">
        <f ca="1">'Data Selector'!AF24</f>
        <v>-1.4044156068092617E-3</v>
      </c>
      <c r="M25" s="3">
        <f ca="1">'Data Selector'!AG24</f>
        <v>4.8668306247489745E-2</v>
      </c>
      <c r="N25" s="3">
        <f ca="1">'Data Selector'!AH24</f>
        <v>1.6982811435818812E-2</v>
      </c>
      <c r="O25" s="3">
        <f ca="1">'Data Selector'!AI24</f>
        <v>2.2692373850980552E-2</v>
      </c>
      <c r="P25" s="3">
        <f ca="1">'Data Selector'!AJ24</f>
        <v>3.6288753448501243E-3</v>
      </c>
      <c r="Q25" s="3" t="e">
        <f ca="1">'Data Selector'!AK24</f>
        <v>#DIV/0!</v>
      </c>
      <c r="R25" s="3" t="e">
        <f ca="1">'Data Selector'!AL24</f>
        <v>#DIV/0!</v>
      </c>
      <c r="U25" s="12">
        <f ca="1">IF($AK25&lt;(Summary!$D$4+1),C25,"")</f>
        <v>1.4901752542843427E-2</v>
      </c>
      <c r="V25" s="12">
        <f ca="1">IF($AK25&lt;(Summary!$D$4+1),D25,"")</f>
        <v>1.7200768222677798E-2</v>
      </c>
      <c r="W25" s="12">
        <f ca="1">IF($AK25&lt;(Summary!$D$4+1),E25,"")</f>
        <v>6.6223572850776513E-3</v>
      </c>
      <c r="X25" s="12">
        <f ca="1">IF($AK25&lt;(Summary!$D$4+1),F25,"")</f>
        <v>2.4234146493973707E-2</v>
      </c>
      <c r="Y25" s="12">
        <f ca="1">IF($AK25&lt;(Summary!$D$4+1),G25,"")</f>
        <v>1.1827092384472548E-2</v>
      </c>
      <c r="Z25" s="12">
        <f ca="1">IF($AK25&lt;(Summary!$D$4+1),H25,"")</f>
        <v>1.0139702566378528E-2</v>
      </c>
      <c r="AA25" s="12">
        <f ca="1">IF($AK25&lt;(Summary!$D$4+1),I25,"")</f>
        <v>-8.5509424484373486E-3</v>
      </c>
      <c r="AB25" s="12">
        <f ca="1">IF($AK25&lt;(Summary!$D$4+1),J25,"")</f>
        <v>-9.6544497049014799E-3</v>
      </c>
      <c r="AC25" s="12">
        <f ca="1">IF($AK25&lt;(Summary!$D$4+1),K25,"")</f>
        <v>9.8893466815039854E-3</v>
      </c>
      <c r="AD25" s="12">
        <f ca="1">IF($AK25&lt;(Summary!$D$4+1),L25,"")</f>
        <v>-1.4044156068092617E-3</v>
      </c>
      <c r="AE25" s="12">
        <f ca="1">IF($AK25&lt;(Summary!$D$4+1),M25,"")</f>
        <v>4.8668306247489745E-2</v>
      </c>
      <c r="AF25" s="12">
        <f ca="1">IF($AK25&lt;(Summary!$D$4+1),N25,"")</f>
        <v>1.6982811435818812E-2</v>
      </c>
      <c r="AG25" s="12">
        <f ca="1">IF($AK25&lt;(Summary!$D$4+1),O25,"")</f>
        <v>2.2692373850980552E-2</v>
      </c>
      <c r="AH25" s="12">
        <f ca="1">IF($AK25&lt;(Summary!$D$4+1),P25,"")</f>
        <v>3.6288753448501243E-3</v>
      </c>
      <c r="AI25" s="12" t="e">
        <f ca="1">IF($AK25&lt;(Summary!$D$4+1),Q25,"")</f>
        <v>#DIV/0!</v>
      </c>
      <c r="AJ25" s="12" t="e">
        <f ca="1">IF($AK25&lt;(Summary!$D$4+1),R25,"")</f>
        <v>#DIV/0!</v>
      </c>
      <c r="AK25" s="10">
        <f t="shared" si="4"/>
        <v>21</v>
      </c>
    </row>
    <row r="26" spans="2:37" x14ac:dyDescent="0.2">
      <c r="B26" s="1">
        <f>'Base Correl and Vol Calcs'!B26</f>
        <v>43646</v>
      </c>
      <c r="C26" s="3">
        <f ca="1">'Data Selector'!W25</f>
        <v>1.4455961760693192E-3</v>
      </c>
      <c r="D26" s="3">
        <f ca="1">'Data Selector'!X25</f>
        <v>1.6652544670974212E-3</v>
      </c>
      <c r="E26" s="3">
        <f ca="1">'Data Selector'!Y25</f>
        <v>3.1399800060790461E-2</v>
      </c>
      <c r="F26" s="3">
        <f ca="1">'Data Selector'!Z25</f>
        <v>8.0838370897062806E-3</v>
      </c>
      <c r="G26" s="3">
        <f ca="1">'Data Selector'!AA25</f>
        <v>4.3908082254284775E-2</v>
      </c>
      <c r="H26" s="3">
        <f ca="1">'Data Selector'!AB25</f>
        <v>1.8953751422254417E-2</v>
      </c>
      <c r="I26" s="3">
        <f ca="1">'Data Selector'!AC25</f>
        <v>6.8438410593747445E-3</v>
      </c>
      <c r="J26" s="3">
        <f ca="1">'Data Selector'!AD25</f>
        <v>1.795032673432706E-2</v>
      </c>
      <c r="K26" s="3">
        <f ca="1">'Data Selector'!AE25</f>
        <v>-3.166735255073716E-3</v>
      </c>
      <c r="L26" s="3">
        <f ca="1">'Data Selector'!AF25</f>
        <v>1.7539641684279239E-2</v>
      </c>
      <c r="M26" s="3">
        <f ca="1">'Data Selector'!AG25</f>
        <v>2.0218129565960918E-3</v>
      </c>
      <c r="N26" s="3">
        <f ca="1">'Data Selector'!AH25</f>
        <v>4.3038335811612205E-2</v>
      </c>
      <c r="O26" s="3">
        <f ca="1">'Data Selector'!AI25</f>
        <v>3.0796544521524583E-2</v>
      </c>
      <c r="P26" s="3">
        <f ca="1">'Data Selector'!AJ25</f>
        <v>4.1925794897540447E-2</v>
      </c>
      <c r="Q26" s="3" t="e">
        <f ca="1">'Data Selector'!AK25</f>
        <v>#DIV/0!</v>
      </c>
      <c r="R26" s="3" t="e">
        <f ca="1">'Data Selector'!AL25</f>
        <v>#DIV/0!</v>
      </c>
      <c r="U26" s="12">
        <f ca="1">IF($AK26&lt;(Summary!$D$4+1),C26,"")</f>
        <v>1.4455961760693192E-3</v>
      </c>
      <c r="V26" s="12">
        <f ca="1">IF($AK26&lt;(Summary!$D$4+1),D26,"")</f>
        <v>1.6652544670974212E-3</v>
      </c>
      <c r="W26" s="12">
        <f ca="1">IF($AK26&lt;(Summary!$D$4+1),E26,"")</f>
        <v>3.1399800060790461E-2</v>
      </c>
      <c r="X26" s="12">
        <f ca="1">IF($AK26&lt;(Summary!$D$4+1),F26,"")</f>
        <v>8.0838370897062806E-3</v>
      </c>
      <c r="Y26" s="12">
        <f ca="1">IF($AK26&lt;(Summary!$D$4+1),G26,"")</f>
        <v>4.3908082254284775E-2</v>
      </c>
      <c r="Z26" s="12">
        <f ca="1">IF($AK26&lt;(Summary!$D$4+1),H26,"")</f>
        <v>1.8953751422254417E-2</v>
      </c>
      <c r="AA26" s="12">
        <f ca="1">IF($AK26&lt;(Summary!$D$4+1),I26,"")</f>
        <v>6.8438410593747445E-3</v>
      </c>
      <c r="AB26" s="12">
        <f ca="1">IF($AK26&lt;(Summary!$D$4+1),J26,"")</f>
        <v>1.795032673432706E-2</v>
      </c>
      <c r="AC26" s="12">
        <f ca="1">IF($AK26&lt;(Summary!$D$4+1),K26,"")</f>
        <v>-3.166735255073716E-3</v>
      </c>
      <c r="AD26" s="12">
        <f ca="1">IF($AK26&lt;(Summary!$D$4+1),L26,"")</f>
        <v>1.7539641684279239E-2</v>
      </c>
      <c r="AE26" s="12">
        <f ca="1">IF($AK26&lt;(Summary!$D$4+1),M26,"")</f>
        <v>2.0218129565960918E-3</v>
      </c>
      <c r="AF26" s="12">
        <f ca="1">IF($AK26&lt;(Summary!$D$4+1),N26,"")</f>
        <v>4.3038335811612205E-2</v>
      </c>
      <c r="AG26" s="12">
        <f ca="1">IF($AK26&lt;(Summary!$D$4+1),O26,"")</f>
        <v>3.0796544521524583E-2</v>
      </c>
      <c r="AH26" s="12">
        <f ca="1">IF($AK26&lt;(Summary!$D$4+1),P26,"")</f>
        <v>4.1925794897540447E-2</v>
      </c>
      <c r="AI26" s="12" t="e">
        <f ca="1">IF($AK26&lt;(Summary!$D$4+1),Q26,"")</f>
        <v>#DIV/0!</v>
      </c>
      <c r="AJ26" s="12" t="e">
        <f ca="1">IF($AK26&lt;(Summary!$D$4+1),R26,"")</f>
        <v>#DIV/0!</v>
      </c>
      <c r="AK26" s="10">
        <f t="shared" si="4"/>
        <v>22</v>
      </c>
    </row>
    <row r="27" spans="2:37" x14ac:dyDescent="0.2">
      <c r="B27" s="1">
        <f>'Base Correl and Vol Calcs'!B27</f>
        <v>43555</v>
      </c>
      <c r="C27" s="3">
        <f ca="1">'Data Selector'!W26</f>
        <v>6.799099699994926E-3</v>
      </c>
      <c r="D27" s="3">
        <f ca="1">'Data Selector'!X26</f>
        <v>3.6753155092349665E-2</v>
      </c>
      <c r="E27" s="3">
        <f ca="1">'Data Selector'!Y26</f>
        <v>-2.0838243590813543E-2</v>
      </c>
      <c r="F27" s="3">
        <f ca="1">'Data Selector'!Z26</f>
        <v>1.7003482715918006E-2</v>
      </c>
      <c r="G27" s="3">
        <f ca="1">'Data Selector'!AA26</f>
        <v>1.3302316407233228E-3</v>
      </c>
      <c r="H27" s="3">
        <f ca="1">'Data Selector'!AB26</f>
        <v>2.7407550557503546E-2</v>
      </c>
      <c r="I27" s="3">
        <f ca="1">'Data Selector'!AC26</f>
        <v>4.8287258253125298E-2</v>
      </c>
      <c r="J27" s="3">
        <f ca="1">'Data Selector'!AD26</f>
        <v>-9.4299691604261549E-3</v>
      </c>
      <c r="K27" s="3">
        <f ca="1">'Data Selector'!AE26</f>
        <v>1.0314331700955526E-2</v>
      </c>
      <c r="L27" s="3">
        <f ca="1">'Data Selector'!AF26</f>
        <v>-1.9080343682779222E-2</v>
      </c>
      <c r="M27" s="3">
        <f ca="1">'Data Selector'!AG26</f>
        <v>0.14858046456737384</v>
      </c>
      <c r="N27" s="3">
        <f ca="1">'Data Selector'!AH26</f>
        <v>0.13647980610907195</v>
      </c>
      <c r="O27" s="3">
        <f ca="1">'Data Selector'!AI26</f>
        <v>2.9428414907252787E-2</v>
      </c>
      <c r="P27" s="3">
        <f ca="1">'Data Selector'!AJ26</f>
        <v>3.6157796407005893E-3</v>
      </c>
      <c r="Q27" s="3" t="e">
        <f ca="1">'Data Selector'!AK26</f>
        <v>#DIV/0!</v>
      </c>
      <c r="R27" s="3" t="e">
        <f ca="1">'Data Selector'!AL26</f>
        <v>#DIV/0!</v>
      </c>
      <c r="U27" s="12">
        <f ca="1">IF($AK27&lt;(Summary!$D$4+1),C27,"")</f>
        <v>6.799099699994926E-3</v>
      </c>
      <c r="V27" s="12">
        <f ca="1">IF($AK27&lt;(Summary!$D$4+1),D27,"")</f>
        <v>3.6753155092349665E-2</v>
      </c>
      <c r="W27" s="12">
        <f ca="1">IF($AK27&lt;(Summary!$D$4+1),E27,"")</f>
        <v>-2.0838243590813543E-2</v>
      </c>
      <c r="X27" s="12">
        <f ca="1">IF($AK27&lt;(Summary!$D$4+1),F27,"")</f>
        <v>1.7003482715918006E-2</v>
      </c>
      <c r="Y27" s="12">
        <f ca="1">IF($AK27&lt;(Summary!$D$4+1),G27,"")</f>
        <v>1.3302316407233228E-3</v>
      </c>
      <c r="Z27" s="12">
        <f ca="1">IF($AK27&lt;(Summary!$D$4+1),H27,"")</f>
        <v>2.7407550557503546E-2</v>
      </c>
      <c r="AA27" s="12">
        <f ca="1">IF($AK27&lt;(Summary!$D$4+1),I27,"")</f>
        <v>4.8287258253125298E-2</v>
      </c>
      <c r="AB27" s="12">
        <f ca="1">IF($AK27&lt;(Summary!$D$4+1),J27,"")</f>
        <v>-9.4299691604261549E-3</v>
      </c>
      <c r="AC27" s="12">
        <f ca="1">IF($AK27&lt;(Summary!$D$4+1),K27,"")</f>
        <v>1.0314331700955526E-2</v>
      </c>
      <c r="AD27" s="12">
        <f ca="1">IF($AK27&lt;(Summary!$D$4+1),L27,"")</f>
        <v>-1.9080343682779222E-2</v>
      </c>
      <c r="AE27" s="12">
        <f ca="1">IF($AK27&lt;(Summary!$D$4+1),M27,"")</f>
        <v>0.14858046456737384</v>
      </c>
      <c r="AF27" s="12">
        <f ca="1">IF($AK27&lt;(Summary!$D$4+1),N27,"")</f>
        <v>0.13647980610907195</v>
      </c>
      <c r="AG27" s="12">
        <f ca="1">IF($AK27&lt;(Summary!$D$4+1),O27,"")</f>
        <v>2.9428414907252787E-2</v>
      </c>
      <c r="AH27" s="12">
        <f ca="1">IF($AK27&lt;(Summary!$D$4+1),P27,"")</f>
        <v>3.6157796407005893E-3</v>
      </c>
      <c r="AI27" s="12" t="e">
        <f ca="1">IF($AK27&lt;(Summary!$D$4+1),Q27,"")</f>
        <v>#DIV/0!</v>
      </c>
      <c r="AJ27" s="12" t="e">
        <f ca="1">IF($AK27&lt;(Summary!$D$4+1),R27,"")</f>
        <v>#DIV/0!</v>
      </c>
      <c r="AK27" s="10">
        <f t="shared" si="4"/>
        <v>23</v>
      </c>
    </row>
    <row r="28" spans="2:37" x14ac:dyDescent="0.2">
      <c r="B28" s="1">
        <f>'Base Correl and Vol Calcs'!B28</f>
        <v>43465</v>
      </c>
      <c r="C28" s="3">
        <f ca="1">'Data Selector'!W27</f>
        <v>1.0545172259154301E-2</v>
      </c>
      <c r="D28" s="3">
        <f ca="1">'Data Selector'!X27</f>
        <v>-7.04246769820982E-3</v>
      </c>
      <c r="E28" s="3">
        <f ca="1">'Data Selector'!Y27</f>
        <v>5.6641081924693415E-2</v>
      </c>
      <c r="F28" s="3">
        <f ca="1">'Data Selector'!Z27</f>
        <v>2.1306148101869482E-3</v>
      </c>
      <c r="G28" s="3">
        <f ca="1">'Data Selector'!AA27</f>
        <v>4.3395221577795517E-2</v>
      </c>
      <c r="H28" s="3">
        <f ca="1">'Data Selector'!AB27</f>
        <v>2.6855466918769277E-2</v>
      </c>
      <c r="I28" s="3">
        <f ca="1">'Data Selector'!AC27</f>
        <v>8.7708139609374847E-3</v>
      </c>
      <c r="J28" s="3">
        <f ca="1">'Data Selector'!AD27</f>
        <v>7.1403102027962628E-3</v>
      </c>
      <c r="K28" s="3">
        <f ca="1">'Data Selector'!AE27</f>
        <v>1.394845353344798E-2</v>
      </c>
      <c r="L28" s="3">
        <f ca="1">'Data Selector'!AF27</f>
        <v>5.7909049022227155E-2</v>
      </c>
      <c r="M28" s="3">
        <f ca="1">'Data Selector'!AG27</f>
        <v>-5.4563744387735369E-2</v>
      </c>
      <c r="N28" s="3">
        <f ca="1">'Data Selector'!AH27</f>
        <v>-0.13519838743943002</v>
      </c>
      <c r="O28" s="3">
        <f ca="1">'Data Selector'!AI27</f>
        <v>1.6354951133545237E-2</v>
      </c>
      <c r="P28" s="3">
        <f ca="1">'Data Selector'!AJ27</f>
        <v>9.740460864624545E-3</v>
      </c>
      <c r="Q28" s="3" t="e">
        <f ca="1">'Data Selector'!AK27</f>
        <v>#DIV/0!</v>
      </c>
      <c r="R28" s="3" t="e">
        <f ca="1">'Data Selector'!AL27</f>
        <v>#DIV/0!</v>
      </c>
      <c r="U28" s="12">
        <f ca="1">IF($AK28&lt;(Summary!$D$4+1),C28,"")</f>
        <v>1.0545172259154301E-2</v>
      </c>
      <c r="V28" s="12">
        <f ca="1">IF($AK28&lt;(Summary!$D$4+1),D28,"")</f>
        <v>-7.04246769820982E-3</v>
      </c>
      <c r="W28" s="12">
        <f ca="1">IF($AK28&lt;(Summary!$D$4+1),E28,"")</f>
        <v>5.6641081924693415E-2</v>
      </c>
      <c r="X28" s="12">
        <f ca="1">IF($AK28&lt;(Summary!$D$4+1),F28,"")</f>
        <v>2.1306148101869482E-3</v>
      </c>
      <c r="Y28" s="12">
        <f ca="1">IF($AK28&lt;(Summary!$D$4+1),G28,"")</f>
        <v>4.3395221577795517E-2</v>
      </c>
      <c r="Z28" s="12">
        <f ca="1">IF($AK28&lt;(Summary!$D$4+1),H28,"")</f>
        <v>2.6855466918769277E-2</v>
      </c>
      <c r="AA28" s="12">
        <f ca="1">IF($AK28&lt;(Summary!$D$4+1),I28,"")</f>
        <v>8.7708139609374847E-3</v>
      </c>
      <c r="AB28" s="12">
        <f ca="1">IF($AK28&lt;(Summary!$D$4+1),J28,"")</f>
        <v>7.1403102027962628E-3</v>
      </c>
      <c r="AC28" s="12">
        <f ca="1">IF($AK28&lt;(Summary!$D$4+1),K28,"")</f>
        <v>1.394845353344798E-2</v>
      </c>
      <c r="AD28" s="12">
        <f ca="1">IF($AK28&lt;(Summary!$D$4+1),L28,"")</f>
        <v>5.7909049022227155E-2</v>
      </c>
      <c r="AE28" s="12">
        <f ca="1">IF($AK28&lt;(Summary!$D$4+1),M28,"")</f>
        <v>-5.4563744387735369E-2</v>
      </c>
      <c r="AF28" s="12">
        <f ca="1">IF($AK28&lt;(Summary!$D$4+1),N28,"")</f>
        <v>-0.13519838743943002</v>
      </c>
      <c r="AG28" s="12">
        <f ca="1">IF($AK28&lt;(Summary!$D$4+1),O28,"")</f>
        <v>1.6354951133545237E-2</v>
      </c>
      <c r="AH28" s="12">
        <f ca="1">IF($AK28&lt;(Summary!$D$4+1),P28,"")</f>
        <v>9.740460864624545E-3</v>
      </c>
      <c r="AI28" s="12" t="e">
        <f ca="1">IF($AK28&lt;(Summary!$D$4+1),Q28,"")</f>
        <v>#DIV/0!</v>
      </c>
      <c r="AJ28" s="12" t="e">
        <f ca="1">IF($AK28&lt;(Summary!$D$4+1),R28,"")</f>
        <v>#DIV/0!</v>
      </c>
      <c r="AK28" s="10">
        <f t="shared" si="4"/>
        <v>24</v>
      </c>
    </row>
    <row r="29" spans="2:37" x14ac:dyDescent="0.2">
      <c r="B29" s="1">
        <f>'Base Correl and Vol Calcs'!B29</f>
        <v>43373</v>
      </c>
      <c r="C29" s="3">
        <f ca="1">'Data Selector'!W28</f>
        <v>1.9534297071403861E-2</v>
      </c>
      <c r="D29" s="3">
        <f ca="1">'Data Selector'!X28</f>
        <v>1.7113216693008804E-2</v>
      </c>
      <c r="E29" s="3">
        <f ca="1">'Data Selector'!Y28</f>
        <v>-2.8246446442985462E-3</v>
      </c>
      <c r="F29" s="3">
        <f ca="1">'Data Selector'!Z28</f>
        <v>2.3334242078591805E-2</v>
      </c>
      <c r="G29" s="3">
        <f ca="1">'Data Selector'!AA28</f>
        <v>1.4118604098494858E-2</v>
      </c>
      <c r="H29" s="3">
        <f ca="1">'Data Selector'!AB28</f>
        <v>2.5532375931297091E-2</v>
      </c>
      <c r="I29" s="3">
        <f ca="1">'Data Selector'!AC28</f>
        <v>3.794540368749999E-2</v>
      </c>
      <c r="J29" s="3">
        <f ca="1">'Data Selector'!AD28</f>
        <v>1.2478815262031651E-2</v>
      </c>
      <c r="K29" s="3">
        <f ca="1">'Data Selector'!AE28</f>
        <v>6.2750402402789174E-3</v>
      </c>
      <c r="L29" s="3">
        <f ca="1">'Data Selector'!AF28</f>
        <v>9.7006076733472391E-3</v>
      </c>
      <c r="M29" s="3">
        <f ca="1">'Data Selector'!AG28</f>
        <v>-1.5403384016989818E-3</v>
      </c>
      <c r="N29" s="3">
        <f ca="1">'Data Selector'!AH28</f>
        <v>7.7107606769822423E-2</v>
      </c>
      <c r="O29" s="3">
        <f ca="1">'Data Selector'!AI28</f>
        <v>1.913539950157972E-4</v>
      </c>
      <c r="P29" s="3">
        <f ca="1">'Data Selector'!AJ28</f>
        <v>7.8987820314786461E-3</v>
      </c>
      <c r="Q29" s="3" t="e">
        <f ca="1">'Data Selector'!AK28</f>
        <v>#DIV/0!</v>
      </c>
      <c r="R29" s="3" t="e">
        <f ca="1">'Data Selector'!AL28</f>
        <v>#DIV/0!</v>
      </c>
      <c r="U29" s="12">
        <f ca="1">IF($AK29&lt;(Summary!$D$4+1),C29,"")</f>
        <v>1.9534297071403861E-2</v>
      </c>
      <c r="V29" s="12">
        <f ca="1">IF($AK29&lt;(Summary!$D$4+1),D29,"")</f>
        <v>1.7113216693008804E-2</v>
      </c>
      <c r="W29" s="12">
        <f ca="1">IF($AK29&lt;(Summary!$D$4+1),E29,"")</f>
        <v>-2.8246446442985462E-3</v>
      </c>
      <c r="X29" s="12">
        <f ca="1">IF($AK29&lt;(Summary!$D$4+1),F29,"")</f>
        <v>2.3334242078591805E-2</v>
      </c>
      <c r="Y29" s="12">
        <f ca="1">IF($AK29&lt;(Summary!$D$4+1),G29,"")</f>
        <v>1.4118604098494858E-2</v>
      </c>
      <c r="Z29" s="12">
        <f ca="1">IF($AK29&lt;(Summary!$D$4+1),H29,"")</f>
        <v>2.5532375931297091E-2</v>
      </c>
      <c r="AA29" s="12">
        <f ca="1">IF($AK29&lt;(Summary!$D$4+1),I29,"")</f>
        <v>3.794540368749999E-2</v>
      </c>
      <c r="AB29" s="12">
        <f ca="1">IF($AK29&lt;(Summary!$D$4+1),J29,"")</f>
        <v>1.2478815262031651E-2</v>
      </c>
      <c r="AC29" s="12">
        <f ca="1">IF($AK29&lt;(Summary!$D$4+1),K29,"")</f>
        <v>6.2750402402789174E-3</v>
      </c>
      <c r="AD29" s="12">
        <f ca="1">IF($AK29&lt;(Summary!$D$4+1),L29,"")</f>
        <v>9.7006076733472391E-3</v>
      </c>
      <c r="AE29" s="12">
        <f ca="1">IF($AK29&lt;(Summary!$D$4+1),M29,"")</f>
        <v>-1.5403384016989818E-3</v>
      </c>
      <c r="AF29" s="12">
        <f ca="1">IF($AK29&lt;(Summary!$D$4+1),N29,"")</f>
        <v>7.7107606769822423E-2</v>
      </c>
      <c r="AG29" s="12">
        <f ca="1">IF($AK29&lt;(Summary!$D$4+1),O29,"")</f>
        <v>1.913539950157972E-4</v>
      </c>
      <c r="AH29" s="12">
        <f ca="1">IF($AK29&lt;(Summary!$D$4+1),P29,"")</f>
        <v>7.8987820314786461E-3</v>
      </c>
      <c r="AI29" s="12" t="e">
        <f ca="1">IF($AK29&lt;(Summary!$D$4+1),Q29,"")</f>
        <v>#DIV/0!</v>
      </c>
      <c r="AJ29" s="12" t="e">
        <f ca="1">IF($AK29&lt;(Summary!$D$4+1),R29,"")</f>
        <v>#DIV/0!</v>
      </c>
      <c r="AK29" s="10">
        <f t="shared" si="4"/>
        <v>25</v>
      </c>
    </row>
    <row r="30" spans="2:37" x14ac:dyDescent="0.2">
      <c r="B30" s="1">
        <f>'Base Correl and Vol Calcs'!B30</f>
        <v>43281</v>
      </c>
      <c r="C30" s="3">
        <f ca="1">'Data Selector'!W29</f>
        <v>1.8204231740736043E-2</v>
      </c>
      <c r="D30" s="3">
        <f ca="1">'Data Selector'!X29</f>
        <v>1.7202933439385948E-2</v>
      </c>
      <c r="E30" s="3">
        <f ca="1">'Data Selector'!Y29</f>
        <v>3.7842430627898604E-2</v>
      </c>
      <c r="F30" s="3">
        <f ca="1">'Data Selector'!Z29</f>
        <v>1.8615476840982303E-2</v>
      </c>
      <c r="G30" s="3">
        <f ca="1">'Data Selector'!AA29</f>
        <v>4.5963839305527943E-2</v>
      </c>
      <c r="H30" s="3">
        <f ca="1">'Data Selector'!AB29</f>
        <v>-1.4516277795354582E-2</v>
      </c>
      <c r="I30" s="3">
        <f ca="1">'Data Selector'!AC29</f>
        <v>-6.9849644703126046E-3</v>
      </c>
      <c r="J30" s="3">
        <f ca="1">'Data Selector'!AD29</f>
        <v>-9.0624829607255375E-4</v>
      </c>
      <c r="K30" s="3">
        <f ca="1">'Data Selector'!AE29</f>
        <v>1.7261609927252231E-2</v>
      </c>
      <c r="L30" s="3">
        <f ca="1">'Data Selector'!AF29</f>
        <v>-1.0725412947917401E-2</v>
      </c>
      <c r="M30" s="3">
        <f ca="1">'Data Selector'!AG29</f>
        <v>5.450911016524751E-2</v>
      </c>
      <c r="N30" s="3">
        <f ca="1">'Data Selector'!AH29</f>
        <v>3.4338813054584083E-2</v>
      </c>
      <c r="O30" s="3">
        <f ca="1">'Data Selector'!AI29</f>
        <v>-1.5832448360394435E-3</v>
      </c>
      <c r="P30" s="3">
        <f ca="1">'Data Selector'!AJ29</f>
        <v>3.5087846431801628E-2</v>
      </c>
      <c r="Q30" s="3" t="e">
        <f ca="1">'Data Selector'!AK29</f>
        <v>#DIV/0!</v>
      </c>
      <c r="R30" s="3" t="e">
        <f ca="1">'Data Selector'!AL29</f>
        <v>#DIV/0!</v>
      </c>
      <c r="U30" s="12">
        <f ca="1">IF($AK30&lt;(Summary!$D$4+1),C30,"")</f>
        <v>1.8204231740736043E-2</v>
      </c>
      <c r="V30" s="12">
        <f ca="1">IF($AK30&lt;(Summary!$D$4+1),D30,"")</f>
        <v>1.7202933439385948E-2</v>
      </c>
      <c r="W30" s="12">
        <f ca="1">IF($AK30&lt;(Summary!$D$4+1),E30,"")</f>
        <v>3.7842430627898604E-2</v>
      </c>
      <c r="X30" s="12">
        <f ca="1">IF($AK30&lt;(Summary!$D$4+1),F30,"")</f>
        <v>1.8615476840982303E-2</v>
      </c>
      <c r="Y30" s="12">
        <f ca="1">IF($AK30&lt;(Summary!$D$4+1),G30,"")</f>
        <v>4.5963839305527943E-2</v>
      </c>
      <c r="Z30" s="12">
        <f ca="1">IF($AK30&lt;(Summary!$D$4+1),H30,"")</f>
        <v>-1.4516277795354582E-2</v>
      </c>
      <c r="AA30" s="12">
        <f ca="1">IF($AK30&lt;(Summary!$D$4+1),I30,"")</f>
        <v>-6.9849644703126046E-3</v>
      </c>
      <c r="AB30" s="12">
        <f ca="1">IF($AK30&lt;(Summary!$D$4+1),J30,"")</f>
        <v>-9.0624829607255375E-4</v>
      </c>
      <c r="AC30" s="12">
        <f ca="1">IF($AK30&lt;(Summary!$D$4+1),K30,"")</f>
        <v>1.7261609927252231E-2</v>
      </c>
      <c r="AD30" s="12">
        <f ca="1">IF($AK30&lt;(Summary!$D$4+1),L30,"")</f>
        <v>-1.0725412947917401E-2</v>
      </c>
      <c r="AE30" s="12">
        <f ca="1">IF($AK30&lt;(Summary!$D$4+1),M30,"")</f>
        <v>5.450911016524751E-2</v>
      </c>
      <c r="AF30" s="12">
        <f ca="1">IF($AK30&lt;(Summary!$D$4+1),N30,"")</f>
        <v>3.4338813054584083E-2</v>
      </c>
      <c r="AG30" s="12">
        <f ca="1">IF($AK30&lt;(Summary!$D$4+1),O30,"")</f>
        <v>-1.5832448360394435E-3</v>
      </c>
      <c r="AH30" s="12">
        <f ca="1">IF($AK30&lt;(Summary!$D$4+1),P30,"")</f>
        <v>3.5087846431801628E-2</v>
      </c>
      <c r="AI30" s="12" t="e">
        <f ca="1">IF($AK30&lt;(Summary!$D$4+1),Q30,"")</f>
        <v>#DIV/0!</v>
      </c>
      <c r="AJ30" s="12" t="e">
        <f ca="1">IF($AK30&lt;(Summary!$D$4+1),R30,"")</f>
        <v>#DIV/0!</v>
      </c>
      <c r="AK30" s="10">
        <f t="shared" si="4"/>
        <v>26</v>
      </c>
    </row>
    <row r="31" spans="2:37" x14ac:dyDescent="0.2">
      <c r="B31" s="1">
        <f>'Base Correl and Vol Calcs'!B31</f>
        <v>43190</v>
      </c>
      <c r="C31" s="3">
        <f ca="1">'Data Selector'!W30</f>
        <v>2.1988481396453707E-2</v>
      </c>
      <c r="D31" s="3">
        <f ca="1">'Data Selector'!X30</f>
        <v>2.933660127051807E-2</v>
      </c>
      <c r="E31" s="3">
        <f ca="1">'Data Selector'!Y30</f>
        <v>-2.1510643512527405E-2</v>
      </c>
      <c r="F31" s="3">
        <f ca="1">'Data Selector'!Z30</f>
        <v>2.4122448994768453E-2</v>
      </c>
      <c r="G31" s="3">
        <f ca="1">'Data Selector'!AA30</f>
        <v>-2.948491503742523E-2</v>
      </c>
      <c r="H31" s="3">
        <f ca="1">'Data Selector'!AB30</f>
        <v>2.3058685900845699E-2</v>
      </c>
      <c r="I31" s="3">
        <f ca="1">'Data Selector'!AC30</f>
        <v>1.6142710292187834E-2</v>
      </c>
      <c r="J31" s="3">
        <f ca="1">'Data Selector'!AD30</f>
        <v>-6.8586689968652692E-4</v>
      </c>
      <c r="K31" s="3">
        <f ca="1">'Data Selector'!AE30</f>
        <v>1.3647917611591565E-2</v>
      </c>
      <c r="L31" s="3">
        <f ca="1">'Data Selector'!AF30</f>
        <v>6.9327785786226226E-3</v>
      </c>
      <c r="M31" s="3">
        <f ca="1">'Data Selector'!AG30</f>
        <v>-4.3045711170666578E-2</v>
      </c>
      <c r="N31" s="3">
        <f ca="1">'Data Selector'!AH30</f>
        <v>-7.5913413796454554E-3</v>
      </c>
      <c r="O31" s="3">
        <f ca="1">'Data Selector'!AI30</f>
        <v>-1.460817532387948E-2</v>
      </c>
      <c r="P31" s="3">
        <f ca="1">'Data Selector'!AJ30</f>
        <v>9.9592116740618852E-3</v>
      </c>
      <c r="Q31" s="3" t="e">
        <f ca="1">'Data Selector'!AK30</f>
        <v>#DIV/0!</v>
      </c>
      <c r="R31" s="3" t="e">
        <f ca="1">'Data Selector'!AL30</f>
        <v>#DIV/0!</v>
      </c>
      <c r="U31" s="12">
        <f ca="1">IF($AK31&lt;(Summary!$D$4+1),C31,"")</f>
        <v>2.1988481396453707E-2</v>
      </c>
      <c r="V31" s="12">
        <f ca="1">IF($AK31&lt;(Summary!$D$4+1),D31,"")</f>
        <v>2.933660127051807E-2</v>
      </c>
      <c r="W31" s="12">
        <f ca="1">IF($AK31&lt;(Summary!$D$4+1),E31,"")</f>
        <v>-2.1510643512527405E-2</v>
      </c>
      <c r="X31" s="12">
        <f ca="1">IF($AK31&lt;(Summary!$D$4+1),F31,"")</f>
        <v>2.4122448994768453E-2</v>
      </c>
      <c r="Y31" s="12">
        <f ca="1">IF($AK31&lt;(Summary!$D$4+1),G31,"")</f>
        <v>-2.948491503742523E-2</v>
      </c>
      <c r="Z31" s="12">
        <f ca="1">IF($AK31&lt;(Summary!$D$4+1),H31,"")</f>
        <v>2.3058685900845699E-2</v>
      </c>
      <c r="AA31" s="12">
        <f ca="1">IF($AK31&lt;(Summary!$D$4+1),I31,"")</f>
        <v>1.6142710292187834E-2</v>
      </c>
      <c r="AB31" s="12">
        <f ca="1">IF($AK31&lt;(Summary!$D$4+1),J31,"")</f>
        <v>-6.8586689968652692E-4</v>
      </c>
      <c r="AC31" s="12">
        <f ca="1">IF($AK31&lt;(Summary!$D$4+1),K31,"")</f>
        <v>1.3647917611591565E-2</v>
      </c>
      <c r="AD31" s="12">
        <f ca="1">IF($AK31&lt;(Summary!$D$4+1),L31,"")</f>
        <v>6.9327785786226226E-3</v>
      </c>
      <c r="AE31" s="12">
        <f ca="1">IF($AK31&lt;(Summary!$D$4+1),M31,"")</f>
        <v>-4.3045711170666578E-2</v>
      </c>
      <c r="AF31" s="12">
        <f ca="1">IF($AK31&lt;(Summary!$D$4+1),N31,"")</f>
        <v>-7.5913413796454554E-3</v>
      </c>
      <c r="AG31" s="12">
        <f ca="1">IF($AK31&lt;(Summary!$D$4+1),O31,"")</f>
        <v>-1.460817532387948E-2</v>
      </c>
      <c r="AH31" s="12">
        <f ca="1">IF($AK31&lt;(Summary!$D$4+1),P31,"")</f>
        <v>9.9592116740618852E-3</v>
      </c>
      <c r="AI31" s="12" t="e">
        <f ca="1">IF($AK31&lt;(Summary!$D$4+1),Q31,"")</f>
        <v>#DIV/0!</v>
      </c>
      <c r="AJ31" s="12" t="e">
        <f ca="1">IF($AK31&lt;(Summary!$D$4+1),R31,"")</f>
        <v>#DIV/0!</v>
      </c>
      <c r="AK31" s="10">
        <f t="shared" si="4"/>
        <v>27</v>
      </c>
    </row>
    <row r="32" spans="2:37" x14ac:dyDescent="0.2">
      <c r="B32" s="1">
        <f>'Base Correl and Vol Calcs'!B32</f>
        <v>43100</v>
      </c>
      <c r="C32" s="3">
        <f ca="1">'Data Selector'!W31</f>
        <v>2.1790932468786162E-2</v>
      </c>
      <c r="D32" s="3">
        <f ca="1">'Data Selector'!X31</f>
        <v>2.6038782035163077E-2</v>
      </c>
      <c r="E32" s="3">
        <f ca="1">'Data Selector'!Y31</f>
        <v>7.8422075525860668E-2</v>
      </c>
      <c r="F32" s="3">
        <f ca="1">'Data Selector'!Z31</f>
        <v>3.2310296666230087E-2</v>
      </c>
      <c r="G32" s="3">
        <f ca="1">'Data Selector'!AA31</f>
        <v>9.1257657790481117E-2</v>
      </c>
      <c r="H32" s="3">
        <f ca="1">'Data Selector'!AB31</f>
        <v>9.2912471078017145E-3</v>
      </c>
      <c r="I32" s="3">
        <f ca="1">'Data Selector'!AC31</f>
        <v>4.9800236976562218E-2</v>
      </c>
      <c r="J32" s="3">
        <f ca="1">'Data Selector'!AD31</f>
        <v>2.207676890112209E-2</v>
      </c>
      <c r="K32" s="3">
        <f ca="1">'Data Selector'!AE31</f>
        <v>1.2061574997646041E-2</v>
      </c>
      <c r="L32" s="3">
        <f ca="1">'Data Selector'!AF31</f>
        <v>7.3685863389101103E-2</v>
      </c>
      <c r="M32" s="3">
        <f ca="1">'Data Selector'!AG31</f>
        <v>3.8305298312646174E-2</v>
      </c>
      <c r="N32" s="3">
        <f ca="1">'Data Selector'!AH31</f>
        <v>6.6448017233366352E-2</v>
      </c>
      <c r="O32" s="3">
        <f ca="1">'Data Selector'!AI31</f>
        <v>3.8812206129661408E-3</v>
      </c>
      <c r="P32" s="3">
        <f ca="1">'Data Selector'!AJ31</f>
        <v>1.0464570070536361E-2</v>
      </c>
      <c r="Q32" s="3" t="e">
        <f ca="1">'Data Selector'!AK31</f>
        <v>#DIV/0!</v>
      </c>
      <c r="R32" s="3" t="e">
        <f ca="1">'Data Selector'!AL31</f>
        <v>#DIV/0!</v>
      </c>
      <c r="U32" s="12">
        <f ca="1">IF($AK32&lt;(Summary!$D$4+1),C32,"")</f>
        <v>2.1790932468786162E-2</v>
      </c>
      <c r="V32" s="12">
        <f ca="1">IF($AK32&lt;(Summary!$D$4+1),D32,"")</f>
        <v>2.6038782035163077E-2</v>
      </c>
      <c r="W32" s="12">
        <f ca="1">IF($AK32&lt;(Summary!$D$4+1),E32,"")</f>
        <v>7.8422075525860668E-2</v>
      </c>
      <c r="X32" s="12">
        <f ca="1">IF($AK32&lt;(Summary!$D$4+1),F32,"")</f>
        <v>3.2310296666230087E-2</v>
      </c>
      <c r="Y32" s="12">
        <f ca="1">IF($AK32&lt;(Summary!$D$4+1),G32,"")</f>
        <v>9.1257657790481117E-2</v>
      </c>
      <c r="Z32" s="12">
        <f ca="1">IF($AK32&lt;(Summary!$D$4+1),H32,"")</f>
        <v>9.2912471078017145E-3</v>
      </c>
      <c r="AA32" s="12">
        <f ca="1">IF($AK32&lt;(Summary!$D$4+1),I32,"")</f>
        <v>4.9800236976562218E-2</v>
      </c>
      <c r="AB32" s="12">
        <f ca="1">IF($AK32&lt;(Summary!$D$4+1),J32,"")</f>
        <v>2.207676890112209E-2</v>
      </c>
      <c r="AC32" s="12">
        <f ca="1">IF($AK32&lt;(Summary!$D$4+1),K32,"")</f>
        <v>1.2061574997646041E-2</v>
      </c>
      <c r="AD32" s="12">
        <f ca="1">IF($AK32&lt;(Summary!$D$4+1),L32,"")</f>
        <v>7.3685863389101103E-2</v>
      </c>
      <c r="AE32" s="12">
        <f ca="1">IF($AK32&lt;(Summary!$D$4+1),M32,"")</f>
        <v>3.8305298312646174E-2</v>
      </c>
      <c r="AF32" s="12">
        <f ca="1">IF($AK32&lt;(Summary!$D$4+1),N32,"")</f>
        <v>6.6448017233366352E-2</v>
      </c>
      <c r="AG32" s="12">
        <f ca="1">IF($AK32&lt;(Summary!$D$4+1),O32,"")</f>
        <v>3.8812206129661408E-3</v>
      </c>
      <c r="AH32" s="12">
        <f ca="1">IF($AK32&lt;(Summary!$D$4+1),P32,"")</f>
        <v>1.0464570070536361E-2</v>
      </c>
      <c r="AI32" s="12" t="e">
        <f ca="1">IF($AK32&lt;(Summary!$D$4+1),Q32,"")</f>
        <v>#DIV/0!</v>
      </c>
      <c r="AJ32" s="12" t="e">
        <f ca="1">IF($AK32&lt;(Summary!$D$4+1),R32,"")</f>
        <v>#DIV/0!</v>
      </c>
      <c r="AK32" s="10">
        <f t="shared" si="4"/>
        <v>28</v>
      </c>
    </row>
    <row r="33" spans="2:37" x14ac:dyDescent="0.2">
      <c r="B33" s="1">
        <f>'Base Correl and Vol Calcs'!B33</f>
        <v>43008</v>
      </c>
      <c r="C33" s="3">
        <f ca="1">'Data Selector'!W32</f>
        <v>1.9101848253137765E-2</v>
      </c>
      <c r="D33" s="3">
        <f ca="1">'Data Selector'!X32</f>
        <v>3.2330467684372977E-2</v>
      </c>
      <c r="E33" s="3">
        <f ca="1">'Data Selector'!Y32</f>
        <v>1.8541018488510641E-2</v>
      </c>
      <c r="F33" s="3">
        <f ca="1">'Data Selector'!Z32</f>
        <v>2.1714023900587076E-2</v>
      </c>
      <c r="G33" s="3">
        <f ca="1">'Data Selector'!AA32</f>
        <v>2.4164903273723892E-2</v>
      </c>
      <c r="H33" s="3">
        <f ca="1">'Data Selector'!AB32</f>
        <v>3.8706610195929692E-2</v>
      </c>
      <c r="I33" s="3">
        <f ca="1">'Data Selector'!AC32</f>
        <v>4.2032346214062377E-2</v>
      </c>
      <c r="J33" s="3">
        <f ca="1">'Data Selector'!AD32</f>
        <v>1.2019686075732672E-3</v>
      </c>
      <c r="K33" s="3">
        <f ca="1">'Data Selector'!AE32</f>
        <v>-1.6458100092444639E-3</v>
      </c>
      <c r="L33" s="3">
        <f ca="1">'Data Selector'!AF32</f>
        <v>-1.2271339060242026E-2</v>
      </c>
      <c r="M33" s="3">
        <f ca="1">'Data Selector'!AG32</f>
        <v>1.8395797453356844E-2</v>
      </c>
      <c r="N33" s="3">
        <f ca="1">'Data Selector'!AH32</f>
        <v>4.4803663544979333E-2</v>
      </c>
      <c r="O33" s="3">
        <f ca="1">'Data Selector'!AI32</f>
        <v>8.4852970292290664E-3</v>
      </c>
      <c r="P33" s="3">
        <f ca="1">'Data Selector'!AJ32</f>
        <v>2.1215770048881533E-2</v>
      </c>
      <c r="Q33" s="3" t="e">
        <f ca="1">'Data Selector'!AK32</f>
        <v>#DIV/0!</v>
      </c>
      <c r="R33" s="3" t="e">
        <f ca="1">'Data Selector'!AL32</f>
        <v>#DIV/0!</v>
      </c>
      <c r="U33" s="12">
        <f ca="1">IF($AK33&lt;(Summary!$D$4+1),C33,"")</f>
        <v>1.9101848253137765E-2</v>
      </c>
      <c r="V33" s="12">
        <f ca="1">IF($AK33&lt;(Summary!$D$4+1),D33,"")</f>
        <v>3.2330467684372977E-2</v>
      </c>
      <c r="W33" s="12">
        <f ca="1">IF($AK33&lt;(Summary!$D$4+1),E33,"")</f>
        <v>1.8541018488510641E-2</v>
      </c>
      <c r="X33" s="12">
        <f ca="1">IF($AK33&lt;(Summary!$D$4+1),F33,"")</f>
        <v>2.1714023900587076E-2</v>
      </c>
      <c r="Y33" s="12">
        <f ca="1">IF($AK33&lt;(Summary!$D$4+1),G33,"")</f>
        <v>2.4164903273723892E-2</v>
      </c>
      <c r="Z33" s="12">
        <f ca="1">IF($AK33&lt;(Summary!$D$4+1),H33,"")</f>
        <v>3.8706610195929692E-2</v>
      </c>
      <c r="AA33" s="12">
        <f ca="1">IF($AK33&lt;(Summary!$D$4+1),I33,"")</f>
        <v>4.2032346214062377E-2</v>
      </c>
      <c r="AB33" s="12">
        <f ca="1">IF($AK33&lt;(Summary!$D$4+1),J33,"")</f>
        <v>1.2019686075732672E-3</v>
      </c>
      <c r="AC33" s="12">
        <f ca="1">IF($AK33&lt;(Summary!$D$4+1),K33,"")</f>
        <v>-1.6458100092444639E-3</v>
      </c>
      <c r="AD33" s="12">
        <f ca="1">IF($AK33&lt;(Summary!$D$4+1),L33,"")</f>
        <v>-1.2271339060242026E-2</v>
      </c>
      <c r="AE33" s="12">
        <f ca="1">IF($AK33&lt;(Summary!$D$4+1),M33,"")</f>
        <v>1.8395797453356844E-2</v>
      </c>
      <c r="AF33" s="12">
        <f ca="1">IF($AK33&lt;(Summary!$D$4+1),N33,"")</f>
        <v>4.4803663544979333E-2</v>
      </c>
      <c r="AG33" s="12">
        <f ca="1">IF($AK33&lt;(Summary!$D$4+1),O33,"")</f>
        <v>8.4852970292290664E-3</v>
      </c>
      <c r="AH33" s="12">
        <f ca="1">IF($AK33&lt;(Summary!$D$4+1),P33,"")</f>
        <v>2.1215770048881533E-2</v>
      </c>
      <c r="AI33" s="12" t="e">
        <f ca="1">IF($AK33&lt;(Summary!$D$4+1),Q33,"")</f>
        <v>#DIV/0!</v>
      </c>
      <c r="AJ33" s="12" t="e">
        <f ca="1">IF($AK33&lt;(Summary!$D$4+1),R33,"")</f>
        <v>#DIV/0!</v>
      </c>
      <c r="AK33" s="10">
        <f t="shared" si="4"/>
        <v>29</v>
      </c>
    </row>
    <row r="34" spans="2:37" x14ac:dyDescent="0.2">
      <c r="B34" s="1">
        <f>'Base Correl and Vol Calcs'!B34</f>
        <v>42916</v>
      </c>
      <c r="C34" s="3">
        <f ca="1">'Data Selector'!W33</f>
        <v>1.3330952015250253E-2</v>
      </c>
      <c r="D34" s="3">
        <f ca="1">'Data Selector'!X33</f>
        <v>2.0495540356091357E-2</v>
      </c>
      <c r="E34" s="3">
        <f ca="1">'Data Selector'!Y33</f>
        <v>3.3987025623237299E-2</v>
      </c>
      <c r="F34" s="3">
        <f ca="1">'Data Selector'!Z33</f>
        <v>2.3215987725041298E-2</v>
      </c>
      <c r="G34" s="3">
        <f ca="1">'Data Selector'!AA33</f>
        <v>3.7528285906384795E-2</v>
      </c>
      <c r="H34" s="3">
        <f ca="1">'Data Selector'!AB33</f>
        <v>2.1743861937349562E-2</v>
      </c>
      <c r="I34" s="3">
        <f ca="1">'Data Selector'!AC33</f>
        <v>2.2533620418749623E-2</v>
      </c>
      <c r="J34" s="3">
        <f ca="1">'Data Selector'!AD33</f>
        <v>3.9464041657495397E-3</v>
      </c>
      <c r="K34" s="3">
        <f ca="1">'Data Selector'!AE33</f>
        <v>2.2155716160205063E-2</v>
      </c>
      <c r="L34" s="3">
        <f ca="1">'Data Selector'!AF33</f>
        <v>2.7617826377779542E-2</v>
      </c>
      <c r="M34" s="3">
        <f ca="1">'Data Selector'!AG33</f>
        <v>3.0055061380590553E-2</v>
      </c>
      <c r="N34" s="3">
        <f ca="1">'Data Selector'!AH33</f>
        <v>3.0881563271351498E-2</v>
      </c>
      <c r="O34" s="3">
        <f ca="1">'Data Selector'!AI33</f>
        <v>1.4451424444438699E-2</v>
      </c>
      <c r="P34" s="3">
        <f ca="1">'Data Selector'!AJ33</f>
        <v>3.3924651862326405E-2</v>
      </c>
      <c r="Q34" s="3" t="e">
        <f ca="1">'Data Selector'!AK33</f>
        <v>#DIV/0!</v>
      </c>
      <c r="R34" s="3" t="e">
        <f ca="1">'Data Selector'!AL33</f>
        <v>#DIV/0!</v>
      </c>
      <c r="U34" s="12">
        <f ca="1">IF($AK34&lt;(Summary!$D$4+1),C34,"")</f>
        <v>1.3330952015250253E-2</v>
      </c>
      <c r="V34" s="12">
        <f ca="1">IF($AK34&lt;(Summary!$D$4+1),D34,"")</f>
        <v>2.0495540356091357E-2</v>
      </c>
      <c r="W34" s="12">
        <f ca="1">IF($AK34&lt;(Summary!$D$4+1),E34,"")</f>
        <v>3.3987025623237299E-2</v>
      </c>
      <c r="X34" s="12">
        <f ca="1">IF($AK34&lt;(Summary!$D$4+1),F34,"")</f>
        <v>2.3215987725041298E-2</v>
      </c>
      <c r="Y34" s="12">
        <f ca="1">IF($AK34&lt;(Summary!$D$4+1),G34,"")</f>
        <v>3.7528285906384795E-2</v>
      </c>
      <c r="Z34" s="12">
        <f ca="1">IF($AK34&lt;(Summary!$D$4+1),H34,"")</f>
        <v>2.1743861937349562E-2</v>
      </c>
      <c r="AA34" s="12">
        <f ca="1">IF($AK34&lt;(Summary!$D$4+1),I34,"")</f>
        <v>2.2533620418749623E-2</v>
      </c>
      <c r="AB34" s="12">
        <f ca="1">IF($AK34&lt;(Summary!$D$4+1),J34,"")</f>
        <v>3.9464041657495397E-3</v>
      </c>
      <c r="AC34" s="12">
        <f ca="1">IF($AK34&lt;(Summary!$D$4+1),K34,"")</f>
        <v>2.2155716160205063E-2</v>
      </c>
      <c r="AD34" s="12">
        <f ca="1">IF($AK34&lt;(Summary!$D$4+1),L34,"")</f>
        <v>2.7617826377779542E-2</v>
      </c>
      <c r="AE34" s="12">
        <f ca="1">IF($AK34&lt;(Summary!$D$4+1),M34,"")</f>
        <v>3.0055061380590553E-2</v>
      </c>
      <c r="AF34" s="12">
        <f ca="1">IF($AK34&lt;(Summary!$D$4+1),N34,"")</f>
        <v>3.0881563271351498E-2</v>
      </c>
      <c r="AG34" s="12">
        <f ca="1">IF($AK34&lt;(Summary!$D$4+1),O34,"")</f>
        <v>1.4451424444438699E-2</v>
      </c>
      <c r="AH34" s="12">
        <f ca="1">IF($AK34&lt;(Summary!$D$4+1),P34,"")</f>
        <v>3.3924651862326405E-2</v>
      </c>
      <c r="AI34" s="12" t="e">
        <f ca="1">IF($AK34&lt;(Summary!$D$4+1),Q34,"")</f>
        <v>#DIV/0!</v>
      </c>
      <c r="AJ34" s="12" t="e">
        <f ca="1">IF($AK34&lt;(Summary!$D$4+1),R34,"")</f>
        <v>#DIV/0!</v>
      </c>
      <c r="AK34" s="10">
        <f t="shared" si="4"/>
        <v>30</v>
      </c>
    </row>
    <row r="35" spans="2:37" x14ac:dyDescent="0.2">
      <c r="B35" s="1">
        <f>'Base Correl and Vol Calcs'!B35</f>
        <v>42825</v>
      </c>
      <c r="C35" s="3">
        <f ca="1">'Data Selector'!W34</f>
        <v>1.0384126877429845E-2</v>
      </c>
      <c r="D35" s="3">
        <f ca="1">'Data Selector'!X34</f>
        <v>3.0542803051019307E-2</v>
      </c>
      <c r="E35" s="3">
        <f ca="1">'Data Selector'!Y34</f>
        <v>2.4185951583088228E-2</v>
      </c>
      <c r="F35" s="3">
        <f ca="1">'Data Selector'!Z34</f>
        <v>9.929358372676278E-3</v>
      </c>
      <c r="G35" s="3">
        <f ca="1">'Data Selector'!AA34</f>
        <v>-8.5636413591445582E-3</v>
      </c>
      <c r="H35" s="3">
        <f ca="1">'Data Selector'!AB34</f>
        <v>1.6072067818847513E-2</v>
      </c>
      <c r="I35" s="3">
        <f ca="1">'Data Selector'!AC34</f>
        <v>8.2811772745312595E-2</v>
      </c>
      <c r="J35" s="3">
        <f ca="1">'Data Selector'!AD34</f>
        <v>1.3826232292484253E-3</v>
      </c>
      <c r="K35" s="3">
        <f ca="1">'Data Selector'!AE34</f>
        <v>4.1476627200751626E-3</v>
      </c>
      <c r="L35" s="3">
        <f ca="1">'Data Selector'!AF34</f>
        <v>-1.0036620270808316E-2</v>
      </c>
      <c r="M35" s="3">
        <f ca="1">'Data Selector'!AG34</f>
        <v>2.2965954551182888E-2</v>
      </c>
      <c r="N35" s="3">
        <f ca="1">'Data Selector'!AH34</f>
        <v>6.0661197685175861E-2</v>
      </c>
      <c r="O35" s="3">
        <f ca="1">'Data Selector'!AI34</f>
        <v>8.1674275603609292E-3</v>
      </c>
      <c r="P35" s="3">
        <f ca="1">'Data Selector'!AJ34</f>
        <v>2.8419341405060194E-2</v>
      </c>
      <c r="Q35" s="3" t="e">
        <f ca="1">'Data Selector'!AK34</f>
        <v>#DIV/0!</v>
      </c>
      <c r="R35" s="3" t="e">
        <f ca="1">'Data Selector'!AL34</f>
        <v>#DIV/0!</v>
      </c>
      <c r="U35" s="12">
        <f ca="1">IF($AK35&lt;(Summary!$D$4+1),C35,"")</f>
        <v>1.0384126877429845E-2</v>
      </c>
      <c r="V35" s="12">
        <f ca="1">IF($AK35&lt;(Summary!$D$4+1),D35,"")</f>
        <v>3.0542803051019307E-2</v>
      </c>
      <c r="W35" s="12">
        <f ca="1">IF($AK35&lt;(Summary!$D$4+1),E35,"")</f>
        <v>2.4185951583088228E-2</v>
      </c>
      <c r="X35" s="12">
        <f ca="1">IF($AK35&lt;(Summary!$D$4+1),F35,"")</f>
        <v>9.929358372676278E-3</v>
      </c>
      <c r="Y35" s="12">
        <f ca="1">IF($AK35&lt;(Summary!$D$4+1),G35,"")</f>
        <v>-8.5636413591445582E-3</v>
      </c>
      <c r="Z35" s="12">
        <f ca="1">IF($AK35&lt;(Summary!$D$4+1),H35,"")</f>
        <v>1.6072067818847513E-2</v>
      </c>
      <c r="AA35" s="12">
        <f ca="1">IF($AK35&lt;(Summary!$D$4+1),I35,"")</f>
        <v>8.2811772745312595E-2</v>
      </c>
      <c r="AB35" s="12">
        <f ca="1">IF($AK35&lt;(Summary!$D$4+1),J35,"")</f>
        <v>1.3826232292484253E-3</v>
      </c>
      <c r="AC35" s="12">
        <f ca="1">IF($AK35&lt;(Summary!$D$4+1),K35,"")</f>
        <v>4.1476627200751626E-3</v>
      </c>
      <c r="AD35" s="12">
        <f ca="1">IF($AK35&lt;(Summary!$D$4+1),L35,"")</f>
        <v>-1.0036620270808316E-2</v>
      </c>
      <c r="AE35" s="12">
        <f ca="1">IF($AK35&lt;(Summary!$D$4+1),M35,"")</f>
        <v>2.2965954551182888E-2</v>
      </c>
      <c r="AF35" s="12">
        <f ca="1">IF($AK35&lt;(Summary!$D$4+1),N35,"")</f>
        <v>6.0661197685175861E-2</v>
      </c>
      <c r="AG35" s="12">
        <f ca="1">IF($AK35&lt;(Summary!$D$4+1),O35,"")</f>
        <v>8.1674275603609292E-3</v>
      </c>
      <c r="AH35" s="12">
        <f ca="1">IF($AK35&lt;(Summary!$D$4+1),P35,"")</f>
        <v>2.8419341405060194E-2</v>
      </c>
      <c r="AI35" s="12" t="e">
        <f ca="1">IF($AK35&lt;(Summary!$D$4+1),Q35,"")</f>
        <v>#DIV/0!</v>
      </c>
      <c r="AJ35" s="12" t="e">
        <f ca="1">IF($AK35&lt;(Summary!$D$4+1),R35,"")</f>
        <v>#DIV/0!</v>
      </c>
      <c r="AK35" s="10">
        <f t="shared" si="4"/>
        <v>31</v>
      </c>
    </row>
    <row r="36" spans="2:37" x14ac:dyDescent="0.2">
      <c r="B36" s="1">
        <f>'Base Correl and Vol Calcs'!B36</f>
        <v>42735</v>
      </c>
      <c r="C36" s="3">
        <f ca="1">'Data Selector'!W35</f>
        <v>2.033143363835066E-2</v>
      </c>
      <c r="D36" s="3">
        <f ca="1">'Data Selector'!X35</f>
        <v>3.7330154363135248E-2</v>
      </c>
      <c r="E36" s="3">
        <f ca="1">'Data Selector'!Y35</f>
        <v>3.6461501849907707E-2</v>
      </c>
      <c r="F36" s="3">
        <f ca="1">'Data Selector'!Z35</f>
        <v>2.5495898498369085E-2</v>
      </c>
      <c r="G36" s="3">
        <f ca="1">'Data Selector'!AA35</f>
        <v>6.9405992790300131E-2</v>
      </c>
      <c r="H36" s="3">
        <f ca="1">'Data Selector'!AB35</f>
        <v>4.0795826668073909E-2</v>
      </c>
      <c r="I36" s="3">
        <f ca="1">'Data Selector'!AC35</f>
        <v>-1.0696912270312442E-2</v>
      </c>
      <c r="J36" s="3">
        <f ca="1">'Data Selector'!AD35</f>
        <v>1.4509021761726526E-2</v>
      </c>
      <c r="K36" s="3">
        <f ca="1">'Data Selector'!AE35</f>
        <v>9.7617054914529433E-3</v>
      </c>
      <c r="L36" s="3">
        <f ca="1">'Data Selector'!AF35</f>
        <v>6.1876095400231756E-2</v>
      </c>
      <c r="M36" s="3">
        <f ca="1">'Data Selector'!AG35</f>
        <v>-5.3900000000000059E-2</v>
      </c>
      <c r="N36" s="3">
        <f ca="1">'Data Selector'!AH35</f>
        <v>3.8242363929054557E-2</v>
      </c>
      <c r="O36" s="3">
        <f ca="1">'Data Selector'!AI35</f>
        <v>-2.9755169224791933E-2</v>
      </c>
      <c r="P36" s="3">
        <f ca="1">'Data Selector'!AJ35</f>
        <v>3.9746269986342675E-3</v>
      </c>
      <c r="Q36" s="3" t="e">
        <f ca="1">'Data Selector'!AK35</f>
        <v>#DIV/0!</v>
      </c>
      <c r="R36" s="3" t="e">
        <f ca="1">'Data Selector'!AL35</f>
        <v>#DIV/0!</v>
      </c>
      <c r="U36" s="12">
        <f ca="1">IF($AK36&lt;(Summary!$D$4+1),C36,"")</f>
        <v>2.033143363835066E-2</v>
      </c>
      <c r="V36" s="12">
        <f ca="1">IF($AK36&lt;(Summary!$D$4+1),D36,"")</f>
        <v>3.7330154363135248E-2</v>
      </c>
      <c r="W36" s="12">
        <f ca="1">IF($AK36&lt;(Summary!$D$4+1),E36,"")</f>
        <v>3.6461501849907707E-2</v>
      </c>
      <c r="X36" s="12">
        <f ca="1">IF($AK36&lt;(Summary!$D$4+1),F36,"")</f>
        <v>2.5495898498369085E-2</v>
      </c>
      <c r="Y36" s="12">
        <f ca="1">IF($AK36&lt;(Summary!$D$4+1),G36,"")</f>
        <v>6.9405992790300131E-2</v>
      </c>
      <c r="Z36" s="12">
        <f ca="1">IF($AK36&lt;(Summary!$D$4+1),H36,"")</f>
        <v>4.0795826668073909E-2</v>
      </c>
      <c r="AA36" s="12">
        <f ca="1">IF($AK36&lt;(Summary!$D$4+1),I36,"")</f>
        <v>-1.0696912270312442E-2</v>
      </c>
      <c r="AB36" s="12">
        <f ca="1">IF($AK36&lt;(Summary!$D$4+1),J36,"")</f>
        <v>1.4509021761726526E-2</v>
      </c>
      <c r="AC36" s="12">
        <f ca="1">IF($AK36&lt;(Summary!$D$4+1),K36,"")</f>
        <v>9.7617054914529433E-3</v>
      </c>
      <c r="AD36" s="12">
        <f ca="1">IF($AK36&lt;(Summary!$D$4+1),L36,"")</f>
        <v>6.1876095400231756E-2</v>
      </c>
      <c r="AE36" s="12">
        <f ca="1">IF($AK36&lt;(Summary!$D$4+1),M36,"")</f>
        <v>-5.3900000000000059E-2</v>
      </c>
      <c r="AF36" s="12">
        <f ca="1">IF($AK36&lt;(Summary!$D$4+1),N36,"")</f>
        <v>3.8242363929054557E-2</v>
      </c>
      <c r="AG36" s="12">
        <f ca="1">IF($AK36&lt;(Summary!$D$4+1),O36,"")</f>
        <v>-2.9755169224791933E-2</v>
      </c>
      <c r="AH36" s="12">
        <f ca="1">IF($AK36&lt;(Summary!$D$4+1),P36,"")</f>
        <v>3.9746269986342675E-3</v>
      </c>
      <c r="AI36" s="12" t="e">
        <f ca="1">IF($AK36&lt;(Summary!$D$4+1),Q36,"")</f>
        <v>#DIV/0!</v>
      </c>
      <c r="AJ36" s="12" t="e">
        <f ca="1">IF($AK36&lt;(Summary!$D$4+1),R36,"")</f>
        <v>#DIV/0!</v>
      </c>
      <c r="AK36" s="10">
        <f t="shared" si="4"/>
        <v>32</v>
      </c>
    </row>
    <row r="37" spans="2:37" x14ac:dyDescent="0.2">
      <c r="B37" s="1">
        <f>'Base Correl and Vol Calcs'!B37</f>
        <v>42643</v>
      </c>
      <c r="C37" s="3">
        <f ca="1">'Data Selector'!W36</f>
        <v>1.7342246353622803E-2</v>
      </c>
      <c r="D37" s="3">
        <f ca="1">'Data Selector'!X36</f>
        <v>1.3108509034650773E-2</v>
      </c>
      <c r="E37" s="3">
        <f ca="1">'Data Selector'!Y36</f>
        <v>2.0323388195744752E-2</v>
      </c>
      <c r="F37" s="3">
        <f ca="1">'Data Selector'!Z36</f>
        <v>2.0628305261464419E-2</v>
      </c>
      <c r="G37" s="3">
        <f ca="1">'Data Selector'!AA36</f>
        <v>2.5563315554063548E-2</v>
      </c>
      <c r="H37" s="3">
        <f ca="1">'Data Selector'!AB36</f>
        <v>-1.8314603041083011E-2</v>
      </c>
      <c r="I37" s="3">
        <f ca="1">'Data Selector'!AC36</f>
        <v>1.94776633937499E-2</v>
      </c>
      <c r="J37" s="3">
        <f ca="1">'Data Selector'!AD36</f>
        <v>-2.3982521947063518E-4</v>
      </c>
      <c r="K37" s="3">
        <f ca="1">'Data Selector'!AE36</f>
        <v>1.0697463957142439E-2</v>
      </c>
      <c r="L37" s="3">
        <f ca="1">'Data Selector'!AF36</f>
        <v>-6.4171059059071611E-3</v>
      </c>
      <c r="M37" s="3">
        <f ca="1">'Data Selector'!AG36</f>
        <v>1.4599999999999946E-2</v>
      </c>
      <c r="N37" s="3">
        <f ca="1">'Data Selector'!AH36</f>
        <v>3.8520810810877215E-2</v>
      </c>
      <c r="O37" s="3">
        <f ca="1">'Data Selector'!AI36</f>
        <v>4.5825405996964275E-3</v>
      </c>
      <c r="P37" s="3">
        <f ca="1">'Data Selector'!AJ36</f>
        <v>4.5964482242535354E-2</v>
      </c>
      <c r="Q37" s="3" t="e">
        <f ca="1">'Data Selector'!AK36</f>
        <v>#DIV/0!</v>
      </c>
      <c r="R37" s="3" t="e">
        <f ca="1">'Data Selector'!AL36</f>
        <v>#DIV/0!</v>
      </c>
      <c r="U37" s="12">
        <f ca="1">IF($AK37&lt;(Summary!$D$4+1),C37,"")</f>
        <v>1.7342246353622803E-2</v>
      </c>
      <c r="V37" s="12">
        <f ca="1">IF($AK37&lt;(Summary!$D$4+1),D37,"")</f>
        <v>1.3108509034650773E-2</v>
      </c>
      <c r="W37" s="12">
        <f ca="1">IF($AK37&lt;(Summary!$D$4+1),E37,"")</f>
        <v>2.0323388195744752E-2</v>
      </c>
      <c r="X37" s="12">
        <f ca="1">IF($AK37&lt;(Summary!$D$4+1),F37,"")</f>
        <v>2.0628305261464419E-2</v>
      </c>
      <c r="Y37" s="12">
        <f ca="1">IF($AK37&lt;(Summary!$D$4+1),G37,"")</f>
        <v>2.5563315554063548E-2</v>
      </c>
      <c r="Z37" s="12">
        <f ca="1">IF($AK37&lt;(Summary!$D$4+1),H37,"")</f>
        <v>-1.8314603041083011E-2</v>
      </c>
      <c r="AA37" s="12">
        <f ca="1">IF($AK37&lt;(Summary!$D$4+1),I37,"")</f>
        <v>1.94776633937499E-2</v>
      </c>
      <c r="AB37" s="12">
        <f ca="1">IF($AK37&lt;(Summary!$D$4+1),J37,"")</f>
        <v>-2.3982521947063518E-4</v>
      </c>
      <c r="AC37" s="12">
        <f ca="1">IF($AK37&lt;(Summary!$D$4+1),K37,"")</f>
        <v>1.0697463957142439E-2</v>
      </c>
      <c r="AD37" s="12">
        <f ca="1">IF($AK37&lt;(Summary!$D$4+1),L37,"")</f>
        <v>-6.4171059059071611E-3</v>
      </c>
      <c r="AE37" s="12">
        <f ca="1">IF($AK37&lt;(Summary!$D$4+1),M37,"")</f>
        <v>1.4599999999999946E-2</v>
      </c>
      <c r="AF37" s="12">
        <f ca="1">IF($AK37&lt;(Summary!$D$4+1),N37,"")</f>
        <v>3.8520810810877215E-2</v>
      </c>
      <c r="AG37" s="12">
        <f ca="1">IF($AK37&lt;(Summary!$D$4+1),O37,"")</f>
        <v>4.5825405996964275E-3</v>
      </c>
      <c r="AH37" s="12">
        <f ca="1">IF($AK37&lt;(Summary!$D$4+1),P37,"")</f>
        <v>4.5964482242535354E-2</v>
      </c>
      <c r="AI37" s="12" t="e">
        <f ca="1">IF($AK37&lt;(Summary!$D$4+1),Q37,"")</f>
        <v>#DIV/0!</v>
      </c>
      <c r="AJ37" s="12" t="e">
        <f ca="1">IF($AK37&lt;(Summary!$D$4+1),R37,"")</f>
        <v>#DIV/0!</v>
      </c>
      <c r="AK37" s="10">
        <f t="shared" si="4"/>
        <v>33</v>
      </c>
    </row>
    <row r="38" spans="2:37" x14ac:dyDescent="0.2">
      <c r="B38" s="1">
        <f>'Base Correl and Vol Calcs'!B38</f>
        <v>42551</v>
      </c>
      <c r="C38" s="3">
        <f ca="1">'Data Selector'!W37</f>
        <v>1.8141253246188871E-2</v>
      </c>
      <c r="D38" s="3">
        <f ca="1">'Data Selector'!X37</f>
        <v>5.5923571329263844E-3</v>
      </c>
      <c r="E38" s="3">
        <f ca="1">'Data Selector'!Y37</f>
        <v>3.8133436582384883E-2</v>
      </c>
      <c r="F38" s="3">
        <f ca="1">'Data Selector'!Z37</f>
        <v>2.1960787184552411E-2</v>
      </c>
      <c r="G38" s="3">
        <f ca="1">'Data Selector'!AA37</f>
        <v>3.7919766883961925E-2</v>
      </c>
      <c r="H38" s="3">
        <f ca="1">'Data Selector'!AB37</f>
        <v>3.2574915921601555E-3</v>
      </c>
      <c r="I38" s="3">
        <f ca="1">'Data Selector'!AC37</f>
        <v>1.7359693178125024E-2</v>
      </c>
      <c r="J38" s="3">
        <f ca="1">'Data Selector'!AD37</f>
        <v>2.104784520555647E-2</v>
      </c>
      <c r="K38" s="3">
        <f ca="1">'Data Selector'!AE37</f>
        <v>-1.8908910278209179E-3</v>
      </c>
      <c r="L38" s="3">
        <f ca="1">'Data Selector'!AF37</f>
        <v>1.8514805792415823E-2</v>
      </c>
      <c r="M38" s="3">
        <f ca="1">'Data Selector'!AG37</f>
        <v>3.74000000000001E-2</v>
      </c>
      <c r="N38" s="3">
        <f ca="1">'Data Selector'!AH37</f>
        <v>2.4552375351965194E-2</v>
      </c>
      <c r="O38" s="3">
        <f ca="1">'Data Selector'!AI37</f>
        <v>2.21372785840106E-2</v>
      </c>
      <c r="P38" s="3">
        <f ca="1">'Data Selector'!AJ37</f>
        <v>5.2669931390370905E-2</v>
      </c>
      <c r="Q38" s="3" t="e">
        <f ca="1">'Data Selector'!AK37</f>
        <v>#DIV/0!</v>
      </c>
      <c r="R38" s="3" t="e">
        <f ca="1">'Data Selector'!AL37</f>
        <v>#DIV/0!</v>
      </c>
      <c r="U38" s="12">
        <f ca="1">IF($AK38&lt;(Summary!$D$4+1),C38,"")</f>
        <v>1.8141253246188871E-2</v>
      </c>
      <c r="V38" s="12">
        <f ca="1">IF($AK38&lt;(Summary!$D$4+1),D38,"")</f>
        <v>5.5923571329263844E-3</v>
      </c>
      <c r="W38" s="12">
        <f ca="1">IF($AK38&lt;(Summary!$D$4+1),E38,"")</f>
        <v>3.8133436582384883E-2</v>
      </c>
      <c r="X38" s="12">
        <f ca="1">IF($AK38&lt;(Summary!$D$4+1),F38,"")</f>
        <v>2.1960787184552411E-2</v>
      </c>
      <c r="Y38" s="12">
        <f ca="1">IF($AK38&lt;(Summary!$D$4+1),G38,"")</f>
        <v>3.7919766883961925E-2</v>
      </c>
      <c r="Z38" s="12">
        <f ca="1">IF($AK38&lt;(Summary!$D$4+1),H38,"")</f>
        <v>3.2574915921601555E-3</v>
      </c>
      <c r="AA38" s="12">
        <f ca="1">IF($AK38&lt;(Summary!$D$4+1),I38,"")</f>
        <v>1.7359693178125024E-2</v>
      </c>
      <c r="AB38" s="12">
        <f ca="1">IF($AK38&lt;(Summary!$D$4+1),J38,"")</f>
        <v>2.104784520555647E-2</v>
      </c>
      <c r="AC38" s="12">
        <f ca="1">IF($AK38&lt;(Summary!$D$4+1),K38,"")</f>
        <v>-1.8908910278209179E-3</v>
      </c>
      <c r="AD38" s="12">
        <f ca="1">IF($AK38&lt;(Summary!$D$4+1),L38,"")</f>
        <v>1.8514805792415823E-2</v>
      </c>
      <c r="AE38" s="12">
        <f ca="1">IF($AK38&lt;(Summary!$D$4+1),M38,"")</f>
        <v>3.74000000000001E-2</v>
      </c>
      <c r="AF38" s="12">
        <f ca="1">IF($AK38&lt;(Summary!$D$4+1),N38,"")</f>
        <v>2.4552375351965194E-2</v>
      </c>
      <c r="AG38" s="12">
        <f ca="1">IF($AK38&lt;(Summary!$D$4+1),O38,"")</f>
        <v>2.21372785840106E-2</v>
      </c>
      <c r="AH38" s="12">
        <f ca="1">IF($AK38&lt;(Summary!$D$4+1),P38,"")</f>
        <v>5.2669931390370905E-2</v>
      </c>
      <c r="AI38" s="12" t="e">
        <f ca="1">IF($AK38&lt;(Summary!$D$4+1),Q38,"")</f>
        <v>#DIV/0!</v>
      </c>
      <c r="AJ38" s="12" t="e">
        <f ca="1">IF($AK38&lt;(Summary!$D$4+1),R38,"")</f>
        <v>#DIV/0!</v>
      </c>
      <c r="AK38" s="10">
        <f t="shared" si="4"/>
        <v>34</v>
      </c>
    </row>
    <row r="39" spans="2:37" x14ac:dyDescent="0.2">
      <c r="B39" s="1">
        <f>'Base Correl and Vol Calcs'!B39</f>
        <v>42460</v>
      </c>
      <c r="C39" s="3">
        <f ca="1">'Data Selector'!W38</f>
        <v>2.4755814677972499E-3</v>
      </c>
      <c r="D39" s="3">
        <f ca="1">'Data Selector'!X38</f>
        <v>-6.6403771537880685E-3</v>
      </c>
      <c r="E39" s="3">
        <f ca="1">'Data Selector'!Y38</f>
        <v>-4.1120150880569195E-3</v>
      </c>
      <c r="F39" s="3">
        <f ca="1">'Data Selector'!Z38</f>
        <v>8.4395674807880017E-3</v>
      </c>
      <c r="G39" s="3">
        <f ca="1">'Data Selector'!AA38</f>
        <v>-3.8123367338762981E-2</v>
      </c>
      <c r="H39" s="3">
        <f ca="1">'Data Selector'!AB38</f>
        <v>-4.8987489991012545E-3</v>
      </c>
      <c r="I39" s="3">
        <f ca="1">'Data Selector'!AC38</f>
        <v>3.6899418396874939E-2</v>
      </c>
      <c r="J39" s="3">
        <f ca="1">'Data Selector'!AD38</f>
        <v>-2.6449265351916051E-2</v>
      </c>
      <c r="K39" s="3">
        <f ca="1">'Data Selector'!AE38</f>
        <v>1.7510356441782449E-2</v>
      </c>
      <c r="L39" s="3">
        <f ca="1">'Data Selector'!AF38</f>
        <v>-1.22480027056312E-2</v>
      </c>
      <c r="M39" s="3">
        <f ca="1">'Data Selector'!AG38</f>
        <v>5.4300000000000015E-2</v>
      </c>
      <c r="N39" s="3">
        <f ca="1">'Data Selector'!AH38</f>
        <v>1.347835123577279E-2</v>
      </c>
      <c r="O39" s="3">
        <f ca="1">'Data Selector'!AI38</f>
        <v>3.031996178797125E-2</v>
      </c>
      <c r="P39" s="3">
        <f ca="1">'Data Selector'!AJ38</f>
        <v>2.4160053128980952E-3</v>
      </c>
      <c r="Q39" s="3" t="e">
        <f ca="1">'Data Selector'!AK38</f>
        <v>#DIV/0!</v>
      </c>
      <c r="R39" s="3" t="e">
        <f ca="1">'Data Selector'!AL38</f>
        <v>#DIV/0!</v>
      </c>
      <c r="U39" s="12">
        <f ca="1">IF($AK39&lt;(Summary!$D$4+1),C39,"")</f>
        <v>2.4755814677972499E-3</v>
      </c>
      <c r="V39" s="12">
        <f ca="1">IF($AK39&lt;(Summary!$D$4+1),D39,"")</f>
        <v>-6.6403771537880685E-3</v>
      </c>
      <c r="W39" s="12">
        <f ca="1">IF($AK39&lt;(Summary!$D$4+1),E39,"")</f>
        <v>-4.1120150880569195E-3</v>
      </c>
      <c r="X39" s="12">
        <f ca="1">IF($AK39&lt;(Summary!$D$4+1),F39,"")</f>
        <v>8.4395674807880017E-3</v>
      </c>
      <c r="Y39" s="12">
        <f ca="1">IF($AK39&lt;(Summary!$D$4+1),G39,"")</f>
        <v>-3.8123367338762981E-2</v>
      </c>
      <c r="Z39" s="12">
        <f ca="1">IF($AK39&lt;(Summary!$D$4+1),H39,"")</f>
        <v>-4.8987489991012545E-3</v>
      </c>
      <c r="AA39" s="12">
        <f ca="1">IF($AK39&lt;(Summary!$D$4+1),I39,"")</f>
        <v>3.6899418396874939E-2</v>
      </c>
      <c r="AB39" s="12">
        <f ca="1">IF($AK39&lt;(Summary!$D$4+1),J39,"")</f>
        <v>-2.6449265351916051E-2</v>
      </c>
      <c r="AC39" s="12">
        <f ca="1">IF($AK39&lt;(Summary!$D$4+1),K39,"")</f>
        <v>1.7510356441782449E-2</v>
      </c>
      <c r="AD39" s="12">
        <f ca="1">IF($AK39&lt;(Summary!$D$4+1),L39,"")</f>
        <v>-1.22480027056312E-2</v>
      </c>
      <c r="AE39" s="12">
        <f ca="1">IF($AK39&lt;(Summary!$D$4+1),M39,"")</f>
        <v>5.4300000000000015E-2</v>
      </c>
      <c r="AF39" s="12">
        <f ca="1">IF($AK39&lt;(Summary!$D$4+1),N39,"")</f>
        <v>1.347835123577279E-2</v>
      </c>
      <c r="AG39" s="12">
        <f ca="1">IF($AK39&lt;(Summary!$D$4+1),O39,"")</f>
        <v>3.031996178797125E-2</v>
      </c>
      <c r="AH39" s="12">
        <f ca="1">IF($AK39&lt;(Summary!$D$4+1),P39,"")</f>
        <v>2.4160053128980952E-3</v>
      </c>
      <c r="AI39" s="12" t="e">
        <f ca="1">IF($AK39&lt;(Summary!$D$4+1),Q39,"")</f>
        <v>#DIV/0!</v>
      </c>
      <c r="AJ39" s="12" t="e">
        <f ca="1">IF($AK39&lt;(Summary!$D$4+1),R39,"")</f>
        <v>#DIV/0!</v>
      </c>
      <c r="AK39" s="10">
        <f t="shared" si="4"/>
        <v>35</v>
      </c>
    </row>
    <row r="40" spans="2:37" x14ac:dyDescent="0.2">
      <c r="B40" s="1">
        <f>'Base Correl and Vol Calcs'!B40</f>
        <v>42369</v>
      </c>
      <c r="C40" s="3">
        <f ca="1">'Data Selector'!W39</f>
        <v>2.6529808854498516E-2</v>
      </c>
      <c r="D40" s="3">
        <f ca="1">'Data Selector'!X39</f>
        <v>1.5389294986812629E-2</v>
      </c>
      <c r="E40" s="3">
        <f ca="1">'Data Selector'!Y39</f>
        <v>7.0648856614891731E-2</v>
      </c>
      <c r="F40" s="3">
        <f ca="1">'Data Selector'!Z39</f>
        <v>3.0851007817933596E-2</v>
      </c>
      <c r="G40" s="3">
        <f ca="1">'Data Selector'!AA39</f>
        <v>0.11076819060537813</v>
      </c>
      <c r="H40" s="3">
        <f ca="1">'Data Selector'!AB39</f>
        <v>9.6671091764086725E-2</v>
      </c>
      <c r="I40" s="3">
        <f ca="1">'Data Selector'!AC39</f>
        <v>2.5682576135936941E-2</v>
      </c>
      <c r="J40" s="3">
        <f ca="1">'Data Selector'!AD39</f>
        <v>2.847909158934292E-2</v>
      </c>
      <c r="K40" s="3">
        <f ca="1">'Data Selector'!AE39</f>
        <v>3.8760283401912954E-3</v>
      </c>
      <c r="L40" s="3">
        <f ca="1">'Data Selector'!AF39</f>
        <v>0.10180588454076167</v>
      </c>
      <c r="M40" s="3">
        <f ca="1">'Data Selector'!AG39</f>
        <v>4.4000000000000039E-2</v>
      </c>
      <c r="N40" s="3">
        <f ca="1">'Data Selector'!AH39</f>
        <v>7.0425675625578332E-2</v>
      </c>
      <c r="O40" s="3">
        <f ca="1">'Data Selector'!AI39</f>
        <v>-5.6997369128243269E-3</v>
      </c>
      <c r="P40" s="3">
        <f ca="1">'Data Selector'!AJ39</f>
        <v>3.0664268870759237E-2</v>
      </c>
      <c r="Q40" s="3" t="e">
        <f ca="1">'Data Selector'!AK39</f>
        <v>#DIV/0!</v>
      </c>
      <c r="R40" s="3" t="e">
        <f ca="1">'Data Selector'!AL39</f>
        <v>#DIV/0!</v>
      </c>
      <c r="U40" s="12">
        <f ca="1">IF($AK40&lt;(Summary!$D$4+1),C40,"")</f>
        <v>2.6529808854498516E-2</v>
      </c>
      <c r="V40" s="12">
        <f ca="1">IF($AK40&lt;(Summary!$D$4+1),D40,"")</f>
        <v>1.5389294986812629E-2</v>
      </c>
      <c r="W40" s="12">
        <f ca="1">IF($AK40&lt;(Summary!$D$4+1),E40,"")</f>
        <v>7.0648856614891731E-2</v>
      </c>
      <c r="X40" s="12">
        <f ca="1">IF($AK40&lt;(Summary!$D$4+1),F40,"")</f>
        <v>3.0851007817933596E-2</v>
      </c>
      <c r="Y40" s="12">
        <f ca="1">IF($AK40&lt;(Summary!$D$4+1),G40,"")</f>
        <v>0.11076819060537813</v>
      </c>
      <c r="Z40" s="12">
        <f ca="1">IF($AK40&lt;(Summary!$D$4+1),H40,"")</f>
        <v>9.6671091764086725E-2</v>
      </c>
      <c r="AA40" s="12">
        <f ca="1">IF($AK40&lt;(Summary!$D$4+1),I40,"")</f>
        <v>2.5682576135936941E-2</v>
      </c>
      <c r="AB40" s="12">
        <f ca="1">IF($AK40&lt;(Summary!$D$4+1),J40,"")</f>
        <v>2.847909158934292E-2</v>
      </c>
      <c r="AC40" s="12">
        <f ca="1">IF($AK40&lt;(Summary!$D$4+1),K40,"")</f>
        <v>3.8760283401912954E-3</v>
      </c>
      <c r="AD40" s="12">
        <f ca="1">IF($AK40&lt;(Summary!$D$4+1),L40,"")</f>
        <v>0.10180588454076167</v>
      </c>
      <c r="AE40" s="12">
        <f ca="1">IF($AK40&lt;(Summary!$D$4+1),M40,"")</f>
        <v>4.4000000000000039E-2</v>
      </c>
      <c r="AF40" s="12">
        <f ca="1">IF($AK40&lt;(Summary!$D$4+1),N40,"")</f>
        <v>7.0425675625578332E-2</v>
      </c>
      <c r="AG40" s="12">
        <f ca="1">IF($AK40&lt;(Summary!$D$4+1),O40,"")</f>
        <v>-5.6997369128243269E-3</v>
      </c>
      <c r="AH40" s="12">
        <f ca="1">IF($AK40&lt;(Summary!$D$4+1),P40,"")</f>
        <v>3.0664268870759237E-2</v>
      </c>
      <c r="AI40" s="12" t="e">
        <f ca="1">IF($AK40&lt;(Summary!$D$4+1),Q40,"")</f>
        <v>#DIV/0!</v>
      </c>
      <c r="AJ40" s="12" t="e">
        <f ca="1">IF($AK40&lt;(Summary!$D$4+1),R40,"")</f>
        <v>#DIV/0!</v>
      </c>
      <c r="AK40" s="10">
        <f t="shared" si="4"/>
        <v>36</v>
      </c>
    </row>
    <row r="41" spans="2:37" x14ac:dyDescent="0.2">
      <c r="B41" s="1">
        <f>'Base Correl and Vol Calcs'!B41</f>
        <v>42277</v>
      </c>
      <c r="C41" s="3">
        <f ca="1">'Data Selector'!W40</f>
        <v>3.2769824458064978E-2</v>
      </c>
      <c r="D41" s="3">
        <f ca="1">'Data Selector'!X40</f>
        <v>1.8239160740211036E-2</v>
      </c>
      <c r="E41" s="3">
        <f ca="1">'Data Selector'!Y40</f>
        <v>4.6709743120158631E-2</v>
      </c>
      <c r="F41" s="3">
        <f ca="1">'Data Selector'!Z40</f>
        <v>3.1138170405352827E-2</v>
      </c>
      <c r="G41" s="3">
        <f ca="1">'Data Selector'!AA40</f>
        <v>4.4388259851224188E-2</v>
      </c>
      <c r="H41" s="3">
        <f ca="1">'Data Selector'!AB40</f>
        <v>2.140181397720875E-3</v>
      </c>
      <c r="I41" s="3">
        <f ca="1">'Data Selector'!AC40</f>
        <v>-3.1031626309374949E-2</v>
      </c>
      <c r="J41" s="3">
        <f ca="1">'Data Selector'!AD40</f>
        <v>6.2228634710319586E-3</v>
      </c>
      <c r="K41" s="3">
        <f ca="1">'Data Selector'!AE40</f>
        <v>2.2376240634636391E-2</v>
      </c>
      <c r="L41" s="3">
        <f ca="1">'Data Selector'!AF40</f>
        <v>3.1377667199249171E-2</v>
      </c>
      <c r="M41" s="3">
        <f ca="1">'Data Selector'!AG40</f>
        <v>-1.419999999999999E-2</v>
      </c>
      <c r="N41" s="3">
        <f ca="1">'Data Selector'!AH40</f>
        <v>-6.4384424742499391E-2</v>
      </c>
      <c r="O41" s="3">
        <f ca="1">'Data Selector'!AI40</f>
        <v>1.2306656491578138E-2</v>
      </c>
      <c r="P41" s="3">
        <f ca="1">'Data Selector'!AJ40</f>
        <v>-3.411942634740539E-3</v>
      </c>
      <c r="Q41" s="3" t="e">
        <f ca="1">'Data Selector'!AK40</f>
        <v>#DIV/0!</v>
      </c>
      <c r="R41" s="3" t="e">
        <f ca="1">'Data Selector'!AL40</f>
        <v>#DIV/0!</v>
      </c>
      <c r="U41" s="12">
        <f ca="1">IF($AK41&lt;(Summary!$D$4+1),C41,"")</f>
        <v>3.2769824458064978E-2</v>
      </c>
      <c r="V41" s="12">
        <f ca="1">IF($AK41&lt;(Summary!$D$4+1),D41,"")</f>
        <v>1.8239160740211036E-2</v>
      </c>
      <c r="W41" s="12">
        <f ca="1">IF($AK41&lt;(Summary!$D$4+1),E41,"")</f>
        <v>4.6709743120158631E-2</v>
      </c>
      <c r="X41" s="12">
        <f ca="1">IF($AK41&lt;(Summary!$D$4+1),F41,"")</f>
        <v>3.1138170405352827E-2</v>
      </c>
      <c r="Y41" s="12">
        <f ca="1">IF($AK41&lt;(Summary!$D$4+1),G41,"")</f>
        <v>4.4388259851224188E-2</v>
      </c>
      <c r="Z41" s="12">
        <f ca="1">IF($AK41&lt;(Summary!$D$4+1),H41,"")</f>
        <v>2.140181397720875E-3</v>
      </c>
      <c r="AA41" s="12">
        <f ca="1">IF($AK41&lt;(Summary!$D$4+1),I41,"")</f>
        <v>-3.1031626309374949E-2</v>
      </c>
      <c r="AB41" s="12">
        <f ca="1">IF($AK41&lt;(Summary!$D$4+1),J41,"")</f>
        <v>6.2228634710319586E-3</v>
      </c>
      <c r="AC41" s="12">
        <f ca="1">IF($AK41&lt;(Summary!$D$4+1),K41,"")</f>
        <v>2.2376240634636391E-2</v>
      </c>
      <c r="AD41" s="12">
        <f ca="1">IF($AK41&lt;(Summary!$D$4+1),L41,"")</f>
        <v>3.1377667199249171E-2</v>
      </c>
      <c r="AE41" s="12">
        <f ca="1">IF($AK41&lt;(Summary!$D$4+1),M41,"")</f>
        <v>-1.419999999999999E-2</v>
      </c>
      <c r="AF41" s="12">
        <f ca="1">IF($AK41&lt;(Summary!$D$4+1),N41,"")</f>
        <v>-6.4384424742499391E-2</v>
      </c>
      <c r="AG41" s="12">
        <f ca="1">IF($AK41&lt;(Summary!$D$4+1),O41,"")</f>
        <v>1.2306656491578138E-2</v>
      </c>
      <c r="AH41" s="12">
        <f ca="1">IF($AK41&lt;(Summary!$D$4+1),P41,"")</f>
        <v>-3.411942634740539E-3</v>
      </c>
      <c r="AI41" s="12" t="e">
        <f ca="1">IF($AK41&lt;(Summary!$D$4+1),Q41,"")</f>
        <v>#DIV/0!</v>
      </c>
      <c r="AJ41" s="12" t="e">
        <f ca="1">IF($AK41&lt;(Summary!$D$4+1),R41,"")</f>
        <v>#DIV/0!</v>
      </c>
      <c r="AK41" s="10">
        <f t="shared" si="4"/>
        <v>37</v>
      </c>
    </row>
    <row r="42" spans="2:37" x14ac:dyDescent="0.2">
      <c r="B42" s="1">
        <f>'Base Correl and Vol Calcs'!B42</f>
        <v>42185</v>
      </c>
      <c r="C42" s="3">
        <f ca="1">'Data Selector'!W41</f>
        <v>4.4771291038181449E-2</v>
      </c>
      <c r="D42" s="3">
        <f ca="1">'Data Selector'!X41</f>
        <v>3.0722852293468383E-2</v>
      </c>
      <c r="E42" s="3">
        <f ca="1">'Data Selector'!Y41</f>
        <v>3.2687071236170873E-2</v>
      </c>
      <c r="F42" s="3">
        <f ca="1">'Data Selector'!Z41</f>
        <v>6.257405696723839E-2</v>
      </c>
      <c r="G42" s="3">
        <f ca="1">'Data Selector'!AA41</f>
        <v>4.0173646205784674E-2</v>
      </c>
      <c r="H42" s="3">
        <f ca="1">'Data Selector'!AB41</f>
        <v>-2.329691152721014E-2</v>
      </c>
      <c r="I42" s="3">
        <f ca="1">'Data Selector'!AC41</f>
        <v>9.4426609409374418E-2</v>
      </c>
      <c r="J42" s="3">
        <f ca="1">'Data Selector'!AD41</f>
        <v>-7.4520403433200322E-3</v>
      </c>
      <c r="K42" s="3">
        <f ca="1">'Data Selector'!AE41</f>
        <v>9.7573071138774559E-3</v>
      </c>
      <c r="L42" s="3">
        <f ca="1">'Data Selector'!AF41</f>
        <v>-9.8087148757375342E-3</v>
      </c>
      <c r="M42" s="3">
        <f ca="1">'Data Selector'!AG41</f>
        <v>-6.6699999999999982E-2</v>
      </c>
      <c r="N42" s="3">
        <f ca="1">'Data Selector'!AH41</f>
        <v>2.7807360457376973E-3</v>
      </c>
      <c r="O42" s="3">
        <f ca="1">'Data Selector'!AI41</f>
        <v>-1.6826070652149805E-2</v>
      </c>
      <c r="P42" s="3">
        <f ca="1">'Data Selector'!AJ41</f>
        <v>7.3033617620521518E-3</v>
      </c>
      <c r="Q42" s="3" t="e">
        <f ca="1">'Data Selector'!AK41</f>
        <v>#DIV/0!</v>
      </c>
      <c r="R42" s="3" t="e">
        <f ca="1">'Data Selector'!AL41</f>
        <v>#DIV/0!</v>
      </c>
      <c r="U42" s="12">
        <f ca="1">IF($AK42&lt;(Summary!$D$4+1),C42,"")</f>
        <v>4.4771291038181449E-2</v>
      </c>
      <c r="V42" s="12">
        <f ca="1">IF($AK42&lt;(Summary!$D$4+1),D42,"")</f>
        <v>3.0722852293468383E-2</v>
      </c>
      <c r="W42" s="12">
        <f ca="1">IF($AK42&lt;(Summary!$D$4+1),E42,"")</f>
        <v>3.2687071236170873E-2</v>
      </c>
      <c r="X42" s="12">
        <f ca="1">IF($AK42&lt;(Summary!$D$4+1),F42,"")</f>
        <v>6.257405696723839E-2</v>
      </c>
      <c r="Y42" s="12">
        <f ca="1">IF($AK42&lt;(Summary!$D$4+1),G42,"")</f>
        <v>4.0173646205784674E-2</v>
      </c>
      <c r="Z42" s="12">
        <f ca="1">IF($AK42&lt;(Summary!$D$4+1),H42,"")</f>
        <v>-2.329691152721014E-2</v>
      </c>
      <c r="AA42" s="12">
        <f ca="1">IF($AK42&lt;(Summary!$D$4+1),I42,"")</f>
        <v>9.4426609409374418E-2</v>
      </c>
      <c r="AB42" s="12">
        <f ca="1">IF($AK42&lt;(Summary!$D$4+1),J42,"")</f>
        <v>-7.4520403433200322E-3</v>
      </c>
      <c r="AC42" s="12">
        <f ca="1">IF($AK42&lt;(Summary!$D$4+1),K42,"")</f>
        <v>9.7573071138774559E-3</v>
      </c>
      <c r="AD42" s="12">
        <f ca="1">IF($AK42&lt;(Summary!$D$4+1),L42,"")</f>
        <v>-9.8087148757375342E-3</v>
      </c>
      <c r="AE42" s="12">
        <f ca="1">IF($AK42&lt;(Summary!$D$4+1),M42,"")</f>
        <v>-6.6699999999999982E-2</v>
      </c>
      <c r="AF42" s="12">
        <f ca="1">IF($AK42&lt;(Summary!$D$4+1),N42,"")</f>
        <v>2.7807360457376973E-3</v>
      </c>
      <c r="AG42" s="12">
        <f ca="1">IF($AK42&lt;(Summary!$D$4+1),O42,"")</f>
        <v>-1.6826070652149805E-2</v>
      </c>
      <c r="AH42" s="12">
        <f ca="1">IF($AK42&lt;(Summary!$D$4+1),P42,"")</f>
        <v>7.3033617620521518E-3</v>
      </c>
      <c r="AI42" s="12" t="e">
        <f ca="1">IF($AK42&lt;(Summary!$D$4+1),Q42,"")</f>
        <v>#DIV/0!</v>
      </c>
      <c r="AJ42" s="12" t="e">
        <f ca="1">IF($AK42&lt;(Summary!$D$4+1),R42,"")</f>
        <v>#DIV/0!</v>
      </c>
      <c r="AK42" s="10">
        <f t="shared" si="4"/>
        <v>38</v>
      </c>
    </row>
    <row r="43" spans="2:37" x14ac:dyDescent="0.2">
      <c r="B43" s="1">
        <f>'Base Correl and Vol Calcs'!B43</f>
        <v>42094</v>
      </c>
      <c r="C43" s="3">
        <f ca="1">'Data Selector'!W42</f>
        <v>3.659103537780406E-2</v>
      </c>
      <c r="D43" s="3">
        <f ca="1">'Data Selector'!X42</f>
        <v>4.0897588185526912E-2</v>
      </c>
      <c r="E43" s="3">
        <f ca="1">'Data Selector'!Y42</f>
        <v>3.5340087682471211E-2</v>
      </c>
      <c r="F43" s="3">
        <f ca="1">'Data Selector'!Z42</f>
        <v>4.4658778304911717E-2</v>
      </c>
      <c r="G43" s="3">
        <f ca="1">'Data Selector'!AA42</f>
        <v>3.1725722295348202E-3</v>
      </c>
      <c r="H43" s="3">
        <f ca="1">'Data Selector'!AB42</f>
        <v>-1.3382476704354107E-2</v>
      </c>
      <c r="I43" s="3">
        <f ca="1">'Data Selector'!AC42</f>
        <v>-2.1961753856249988E-2</v>
      </c>
      <c r="J43" s="3">
        <f ca="1">'Data Selector'!AD42</f>
        <v>-2.8511789532712606E-2</v>
      </c>
      <c r="K43" s="3">
        <f ca="1">'Data Selector'!AE42</f>
        <v>1.1664304328022679E-2</v>
      </c>
      <c r="L43" s="3">
        <f ca="1">'Data Selector'!AF42</f>
        <v>2.1106613934432028E-2</v>
      </c>
      <c r="M43" s="3">
        <f ca="1">'Data Selector'!AG42</f>
        <v>4.1695644153185274E-2</v>
      </c>
      <c r="N43" s="3">
        <f ca="1">'Data Selector'!AH42</f>
        <v>9.505691090506696E-3</v>
      </c>
      <c r="O43" s="3">
        <f ca="1">'Data Selector'!AI42</f>
        <v>1.6065934113516978E-2</v>
      </c>
      <c r="P43" s="3">
        <f ca="1">'Data Selector'!AJ42</f>
        <v>2.2332723542472177E-2</v>
      </c>
      <c r="Q43" s="3" t="e">
        <f ca="1">'Data Selector'!AK42</f>
        <v>#DIV/0!</v>
      </c>
      <c r="R43" s="3" t="e">
        <f ca="1">'Data Selector'!AL42</f>
        <v>#DIV/0!</v>
      </c>
      <c r="U43" s="12">
        <f ca="1">IF($AK43&lt;(Summary!$D$4+1),C43,"")</f>
        <v>3.659103537780406E-2</v>
      </c>
      <c r="V43" s="12">
        <f ca="1">IF($AK43&lt;(Summary!$D$4+1),D43,"")</f>
        <v>4.0897588185526912E-2</v>
      </c>
      <c r="W43" s="12">
        <f ca="1">IF($AK43&lt;(Summary!$D$4+1),E43,"")</f>
        <v>3.5340087682471211E-2</v>
      </c>
      <c r="X43" s="12">
        <f ca="1">IF($AK43&lt;(Summary!$D$4+1),F43,"")</f>
        <v>4.4658778304911717E-2</v>
      </c>
      <c r="Y43" s="12">
        <f ca="1">IF($AK43&lt;(Summary!$D$4+1),G43,"")</f>
        <v>3.1725722295348202E-3</v>
      </c>
      <c r="Z43" s="12">
        <f ca="1">IF($AK43&lt;(Summary!$D$4+1),H43,"")</f>
        <v>-1.3382476704354107E-2</v>
      </c>
      <c r="AA43" s="12">
        <f ca="1">IF($AK43&lt;(Summary!$D$4+1),I43,"")</f>
        <v>-2.1961753856249988E-2</v>
      </c>
      <c r="AB43" s="12">
        <f ca="1">IF($AK43&lt;(Summary!$D$4+1),J43,"")</f>
        <v>-2.8511789532712606E-2</v>
      </c>
      <c r="AC43" s="12">
        <f ca="1">IF($AK43&lt;(Summary!$D$4+1),K43,"")</f>
        <v>1.1664304328022679E-2</v>
      </c>
      <c r="AD43" s="12">
        <f ca="1">IF($AK43&lt;(Summary!$D$4+1),L43,"")</f>
        <v>2.1106613934432028E-2</v>
      </c>
      <c r="AE43" s="12">
        <f ca="1">IF($AK43&lt;(Summary!$D$4+1),M43,"")</f>
        <v>4.1695644153185274E-2</v>
      </c>
      <c r="AF43" s="12">
        <f ca="1">IF($AK43&lt;(Summary!$D$4+1),N43,"")</f>
        <v>9.505691090506696E-3</v>
      </c>
      <c r="AG43" s="12">
        <f ca="1">IF($AK43&lt;(Summary!$D$4+1),O43,"")</f>
        <v>1.6065934113516978E-2</v>
      </c>
      <c r="AH43" s="12">
        <f ca="1">IF($AK43&lt;(Summary!$D$4+1),P43,"")</f>
        <v>2.2332723542472177E-2</v>
      </c>
      <c r="AI43" s="12" t="e">
        <f ca="1">IF($AK43&lt;(Summary!$D$4+1),Q43,"")</f>
        <v>#DIV/0!</v>
      </c>
      <c r="AJ43" s="12" t="e">
        <f ca="1">IF($AK43&lt;(Summary!$D$4+1),R43,"")</f>
        <v>#DIV/0!</v>
      </c>
      <c r="AK43" s="10">
        <f t="shared" si="4"/>
        <v>39</v>
      </c>
    </row>
    <row r="44" spans="2:37" x14ac:dyDescent="0.2">
      <c r="B44" s="1">
        <f>'Base Correl and Vol Calcs'!B44</f>
        <v>42004</v>
      </c>
      <c r="C44" s="3">
        <f ca="1">'Data Selector'!W43</f>
        <v>3.0917794626492912E-2</v>
      </c>
      <c r="D44" s="3">
        <f ca="1">'Data Selector'!X43</f>
        <v>4.3451443928805844E-3</v>
      </c>
      <c r="E44" s="3">
        <f ca="1">'Data Selector'!Y43</f>
        <v>4.3451913233472528E-2</v>
      </c>
      <c r="F44" s="3">
        <f ca="1">'Data Selector'!Z43</f>
        <v>3.2065349963621426E-2</v>
      </c>
      <c r="G44" s="3">
        <f ca="1">'Data Selector'!AA43</f>
        <v>0.10568733767090466</v>
      </c>
      <c r="H44" s="3">
        <f ca="1">'Data Selector'!AB43</f>
        <v>0.10689037898045739</v>
      </c>
      <c r="I44" s="3">
        <f ca="1">'Data Selector'!AC43</f>
        <v>2.7843545746874643E-2</v>
      </c>
      <c r="J44" s="3">
        <f ca="1">'Data Selector'!AD43</f>
        <v>0.10363822367102449</v>
      </c>
      <c r="K44" s="3">
        <f ca="1">'Data Selector'!AE43</f>
        <v>-7.23652200189151E-3</v>
      </c>
      <c r="L44" s="3">
        <f ca="1">'Data Selector'!AF43</f>
        <v>0.1896258880304742</v>
      </c>
      <c r="M44" s="3">
        <f ca="1">'Data Selector'!AG43</f>
        <v>8.073162135320211E-2</v>
      </c>
      <c r="N44" s="3">
        <f ca="1">'Data Selector'!AH43</f>
        <v>4.9326671217547968E-2</v>
      </c>
      <c r="O44" s="3">
        <f ca="1">'Data Selector'!AI43</f>
        <v>1.7942408169591584E-2</v>
      </c>
      <c r="P44" s="3">
        <f ca="1">'Data Selector'!AJ43</f>
        <v>5.3227320145686763E-2</v>
      </c>
      <c r="Q44" s="3" t="e">
        <f ca="1">'Data Selector'!AK43</f>
        <v>#DIV/0!</v>
      </c>
      <c r="R44" s="3" t="e">
        <f ca="1">'Data Selector'!AL43</f>
        <v>#DIV/0!</v>
      </c>
      <c r="U44" s="12">
        <f ca="1">IF($AK44&lt;(Summary!$D$4+1),C44,"")</f>
        <v>3.0917794626492912E-2</v>
      </c>
      <c r="V44" s="12">
        <f ca="1">IF($AK44&lt;(Summary!$D$4+1),D44,"")</f>
        <v>4.3451443928805844E-3</v>
      </c>
      <c r="W44" s="12">
        <f ca="1">IF($AK44&lt;(Summary!$D$4+1),E44,"")</f>
        <v>4.3451913233472528E-2</v>
      </c>
      <c r="X44" s="12">
        <f ca="1">IF($AK44&lt;(Summary!$D$4+1),F44,"")</f>
        <v>3.2065349963621426E-2</v>
      </c>
      <c r="Y44" s="12">
        <f ca="1">IF($AK44&lt;(Summary!$D$4+1),G44,"")</f>
        <v>0.10568733767090466</v>
      </c>
      <c r="Z44" s="12">
        <f ca="1">IF($AK44&lt;(Summary!$D$4+1),H44,"")</f>
        <v>0.10689037898045739</v>
      </c>
      <c r="AA44" s="12">
        <f ca="1">IF($AK44&lt;(Summary!$D$4+1),I44,"")</f>
        <v>2.7843545746874643E-2</v>
      </c>
      <c r="AB44" s="12">
        <f ca="1">IF($AK44&lt;(Summary!$D$4+1),J44,"")</f>
        <v>0.10363822367102449</v>
      </c>
      <c r="AC44" s="12">
        <f ca="1">IF($AK44&lt;(Summary!$D$4+1),K44,"")</f>
        <v>-7.23652200189151E-3</v>
      </c>
      <c r="AD44" s="12">
        <f ca="1">IF($AK44&lt;(Summary!$D$4+1),L44,"")</f>
        <v>0.1896258880304742</v>
      </c>
      <c r="AE44" s="12">
        <f ca="1">IF($AK44&lt;(Summary!$D$4+1),M44,"")</f>
        <v>8.073162135320211E-2</v>
      </c>
      <c r="AF44" s="12">
        <f ca="1">IF($AK44&lt;(Summary!$D$4+1),N44,"")</f>
        <v>4.9326671217547968E-2</v>
      </c>
      <c r="AG44" s="12">
        <f ca="1">IF($AK44&lt;(Summary!$D$4+1),O44,"")</f>
        <v>1.7942408169591584E-2</v>
      </c>
      <c r="AH44" s="12">
        <f ca="1">IF($AK44&lt;(Summary!$D$4+1),P44,"")</f>
        <v>5.3227320145686763E-2</v>
      </c>
      <c r="AI44" s="12" t="e">
        <f ca="1">IF($AK44&lt;(Summary!$D$4+1),Q44,"")</f>
        <v>#DIV/0!</v>
      </c>
      <c r="AJ44" s="12" t="e">
        <f ca="1">IF($AK44&lt;(Summary!$D$4+1),R44,"")</f>
        <v>#DIV/0!</v>
      </c>
      <c r="AK44" s="10">
        <f t="shared" si="4"/>
        <v>40</v>
      </c>
    </row>
    <row r="45" spans="2:37" x14ac:dyDescent="0.2">
      <c r="B45" s="1">
        <f>'Base Correl and Vol Calcs'!B45</f>
        <v>41912</v>
      </c>
      <c r="C45" s="3">
        <f ca="1">'Data Selector'!W44</f>
        <v>3.5251594143117737E-2</v>
      </c>
      <c r="D45" s="3">
        <f ca="1">'Data Selector'!X44</f>
        <v>1.7297179477792524E-2</v>
      </c>
      <c r="E45" s="3">
        <f ca="1">'Data Selector'!Y44</f>
        <v>8.6084491947491237E-4</v>
      </c>
      <c r="F45" s="3">
        <f ca="1">'Data Selector'!Z44</f>
        <v>3.4493164083702954E-2</v>
      </c>
      <c r="G45" s="3">
        <f ca="1">'Data Selector'!AA44</f>
        <v>2.7198260893844806E-2</v>
      </c>
      <c r="H45" s="3">
        <f ca="1">'Data Selector'!AB44</f>
        <v>7.0813042026348638E-2</v>
      </c>
      <c r="I45" s="3">
        <f ca="1">'Data Selector'!AC44</f>
        <v>-4.2437465912499972E-2</v>
      </c>
      <c r="J45" s="3">
        <f ca="1">'Data Selector'!AD44</f>
        <v>1.5407918011577371E-2</v>
      </c>
      <c r="K45" s="3">
        <f ca="1">'Data Selector'!AE44</f>
        <v>1.3902888628512411E-2</v>
      </c>
      <c r="L45" s="3">
        <f ca="1">'Data Selector'!AF44</f>
        <v>1.4528466228136416E-3</v>
      </c>
      <c r="M45" s="3">
        <f ca="1">'Data Selector'!AG44</f>
        <v>-4.4331352835809579E-2</v>
      </c>
      <c r="N45" s="3">
        <f ca="1">'Data Selector'!AH44</f>
        <v>1.1278915882339868E-2</v>
      </c>
      <c r="O45" s="3">
        <f ca="1">'Data Selector'!AI44</f>
        <v>1.6595901774139055E-3</v>
      </c>
      <c r="P45" s="3">
        <f ca="1">'Data Selector'!AJ44</f>
        <v>-2.2616580827760968E-2</v>
      </c>
      <c r="Q45" s="3" t="e">
        <f ca="1">'Data Selector'!AK44</f>
        <v>#DIV/0!</v>
      </c>
      <c r="R45" s="3" t="e">
        <f ca="1">'Data Selector'!AL44</f>
        <v>#DIV/0!</v>
      </c>
      <c r="U45" s="12">
        <f ca="1">IF($AK45&lt;(Summary!$D$4+1),C45,"")</f>
        <v>3.5251594143117737E-2</v>
      </c>
      <c r="V45" s="12">
        <f ca="1">IF($AK45&lt;(Summary!$D$4+1),D45,"")</f>
        <v>1.7297179477792524E-2</v>
      </c>
      <c r="W45" s="12">
        <f ca="1">IF($AK45&lt;(Summary!$D$4+1),E45,"")</f>
        <v>8.6084491947491237E-4</v>
      </c>
      <c r="X45" s="12">
        <f ca="1">IF($AK45&lt;(Summary!$D$4+1),F45,"")</f>
        <v>3.4493164083702954E-2</v>
      </c>
      <c r="Y45" s="12">
        <f ca="1">IF($AK45&lt;(Summary!$D$4+1),G45,"")</f>
        <v>2.7198260893844806E-2</v>
      </c>
      <c r="Z45" s="12">
        <f ca="1">IF($AK45&lt;(Summary!$D$4+1),H45,"")</f>
        <v>7.0813042026348638E-2</v>
      </c>
      <c r="AA45" s="12">
        <f ca="1">IF($AK45&lt;(Summary!$D$4+1),I45,"")</f>
        <v>-4.2437465912499972E-2</v>
      </c>
      <c r="AB45" s="12">
        <f ca="1">IF($AK45&lt;(Summary!$D$4+1),J45,"")</f>
        <v>1.5407918011577371E-2</v>
      </c>
      <c r="AC45" s="12">
        <f ca="1">IF($AK45&lt;(Summary!$D$4+1),K45,"")</f>
        <v>1.3902888628512411E-2</v>
      </c>
      <c r="AD45" s="12">
        <f ca="1">IF($AK45&lt;(Summary!$D$4+1),L45,"")</f>
        <v>1.4528466228136416E-3</v>
      </c>
      <c r="AE45" s="12">
        <f ca="1">IF($AK45&lt;(Summary!$D$4+1),M45,"")</f>
        <v>-4.4331352835809579E-2</v>
      </c>
      <c r="AF45" s="12">
        <f ca="1">IF($AK45&lt;(Summary!$D$4+1),N45,"")</f>
        <v>1.1278915882339868E-2</v>
      </c>
      <c r="AG45" s="12">
        <f ca="1">IF($AK45&lt;(Summary!$D$4+1),O45,"")</f>
        <v>1.6595901774139055E-3</v>
      </c>
      <c r="AH45" s="12">
        <f ca="1">IF($AK45&lt;(Summary!$D$4+1),P45,"")</f>
        <v>-2.2616580827760968E-2</v>
      </c>
      <c r="AI45" s="12" t="e">
        <f ca="1">IF($AK45&lt;(Summary!$D$4+1),Q45,"")</f>
        <v>#DIV/0!</v>
      </c>
      <c r="AJ45" s="12" t="e">
        <f ca="1">IF($AK45&lt;(Summary!$D$4+1),R45,"")</f>
        <v>#DIV/0!</v>
      </c>
      <c r="AK45" s="10">
        <f t="shared" si="4"/>
        <v>41</v>
      </c>
    </row>
    <row r="46" spans="2:37" x14ac:dyDescent="0.2">
      <c r="B46" s="1">
        <f>'Base Correl and Vol Calcs'!B46</f>
        <v>41820</v>
      </c>
      <c r="C46" s="3">
        <f ca="1">'Data Selector'!W45</f>
        <v>3.2766042195394807E-2</v>
      </c>
      <c r="D46" s="3">
        <f ca="1">'Data Selector'!X45</f>
        <v>4.2765891357407382E-2</v>
      </c>
      <c r="E46" s="3">
        <f ca="1">'Data Selector'!Y45</f>
        <v>2.7216331836156682E-2</v>
      </c>
      <c r="F46" s="3">
        <f ca="1">'Data Selector'!Z45</f>
        <v>3.3904613232046632E-2</v>
      </c>
      <c r="G46" s="3">
        <f ca="1">'Data Selector'!AA45</f>
        <v>7.1797307792572429E-2</v>
      </c>
      <c r="H46" s="3">
        <f ca="1">'Data Selector'!AB45</f>
        <v>1.0169076373078845E-2</v>
      </c>
      <c r="I46" s="3">
        <f ca="1">'Data Selector'!AC45</f>
        <v>5.2683196434374802E-2</v>
      </c>
      <c r="J46" s="3">
        <f ca="1">'Data Selector'!AD45</f>
        <v>3.3291702957936042E-3</v>
      </c>
      <c r="K46" s="3">
        <f ca="1">'Data Selector'!AE45</f>
        <v>4.011142196459927E-3</v>
      </c>
      <c r="L46" s="3">
        <f ca="1">'Data Selector'!AF45</f>
        <v>1.404488936527204E-2</v>
      </c>
      <c r="M46" s="3">
        <f ca="1">'Data Selector'!AG45</f>
        <v>7.8758976129668978E-2</v>
      </c>
      <c r="N46" s="3">
        <f ca="1">'Data Selector'!AH45</f>
        <v>5.2338321508653918E-2</v>
      </c>
      <c r="O46" s="3">
        <f ca="1">'Data Selector'!AI45</f>
        <v>2.0446672812632238E-2</v>
      </c>
      <c r="P46" s="3">
        <f ca="1">'Data Selector'!AJ45</f>
        <v>7.0600007612714233E-2</v>
      </c>
      <c r="Q46" s="3" t="e">
        <f ca="1">'Data Selector'!AK45</f>
        <v>#DIV/0!</v>
      </c>
      <c r="R46" s="3" t="e">
        <f ca="1">'Data Selector'!AL45</f>
        <v>#DIV/0!</v>
      </c>
      <c r="U46" s="12">
        <f ca="1">IF($AK46&lt;(Summary!$D$4+1),C46,"")</f>
        <v>3.2766042195394807E-2</v>
      </c>
      <c r="V46" s="12">
        <f ca="1">IF($AK46&lt;(Summary!$D$4+1),D46,"")</f>
        <v>4.2765891357407382E-2</v>
      </c>
      <c r="W46" s="12">
        <f ca="1">IF($AK46&lt;(Summary!$D$4+1),E46,"")</f>
        <v>2.7216331836156682E-2</v>
      </c>
      <c r="X46" s="12">
        <f ca="1">IF($AK46&lt;(Summary!$D$4+1),F46,"")</f>
        <v>3.3904613232046632E-2</v>
      </c>
      <c r="Y46" s="12">
        <f ca="1">IF($AK46&lt;(Summary!$D$4+1),G46,"")</f>
        <v>7.1797307792572429E-2</v>
      </c>
      <c r="Z46" s="12">
        <f ca="1">IF($AK46&lt;(Summary!$D$4+1),H46,"")</f>
        <v>1.0169076373078845E-2</v>
      </c>
      <c r="AA46" s="12">
        <f ca="1">IF($AK46&lt;(Summary!$D$4+1),I46,"")</f>
        <v>5.2683196434374802E-2</v>
      </c>
      <c r="AB46" s="12">
        <f ca="1">IF($AK46&lt;(Summary!$D$4+1),J46,"")</f>
        <v>3.3291702957936042E-3</v>
      </c>
      <c r="AC46" s="12">
        <f ca="1">IF($AK46&lt;(Summary!$D$4+1),K46,"")</f>
        <v>4.011142196459927E-3</v>
      </c>
      <c r="AD46" s="12">
        <f ca="1">IF($AK46&lt;(Summary!$D$4+1),L46,"")</f>
        <v>1.404488936527204E-2</v>
      </c>
      <c r="AE46" s="12">
        <f ca="1">IF($AK46&lt;(Summary!$D$4+1),M46,"")</f>
        <v>7.8758976129668978E-2</v>
      </c>
      <c r="AF46" s="12">
        <f ca="1">IF($AK46&lt;(Summary!$D$4+1),N46,"")</f>
        <v>5.2338321508653918E-2</v>
      </c>
      <c r="AG46" s="12">
        <f ca="1">IF($AK46&lt;(Summary!$D$4+1),O46,"")</f>
        <v>2.0446672812632238E-2</v>
      </c>
      <c r="AH46" s="12">
        <f ca="1">IF($AK46&lt;(Summary!$D$4+1),P46,"")</f>
        <v>7.0600007612714233E-2</v>
      </c>
      <c r="AI46" s="12" t="e">
        <f ca="1">IF($AK46&lt;(Summary!$D$4+1),Q46,"")</f>
        <v>#DIV/0!</v>
      </c>
      <c r="AJ46" s="12" t="e">
        <f ca="1">IF($AK46&lt;(Summary!$D$4+1),R46,"")</f>
        <v>#DIV/0!</v>
      </c>
      <c r="AK46" s="10">
        <f t="shared" si="4"/>
        <v>42</v>
      </c>
    </row>
    <row r="47" spans="2:37" x14ac:dyDescent="0.2">
      <c r="B47" s="1">
        <f>'Base Correl and Vol Calcs'!B47</f>
        <v>41729</v>
      </c>
      <c r="C47" s="3">
        <f ca="1">'Data Selector'!W46</f>
        <v>1.344729660532562E-2</v>
      </c>
      <c r="D47" s="3">
        <f ca="1">'Data Selector'!X46</f>
        <v>3.4223486805161629E-2</v>
      </c>
      <c r="E47" s="3">
        <f ca="1">'Data Selector'!Y46</f>
        <v>3.8015927124148252E-2</v>
      </c>
      <c r="F47" s="3">
        <f ca="1">'Data Selector'!Z46</f>
        <v>9.7173175952705027E-3</v>
      </c>
      <c r="G47" s="3">
        <f ca="1">'Data Selector'!AA46</f>
        <v>1.8610870834668392E-2</v>
      </c>
      <c r="H47" s="3">
        <f ca="1">'Data Selector'!AB46</f>
        <v>-2.8867045977819084E-2</v>
      </c>
      <c r="I47" s="3">
        <f ca="1">'Data Selector'!AC46</f>
        <v>1.1945769312499577E-2</v>
      </c>
      <c r="J47" s="3">
        <f ca="1">'Data Selector'!AD46</f>
        <v>-3.0833306487528689E-2</v>
      </c>
      <c r="K47" s="3">
        <f ca="1">'Data Selector'!AE46</f>
        <v>-7.7697086153987183E-3</v>
      </c>
      <c r="L47" s="3">
        <f ca="1">'Data Selector'!AF46</f>
        <v>-2.5325049409570921E-2</v>
      </c>
      <c r="M47" s="3">
        <f ca="1">'Data Selector'!AG46</f>
        <v>4.0144136556935495E-2</v>
      </c>
      <c r="N47" s="3">
        <f ca="1">'Data Selector'!AH46</f>
        <v>1.807454174495815E-2</v>
      </c>
      <c r="O47" s="3">
        <f ca="1">'Data Selector'!AI46</f>
        <v>1.8431074668714187E-2</v>
      </c>
      <c r="P47" s="3">
        <f ca="1">'Data Selector'!AJ46</f>
        <v>-2.8791153169819506E-2</v>
      </c>
      <c r="Q47" s="3" t="e">
        <f ca="1">'Data Selector'!AK46</f>
        <v>#DIV/0!</v>
      </c>
      <c r="R47" s="3" t="e">
        <f ca="1">'Data Selector'!AL46</f>
        <v>#DIV/0!</v>
      </c>
      <c r="U47" s="12">
        <f ca="1">IF($AK47&lt;(Summary!$D$4+1),C47,"")</f>
        <v>1.344729660532562E-2</v>
      </c>
      <c r="V47" s="12">
        <f ca="1">IF($AK47&lt;(Summary!$D$4+1),D47,"")</f>
        <v>3.4223486805161629E-2</v>
      </c>
      <c r="W47" s="12">
        <f ca="1">IF($AK47&lt;(Summary!$D$4+1),E47,"")</f>
        <v>3.8015927124148252E-2</v>
      </c>
      <c r="X47" s="12">
        <f ca="1">IF($AK47&lt;(Summary!$D$4+1),F47,"")</f>
        <v>9.7173175952705027E-3</v>
      </c>
      <c r="Y47" s="12">
        <f ca="1">IF($AK47&lt;(Summary!$D$4+1),G47,"")</f>
        <v>1.8610870834668392E-2</v>
      </c>
      <c r="Z47" s="12">
        <f ca="1">IF($AK47&lt;(Summary!$D$4+1),H47,"")</f>
        <v>-2.8867045977819084E-2</v>
      </c>
      <c r="AA47" s="12">
        <f ca="1">IF($AK47&lt;(Summary!$D$4+1),I47,"")</f>
        <v>1.1945769312499577E-2</v>
      </c>
      <c r="AB47" s="12">
        <f ca="1">IF($AK47&lt;(Summary!$D$4+1),J47,"")</f>
        <v>-3.0833306487528689E-2</v>
      </c>
      <c r="AC47" s="12">
        <f ca="1">IF($AK47&lt;(Summary!$D$4+1),K47,"")</f>
        <v>-7.7697086153987183E-3</v>
      </c>
      <c r="AD47" s="12">
        <f ca="1">IF($AK47&lt;(Summary!$D$4+1),L47,"")</f>
        <v>-2.5325049409570921E-2</v>
      </c>
      <c r="AE47" s="12">
        <f ca="1">IF($AK47&lt;(Summary!$D$4+1),M47,"")</f>
        <v>4.0144136556935495E-2</v>
      </c>
      <c r="AF47" s="12">
        <f ca="1">IF($AK47&lt;(Summary!$D$4+1),N47,"")</f>
        <v>1.807454174495815E-2</v>
      </c>
      <c r="AG47" s="12">
        <f ca="1">IF($AK47&lt;(Summary!$D$4+1),O47,"")</f>
        <v>1.8431074668714187E-2</v>
      </c>
      <c r="AH47" s="12">
        <f ca="1">IF($AK47&lt;(Summary!$D$4+1),P47,"")</f>
        <v>-2.8791153169819506E-2</v>
      </c>
      <c r="AI47" s="12" t="e">
        <f ca="1">IF($AK47&lt;(Summary!$D$4+1),Q47,"")</f>
        <v>#DIV/0!</v>
      </c>
      <c r="AJ47" s="12" t="e">
        <f ca="1">IF($AK47&lt;(Summary!$D$4+1),R47,"")</f>
        <v>#DIV/0!</v>
      </c>
      <c r="AK47" s="10">
        <f t="shared" si="4"/>
        <v>43</v>
      </c>
    </row>
    <row r="48" spans="2:37" x14ac:dyDescent="0.2">
      <c r="B48" s="1">
        <f>'Base Correl and Vol Calcs'!B48</f>
        <v>41639</v>
      </c>
      <c r="C48" s="3">
        <f ca="1">'Data Selector'!W47</f>
        <v>2.4333851874631662E-2</v>
      </c>
      <c r="D48" s="3">
        <f ca="1">'Data Selector'!X47</f>
        <v>3.8621354530927743E-3</v>
      </c>
      <c r="E48" s="3">
        <f ca="1">'Data Selector'!Y47</f>
        <v>2.8848930425170449E-2</v>
      </c>
      <c r="F48" s="3">
        <f ca="1">'Data Selector'!Z47</f>
        <v>4.3582584840224259E-2</v>
      </c>
      <c r="G48" s="3">
        <f ca="1">'Data Selector'!AA47</f>
        <v>4.8825428663309189E-2</v>
      </c>
      <c r="H48" s="3">
        <f ca="1">'Data Selector'!AB47</f>
        <v>8.6902097902153086E-2</v>
      </c>
      <c r="I48" s="3">
        <f ca="1">'Data Selector'!AC47</f>
        <v>5.6609141224999826E-2</v>
      </c>
      <c r="J48" s="3">
        <f ca="1">'Data Selector'!AD47</f>
        <v>0.1058850773979465</v>
      </c>
      <c r="K48" s="3">
        <f ca="1">'Data Selector'!AE47</f>
        <v>9.0625994571159385E-2</v>
      </c>
      <c r="L48" s="3">
        <f ca="1">'Data Selector'!AF47</f>
        <v>0.23118492757572451</v>
      </c>
      <c r="M48" s="3">
        <f ca="1">'Data Selector'!AG47</f>
        <v>-4.8931680568231606E-3</v>
      </c>
      <c r="N48" s="3">
        <f ca="1">'Data Selector'!AH47</f>
        <v>0.10512939435867708</v>
      </c>
      <c r="O48" s="3">
        <f ca="1">'Data Selector'!AI47</f>
        <v>-1.3626155645276583E-3</v>
      </c>
      <c r="P48" s="3">
        <f ca="1">'Data Selector'!AJ47</f>
        <v>0.10098307350100311</v>
      </c>
      <c r="Q48" s="3" t="e">
        <f ca="1">'Data Selector'!AK47</f>
        <v>#DIV/0!</v>
      </c>
      <c r="R48" s="3" t="e">
        <f ca="1">'Data Selector'!AL47</f>
        <v>#DIV/0!</v>
      </c>
      <c r="U48" s="12">
        <f ca="1">IF($AK48&lt;(Summary!$D$4+1),C48,"")</f>
        <v>2.4333851874631662E-2</v>
      </c>
      <c r="V48" s="12">
        <f ca="1">IF($AK48&lt;(Summary!$D$4+1),D48,"")</f>
        <v>3.8621354530927743E-3</v>
      </c>
      <c r="W48" s="12">
        <f ca="1">IF($AK48&lt;(Summary!$D$4+1),E48,"")</f>
        <v>2.8848930425170449E-2</v>
      </c>
      <c r="X48" s="12">
        <f ca="1">IF($AK48&lt;(Summary!$D$4+1),F48,"")</f>
        <v>4.3582584840224259E-2</v>
      </c>
      <c r="Y48" s="12">
        <f ca="1">IF($AK48&lt;(Summary!$D$4+1),G48,"")</f>
        <v>4.8825428663309189E-2</v>
      </c>
      <c r="Z48" s="12">
        <f ca="1">IF($AK48&lt;(Summary!$D$4+1),H48,"")</f>
        <v>8.6902097902153086E-2</v>
      </c>
      <c r="AA48" s="12">
        <f ca="1">IF($AK48&lt;(Summary!$D$4+1),I48,"")</f>
        <v>5.6609141224999826E-2</v>
      </c>
      <c r="AB48" s="12">
        <f ca="1">IF($AK48&lt;(Summary!$D$4+1),J48,"")</f>
        <v>0.1058850773979465</v>
      </c>
      <c r="AC48" s="12">
        <f ca="1">IF($AK48&lt;(Summary!$D$4+1),K48,"")</f>
        <v>9.0625994571159385E-2</v>
      </c>
      <c r="AD48" s="12">
        <f ca="1">IF($AK48&lt;(Summary!$D$4+1),L48,"")</f>
        <v>0.23118492757572451</v>
      </c>
      <c r="AE48" s="12">
        <f ca="1">IF($AK48&lt;(Summary!$D$4+1),M48,"")</f>
        <v>-4.8931680568231606E-3</v>
      </c>
      <c r="AF48" s="12">
        <f ca="1">IF($AK48&lt;(Summary!$D$4+1),N48,"")</f>
        <v>0.10512939435867708</v>
      </c>
      <c r="AG48" s="12">
        <f ca="1">IF($AK48&lt;(Summary!$D$4+1),O48,"")</f>
        <v>-1.3626155645276583E-3</v>
      </c>
      <c r="AH48" s="12">
        <f ca="1">IF($AK48&lt;(Summary!$D$4+1),P48,"")</f>
        <v>0.10098307350100311</v>
      </c>
      <c r="AI48" s="12" t="e">
        <f ca="1">IF($AK48&lt;(Summary!$D$4+1),Q48,"")</f>
        <v>#DIV/0!</v>
      </c>
      <c r="AJ48" s="12" t="e">
        <f ca="1">IF($AK48&lt;(Summary!$D$4+1),R48,"")</f>
        <v>#DIV/0!</v>
      </c>
      <c r="AK48" s="10">
        <f t="shared" si="4"/>
        <v>44</v>
      </c>
    </row>
    <row r="49" spans="2:37" x14ac:dyDescent="0.2">
      <c r="B49" s="1">
        <f>'Base Correl and Vol Calcs'!B49</f>
        <v>41547</v>
      </c>
      <c r="C49" s="3">
        <f ca="1">'Data Selector'!W48</f>
        <v>2.9037556837958833E-2</v>
      </c>
      <c r="D49" s="3">
        <f ca="1">'Data Selector'!X48</f>
        <v>2.0541185175904308E-2</v>
      </c>
      <c r="E49" s="3">
        <f ca="1">'Data Selector'!Y48</f>
        <v>-1.4786041549663675E-3</v>
      </c>
      <c r="F49" s="3">
        <f ca="1">'Data Selector'!Z48</f>
        <v>2.7967748806069448E-2</v>
      </c>
      <c r="G49" s="3">
        <f ca="1">'Data Selector'!AA48</f>
        <v>6.5587311149097882E-3</v>
      </c>
      <c r="H49" s="3">
        <f ca="1">'Data Selector'!AB48</f>
        <v>1.8553281951104728E-2</v>
      </c>
      <c r="I49" s="3">
        <f ca="1">'Data Selector'!AC48</f>
        <v>4.5076303407812546E-2</v>
      </c>
      <c r="J49" s="3">
        <f ca="1">'Data Selector'!AD48</f>
        <v>1.0365071870693576E-2</v>
      </c>
      <c r="K49" s="3">
        <f ca="1">'Data Selector'!AE48</f>
        <v>1.7445581190601134E-2</v>
      </c>
      <c r="L49" s="3">
        <f ca="1">'Data Selector'!AF48</f>
        <v>4.6750498879206681E-2</v>
      </c>
      <c r="M49" s="3">
        <f ca="1">'Data Selector'!AG48</f>
        <v>2.4399318611996623E-2</v>
      </c>
      <c r="N49" s="3">
        <f ca="1">'Data Selector'!AH48</f>
        <v>5.2449679813950878E-2</v>
      </c>
      <c r="O49" s="3">
        <f ca="1">'Data Selector'!AI48</f>
        <v>5.677470130736495E-3</v>
      </c>
      <c r="P49" s="3">
        <f ca="1">'Data Selector'!AJ48</f>
        <v>3.6553153486298617E-2</v>
      </c>
      <c r="Q49" s="3" t="e">
        <f ca="1">'Data Selector'!AK48</f>
        <v>#DIV/0!</v>
      </c>
      <c r="R49" s="3" t="e">
        <f ca="1">'Data Selector'!AL48</f>
        <v>#DIV/0!</v>
      </c>
      <c r="U49" s="12">
        <f ca="1">IF($AK49&lt;(Summary!$D$4+1),C49,"")</f>
        <v>2.9037556837958833E-2</v>
      </c>
      <c r="V49" s="12">
        <f ca="1">IF($AK49&lt;(Summary!$D$4+1),D49,"")</f>
        <v>2.0541185175904308E-2</v>
      </c>
      <c r="W49" s="12">
        <f ca="1">IF($AK49&lt;(Summary!$D$4+1),E49,"")</f>
        <v>-1.4786041549663675E-3</v>
      </c>
      <c r="X49" s="12">
        <f ca="1">IF($AK49&lt;(Summary!$D$4+1),F49,"")</f>
        <v>2.7967748806069448E-2</v>
      </c>
      <c r="Y49" s="12">
        <f ca="1">IF($AK49&lt;(Summary!$D$4+1),G49,"")</f>
        <v>6.5587311149097882E-3</v>
      </c>
      <c r="Z49" s="12">
        <f ca="1">IF($AK49&lt;(Summary!$D$4+1),H49,"")</f>
        <v>1.8553281951104728E-2</v>
      </c>
      <c r="AA49" s="12">
        <f ca="1">IF($AK49&lt;(Summary!$D$4+1),I49,"")</f>
        <v>4.5076303407812546E-2</v>
      </c>
      <c r="AB49" s="12">
        <f ca="1">IF($AK49&lt;(Summary!$D$4+1),J49,"")</f>
        <v>1.0365071870693576E-2</v>
      </c>
      <c r="AC49" s="12">
        <f ca="1">IF($AK49&lt;(Summary!$D$4+1),K49,"")</f>
        <v>1.7445581190601134E-2</v>
      </c>
      <c r="AD49" s="12">
        <f ca="1">IF($AK49&lt;(Summary!$D$4+1),L49,"")</f>
        <v>4.6750498879206681E-2</v>
      </c>
      <c r="AE49" s="12">
        <f ca="1">IF($AK49&lt;(Summary!$D$4+1),M49,"")</f>
        <v>2.4399318611996623E-2</v>
      </c>
      <c r="AF49" s="12">
        <f ca="1">IF($AK49&lt;(Summary!$D$4+1),N49,"")</f>
        <v>5.2449679813950878E-2</v>
      </c>
      <c r="AG49" s="12">
        <f ca="1">IF($AK49&lt;(Summary!$D$4+1),O49,"")</f>
        <v>5.677470130736495E-3</v>
      </c>
      <c r="AH49" s="12">
        <f ca="1">IF($AK49&lt;(Summary!$D$4+1),P49,"")</f>
        <v>3.6553153486298617E-2</v>
      </c>
      <c r="AI49" s="12" t="e">
        <f ca="1">IF($AK49&lt;(Summary!$D$4+1),Q49,"")</f>
        <v>#DIV/0!</v>
      </c>
      <c r="AJ49" s="12" t="e">
        <f ca="1">IF($AK49&lt;(Summary!$D$4+1),R49,"")</f>
        <v>#DIV/0!</v>
      </c>
      <c r="AK49" s="10">
        <f t="shared" si="4"/>
        <v>45</v>
      </c>
    </row>
    <row r="50" spans="2:37" x14ac:dyDescent="0.2">
      <c r="B50" s="1">
        <f>'Base Correl and Vol Calcs'!B50</f>
        <v>41455</v>
      </c>
      <c r="C50" s="3">
        <f ca="1">'Data Selector'!W49</f>
        <v>5.3574272194447881E-2</v>
      </c>
      <c r="D50" s="3">
        <f ca="1">'Data Selector'!X49</f>
        <v>5.2842824128664923E-3</v>
      </c>
      <c r="E50" s="3">
        <f ca="1">'Data Selector'!Y49</f>
        <v>4.8059012318517835E-2</v>
      </c>
      <c r="F50" s="3">
        <f ca="1">'Data Selector'!Z49</f>
        <v>4.4470345626741903E-2</v>
      </c>
      <c r="G50" s="3">
        <f ca="1">'Data Selector'!AA49</f>
        <v>5.8020746231246756E-2</v>
      </c>
      <c r="H50" s="3">
        <f ca="1">'Data Selector'!AB49</f>
        <v>6.1304074600603276E-2</v>
      </c>
      <c r="I50" s="3">
        <f ca="1">'Data Selector'!AC49</f>
        <v>2.4754589185937315E-2</v>
      </c>
      <c r="J50" s="3">
        <f ca="1">'Data Selector'!AD49</f>
        <v>2.0961350588604155E-3</v>
      </c>
      <c r="K50" s="3">
        <f ca="1">'Data Selector'!AE49</f>
        <v>-3.8316792533722221E-2</v>
      </c>
      <c r="L50" s="3">
        <f ca="1">'Data Selector'!AF49</f>
        <v>1.8774519538891088E-2</v>
      </c>
      <c r="M50" s="3">
        <f ca="1">'Data Selector'!AG49</f>
        <v>-3.62998733564458E-2</v>
      </c>
      <c r="N50" s="3">
        <f ca="1">'Data Selector'!AH49</f>
        <v>2.910147779218808E-2</v>
      </c>
      <c r="O50" s="3">
        <f ca="1">'Data Selector'!AI49</f>
        <v>-2.3249351056885414E-2</v>
      </c>
      <c r="P50" s="3">
        <f ca="1">'Data Selector'!AJ49</f>
        <v>1.4218150058804335E-2</v>
      </c>
      <c r="Q50" s="3" t="e">
        <f ca="1">'Data Selector'!AK49</f>
        <v>#DIV/0!</v>
      </c>
      <c r="R50" s="3" t="e">
        <f ca="1">'Data Selector'!AL49</f>
        <v>#DIV/0!</v>
      </c>
      <c r="U50" s="12">
        <f ca="1">IF($AK50&lt;(Summary!$D$4+1),C50,"")</f>
        <v>5.3574272194447881E-2</v>
      </c>
      <c r="V50" s="12">
        <f ca="1">IF($AK50&lt;(Summary!$D$4+1),D50,"")</f>
        <v>5.2842824128664923E-3</v>
      </c>
      <c r="W50" s="12">
        <f ca="1">IF($AK50&lt;(Summary!$D$4+1),E50,"")</f>
        <v>4.8059012318517835E-2</v>
      </c>
      <c r="X50" s="12">
        <f ca="1">IF($AK50&lt;(Summary!$D$4+1),F50,"")</f>
        <v>4.4470345626741903E-2</v>
      </c>
      <c r="Y50" s="12">
        <f ca="1">IF($AK50&lt;(Summary!$D$4+1),G50,"")</f>
        <v>5.8020746231246756E-2</v>
      </c>
      <c r="Z50" s="12">
        <f ca="1">IF($AK50&lt;(Summary!$D$4+1),H50,"")</f>
        <v>6.1304074600603276E-2</v>
      </c>
      <c r="AA50" s="12">
        <f ca="1">IF($AK50&lt;(Summary!$D$4+1),I50,"")</f>
        <v>2.4754589185937315E-2</v>
      </c>
      <c r="AB50" s="12">
        <f ca="1">IF($AK50&lt;(Summary!$D$4+1),J50,"")</f>
        <v>2.0961350588604155E-3</v>
      </c>
      <c r="AC50" s="12">
        <f ca="1">IF($AK50&lt;(Summary!$D$4+1),K50,"")</f>
        <v>-3.8316792533722221E-2</v>
      </c>
      <c r="AD50" s="12">
        <f ca="1">IF($AK50&lt;(Summary!$D$4+1),L50,"")</f>
        <v>1.8774519538891088E-2</v>
      </c>
      <c r="AE50" s="12">
        <f ca="1">IF($AK50&lt;(Summary!$D$4+1),M50,"")</f>
        <v>-3.62998733564458E-2</v>
      </c>
      <c r="AF50" s="12">
        <f ca="1">IF($AK50&lt;(Summary!$D$4+1),N50,"")</f>
        <v>2.910147779218808E-2</v>
      </c>
      <c r="AG50" s="12">
        <f ca="1">IF($AK50&lt;(Summary!$D$4+1),O50,"")</f>
        <v>-2.3249351056885414E-2</v>
      </c>
      <c r="AH50" s="12">
        <f ca="1">IF($AK50&lt;(Summary!$D$4+1),P50,"")</f>
        <v>1.4218150058804335E-2</v>
      </c>
      <c r="AI50" s="12" t="e">
        <f ca="1">IF($AK50&lt;(Summary!$D$4+1),Q50,"")</f>
        <v>#DIV/0!</v>
      </c>
      <c r="AJ50" s="12" t="e">
        <f ca="1">IF($AK50&lt;(Summary!$D$4+1),R50,"")</f>
        <v>#DIV/0!</v>
      </c>
      <c r="AK50" s="10">
        <f t="shared" si="4"/>
        <v>46</v>
      </c>
    </row>
    <row r="51" spans="2:37" x14ac:dyDescent="0.2">
      <c r="B51" s="1">
        <f>'Base Correl and Vol Calcs'!B51</f>
        <v>41364</v>
      </c>
      <c r="C51" s="3">
        <f ca="1">'Data Selector'!W50</f>
        <v>3.0083452678906664E-2</v>
      </c>
      <c r="D51" s="3">
        <f ca="1">'Data Selector'!X50</f>
        <v>5.9919039695686571E-2</v>
      </c>
      <c r="E51" s="3">
        <f ca="1">'Data Selector'!Y50</f>
        <v>1.8919866372526961E-2</v>
      </c>
      <c r="F51" s="3">
        <f ca="1">'Data Selector'!Z50</f>
        <v>5.6962948606532837E-2</v>
      </c>
      <c r="G51" s="3">
        <f ca="1">'Data Selector'!AA50</f>
        <v>-2.2737056842643266E-2</v>
      </c>
      <c r="H51" s="3">
        <f ca="1">'Data Selector'!AB50</f>
        <v>-6.0722380244524476E-3</v>
      </c>
      <c r="I51" s="3">
        <f ca="1">'Data Selector'!AC50</f>
        <v>-1.6358832648437849E-2</v>
      </c>
      <c r="J51" s="3">
        <f ca="1">'Data Selector'!AD50</f>
        <v>-3.3888019791294521E-2</v>
      </c>
      <c r="K51" s="3">
        <f ca="1">'Data Selector'!AE50</f>
        <v>6.1035781116461685E-2</v>
      </c>
      <c r="L51" s="3">
        <f ca="1">'Data Selector'!AF50</f>
        <v>1.0028307502869538E-2</v>
      </c>
      <c r="M51" s="3">
        <f ca="1">'Data Selector'!AG50</f>
        <v>6.2609708034623512E-2</v>
      </c>
      <c r="N51" s="3">
        <f ca="1">'Data Selector'!AH50</f>
        <v>0.1060542679343961</v>
      </c>
      <c r="O51" s="3">
        <f ca="1">'Data Selector'!AI50</f>
        <v>-1.217682141778087E-3</v>
      </c>
      <c r="P51" s="3">
        <f ca="1">'Data Selector'!AJ50</f>
        <v>1.9765193964746519E-2</v>
      </c>
      <c r="Q51" s="3" t="e">
        <f ca="1">'Data Selector'!AK50</f>
        <v>#DIV/0!</v>
      </c>
      <c r="R51" s="3" t="e">
        <f ca="1">'Data Selector'!AL50</f>
        <v>#DIV/0!</v>
      </c>
      <c r="U51" s="12">
        <f ca="1">IF($AK51&lt;(Summary!$D$4+1),C51,"")</f>
        <v>3.0083452678906664E-2</v>
      </c>
      <c r="V51" s="12">
        <f ca="1">IF($AK51&lt;(Summary!$D$4+1),D51,"")</f>
        <v>5.9919039695686571E-2</v>
      </c>
      <c r="W51" s="12">
        <f ca="1">IF($AK51&lt;(Summary!$D$4+1),E51,"")</f>
        <v>1.8919866372526961E-2</v>
      </c>
      <c r="X51" s="12">
        <f ca="1">IF($AK51&lt;(Summary!$D$4+1),F51,"")</f>
        <v>5.6962948606532837E-2</v>
      </c>
      <c r="Y51" s="12">
        <f ca="1">IF($AK51&lt;(Summary!$D$4+1),G51,"")</f>
        <v>-2.2737056842643266E-2</v>
      </c>
      <c r="Z51" s="12">
        <f ca="1">IF($AK51&lt;(Summary!$D$4+1),H51,"")</f>
        <v>-6.0722380244524476E-3</v>
      </c>
      <c r="AA51" s="12">
        <f ca="1">IF($AK51&lt;(Summary!$D$4+1),I51,"")</f>
        <v>-1.6358832648437849E-2</v>
      </c>
      <c r="AB51" s="12">
        <f ca="1">IF($AK51&lt;(Summary!$D$4+1),J51,"")</f>
        <v>-3.3888019791294521E-2</v>
      </c>
      <c r="AC51" s="12">
        <f ca="1">IF($AK51&lt;(Summary!$D$4+1),K51,"")</f>
        <v>6.1035781116461685E-2</v>
      </c>
      <c r="AD51" s="12">
        <f ca="1">IF($AK51&lt;(Summary!$D$4+1),L51,"")</f>
        <v>1.0028307502869538E-2</v>
      </c>
      <c r="AE51" s="12">
        <f ca="1">IF($AK51&lt;(Summary!$D$4+1),M51,"")</f>
        <v>6.2609708034623512E-2</v>
      </c>
      <c r="AF51" s="12">
        <f ca="1">IF($AK51&lt;(Summary!$D$4+1),N51,"")</f>
        <v>0.1060542679343961</v>
      </c>
      <c r="AG51" s="12">
        <f ca="1">IF($AK51&lt;(Summary!$D$4+1),O51,"")</f>
        <v>-1.217682141778087E-3</v>
      </c>
      <c r="AH51" s="12">
        <f ca="1">IF($AK51&lt;(Summary!$D$4+1),P51,"")</f>
        <v>1.9765193964746519E-2</v>
      </c>
      <c r="AI51" s="12" t="e">
        <f ca="1">IF($AK51&lt;(Summary!$D$4+1),Q51,"")</f>
        <v>#DIV/0!</v>
      </c>
      <c r="AJ51" s="12" t="e">
        <f ca="1">IF($AK51&lt;(Summary!$D$4+1),R51,"")</f>
        <v>#DIV/0!</v>
      </c>
      <c r="AK51" s="10">
        <f t="shared" si="4"/>
        <v>47</v>
      </c>
    </row>
    <row r="52" spans="2:37" x14ac:dyDescent="0.2">
      <c r="B52" s="1">
        <f>'Base Correl and Vol Calcs'!B52</f>
        <v>41274</v>
      </c>
      <c r="C52" s="3">
        <f ca="1">'Data Selector'!W51</f>
        <v>1.4502697769742223E-2</v>
      </c>
      <c r="D52" s="3">
        <f ca="1">'Data Selector'!X51</f>
        <v>-5.1931055919143154E-2</v>
      </c>
      <c r="E52" s="3">
        <f ca="1">'Data Selector'!Y51</f>
        <v>2.8473411644678537E-2</v>
      </c>
      <c r="F52" s="3">
        <f ca="1">'Data Selector'!Z51</f>
        <v>2.360913305534762E-2</v>
      </c>
      <c r="G52" s="3">
        <f ca="1">'Data Selector'!AA51</f>
        <v>9.4756319246573906E-2</v>
      </c>
      <c r="H52" s="3">
        <f ca="1">'Data Selector'!AB51</f>
        <v>8.0478692613525915E-2</v>
      </c>
      <c r="I52" s="3">
        <f ca="1">'Data Selector'!AC51</f>
        <v>1.9010669960937365E-2</v>
      </c>
      <c r="J52" s="3">
        <f ca="1">'Data Selector'!AD51</f>
        <v>0.10801597928050488</v>
      </c>
      <c r="K52" s="3">
        <f ca="1">'Data Selector'!AE51</f>
        <v>0.12830143024015839</v>
      </c>
      <c r="L52" s="3">
        <f ca="1">'Data Selector'!AF51</f>
        <v>0.16604060852105196</v>
      </c>
      <c r="M52" s="3">
        <f ca="1">'Data Selector'!AG51</f>
        <v>5.7670643484952766E-2</v>
      </c>
      <c r="N52" s="3">
        <f ca="1">'Data Selector'!AH51</f>
        <v>-3.7721123217839825E-3</v>
      </c>
      <c r="O52" s="3">
        <f ca="1">'Data Selector'!AI51</f>
        <v>2.1190514260094329E-3</v>
      </c>
      <c r="P52" s="3">
        <f ca="1">'Data Selector'!AJ51</f>
        <v>3.7085700173175251E-2</v>
      </c>
      <c r="Q52" s="3" t="e">
        <f ca="1">'Data Selector'!AK51</f>
        <v>#DIV/0!</v>
      </c>
      <c r="R52" s="3" t="e">
        <f ca="1">'Data Selector'!AL51</f>
        <v>#DIV/0!</v>
      </c>
      <c r="U52" s="12">
        <f ca="1">IF($AK52&lt;(Summary!$D$4+1),C52,"")</f>
        <v>1.4502697769742223E-2</v>
      </c>
      <c r="V52" s="12">
        <f ca="1">IF($AK52&lt;(Summary!$D$4+1),D52,"")</f>
        <v>-5.1931055919143154E-2</v>
      </c>
      <c r="W52" s="12">
        <f ca="1">IF($AK52&lt;(Summary!$D$4+1),E52,"")</f>
        <v>2.8473411644678537E-2</v>
      </c>
      <c r="X52" s="12">
        <f ca="1">IF($AK52&lt;(Summary!$D$4+1),F52,"")</f>
        <v>2.360913305534762E-2</v>
      </c>
      <c r="Y52" s="12">
        <f ca="1">IF($AK52&lt;(Summary!$D$4+1),G52,"")</f>
        <v>9.4756319246573906E-2</v>
      </c>
      <c r="Z52" s="12">
        <f ca="1">IF($AK52&lt;(Summary!$D$4+1),H52,"")</f>
        <v>8.0478692613525915E-2</v>
      </c>
      <c r="AA52" s="12">
        <f ca="1">IF($AK52&lt;(Summary!$D$4+1),I52,"")</f>
        <v>1.9010669960937365E-2</v>
      </c>
      <c r="AB52" s="12">
        <f ca="1">IF($AK52&lt;(Summary!$D$4+1),J52,"")</f>
        <v>0.10801597928050488</v>
      </c>
      <c r="AC52" s="12">
        <f ca="1">IF($AK52&lt;(Summary!$D$4+1),K52,"")</f>
        <v>0.12830143024015839</v>
      </c>
      <c r="AD52" s="12">
        <f ca="1">IF($AK52&lt;(Summary!$D$4+1),L52,"")</f>
        <v>0.16604060852105196</v>
      </c>
      <c r="AE52" s="12">
        <f ca="1">IF($AK52&lt;(Summary!$D$4+1),M52,"")</f>
        <v>5.7670643484952766E-2</v>
      </c>
      <c r="AF52" s="12">
        <f ca="1">IF($AK52&lt;(Summary!$D$4+1),N52,"")</f>
        <v>-3.7721123217839825E-3</v>
      </c>
      <c r="AG52" s="12">
        <f ca="1">IF($AK52&lt;(Summary!$D$4+1),O52,"")</f>
        <v>2.1190514260094329E-3</v>
      </c>
      <c r="AH52" s="12">
        <f ca="1">IF($AK52&lt;(Summary!$D$4+1),P52,"")</f>
        <v>3.7085700173175251E-2</v>
      </c>
      <c r="AI52" s="12" t="e">
        <f ca="1">IF($AK52&lt;(Summary!$D$4+1),Q52,"")</f>
        <v>#DIV/0!</v>
      </c>
      <c r="AJ52" s="12" t="e">
        <f ca="1">IF($AK52&lt;(Summary!$D$4+1),R52,"")</f>
        <v>#DIV/0!</v>
      </c>
      <c r="AK52" s="10">
        <f t="shared" si="4"/>
        <v>48</v>
      </c>
    </row>
    <row r="53" spans="2:37" x14ac:dyDescent="0.2">
      <c r="B53" s="1">
        <f>'Base Correl and Vol Calcs'!B53</f>
        <v>41182</v>
      </c>
      <c r="C53" s="3">
        <f ca="1">'Data Selector'!W52</f>
        <v>2.8735514288773301E-2</v>
      </c>
      <c r="D53" s="3">
        <f ca="1">'Data Selector'!X52</f>
        <v>1.5731881235418577E-2</v>
      </c>
      <c r="E53" s="3">
        <f ca="1">'Data Selector'!Y52</f>
        <v>2.9890567132332624E-2</v>
      </c>
      <c r="F53" s="3">
        <f ca="1">'Data Selector'!Z52</f>
        <v>2.8590683690321139E-2</v>
      </c>
      <c r="G53" s="3">
        <f ca="1">'Data Selector'!AA52</f>
        <v>-1.8619125076919651E-3</v>
      </c>
      <c r="H53" s="3">
        <f ca="1">'Data Selector'!AB52</f>
        <v>6.0962740669139093E-2</v>
      </c>
      <c r="I53" s="3">
        <f ca="1">'Data Selector'!AC52</f>
        <v>5.6912136964062388E-2</v>
      </c>
      <c r="J53" s="3">
        <f ca="1">'Data Selector'!AD52</f>
        <v>6.9652710187859679E-3</v>
      </c>
      <c r="K53" s="3">
        <f ca="1">'Data Selector'!AE52</f>
        <v>1.8704669719063816E-2</v>
      </c>
      <c r="L53" s="3">
        <f ca="1">'Data Selector'!AF52</f>
        <v>6.8458437278164919E-3</v>
      </c>
      <c r="M53" s="3">
        <f ca="1">'Data Selector'!AG52</f>
        <v>5.5058288066683669E-2</v>
      </c>
      <c r="N53" s="3">
        <f ca="1">'Data Selector'!AH52</f>
        <v>6.3515345760384534E-2</v>
      </c>
      <c r="O53" s="3">
        <f ca="1">'Data Selector'!AI52</f>
        <v>1.5849871494116208E-2</v>
      </c>
      <c r="P53" s="3">
        <f ca="1">'Data Selector'!AJ52</f>
        <v>6.3184371884354995E-2</v>
      </c>
      <c r="Q53" s="3" t="e">
        <f ca="1">'Data Selector'!AK52</f>
        <v>#DIV/0!</v>
      </c>
      <c r="R53" s="3" t="e">
        <f ca="1">'Data Selector'!AL52</f>
        <v>#DIV/0!</v>
      </c>
      <c r="U53" s="12">
        <f ca="1">IF($AK53&lt;(Summary!$D$4+1),C53,"")</f>
        <v>2.8735514288773301E-2</v>
      </c>
      <c r="V53" s="12">
        <f ca="1">IF($AK53&lt;(Summary!$D$4+1),D53,"")</f>
        <v>1.5731881235418577E-2</v>
      </c>
      <c r="W53" s="12">
        <f ca="1">IF($AK53&lt;(Summary!$D$4+1),E53,"")</f>
        <v>2.9890567132332624E-2</v>
      </c>
      <c r="X53" s="12">
        <f ca="1">IF($AK53&lt;(Summary!$D$4+1),F53,"")</f>
        <v>2.8590683690321139E-2</v>
      </c>
      <c r="Y53" s="12">
        <f ca="1">IF($AK53&lt;(Summary!$D$4+1),G53,"")</f>
        <v>-1.8619125076919651E-3</v>
      </c>
      <c r="Z53" s="12">
        <f ca="1">IF($AK53&lt;(Summary!$D$4+1),H53,"")</f>
        <v>6.0962740669139093E-2</v>
      </c>
      <c r="AA53" s="12">
        <f ca="1">IF($AK53&lt;(Summary!$D$4+1),I53,"")</f>
        <v>5.6912136964062388E-2</v>
      </c>
      <c r="AB53" s="12">
        <f ca="1">IF($AK53&lt;(Summary!$D$4+1),J53,"")</f>
        <v>6.9652710187859679E-3</v>
      </c>
      <c r="AC53" s="12">
        <f ca="1">IF($AK53&lt;(Summary!$D$4+1),K53,"")</f>
        <v>1.8704669719063816E-2</v>
      </c>
      <c r="AD53" s="12">
        <f ca="1">IF($AK53&lt;(Summary!$D$4+1),L53,"")</f>
        <v>6.8458437278164919E-3</v>
      </c>
      <c r="AE53" s="12">
        <f ca="1">IF($AK53&lt;(Summary!$D$4+1),M53,"")</f>
        <v>5.5058288066683669E-2</v>
      </c>
      <c r="AF53" s="12">
        <f ca="1">IF($AK53&lt;(Summary!$D$4+1),N53,"")</f>
        <v>6.3515345760384534E-2</v>
      </c>
      <c r="AG53" s="12">
        <f ca="1">IF($AK53&lt;(Summary!$D$4+1),O53,"")</f>
        <v>1.5849871494116208E-2</v>
      </c>
      <c r="AH53" s="12">
        <f ca="1">IF($AK53&lt;(Summary!$D$4+1),P53,"")</f>
        <v>6.3184371884354995E-2</v>
      </c>
      <c r="AI53" s="12" t="e">
        <f ca="1">IF($AK53&lt;(Summary!$D$4+1),Q53,"")</f>
        <v>#DIV/0!</v>
      </c>
      <c r="AJ53" s="12" t="e">
        <f ca="1">IF($AK53&lt;(Summary!$D$4+1),R53,"")</f>
        <v>#DIV/0!</v>
      </c>
      <c r="AK53" s="10">
        <f t="shared" si="4"/>
        <v>49</v>
      </c>
    </row>
    <row r="54" spans="2:37" x14ac:dyDescent="0.2">
      <c r="B54" s="1">
        <f>'Base Correl and Vol Calcs'!B54</f>
        <v>41090</v>
      </c>
      <c r="C54" s="3">
        <f ca="1">'Data Selector'!W53</f>
        <v>1.9049263166055708E-2</v>
      </c>
      <c r="D54" s="3">
        <f ca="1">'Data Selector'!X53</f>
        <v>-1.6419209611524765E-2</v>
      </c>
      <c r="E54" s="3">
        <f ca="1">'Data Selector'!Y53</f>
        <v>-4.6676316815869034E-3</v>
      </c>
      <c r="F54" s="3">
        <f ca="1">'Data Selector'!Z53</f>
        <v>7.4420738335521097E-3</v>
      </c>
      <c r="G54" s="3">
        <f ca="1">'Data Selector'!AA53</f>
        <v>3.7789106487938318E-2</v>
      </c>
      <c r="H54" s="3">
        <f ca="1">'Data Selector'!AB53</f>
        <v>1.2667138980761772E-2</v>
      </c>
      <c r="I54" s="3">
        <f ca="1">'Data Selector'!AC53</f>
        <v>-4.3764447251562366E-2</v>
      </c>
      <c r="J54" s="3">
        <f ca="1">'Data Selector'!AD53</f>
        <v>9.8519155889749133E-3</v>
      </c>
      <c r="K54" s="3">
        <f ca="1">'Data Selector'!AE53</f>
        <v>-1.4024874512605368E-2</v>
      </c>
      <c r="L54" s="3">
        <f ca="1">'Data Selector'!AF53</f>
        <v>3.4732565276411664E-2</v>
      </c>
      <c r="M54" s="3">
        <f ca="1">'Data Selector'!AG53</f>
        <v>2.1177567780475526E-2</v>
      </c>
      <c r="N54" s="3">
        <f ca="1">'Data Selector'!AH53</f>
        <v>-2.7517513698294693E-2</v>
      </c>
      <c r="O54" s="3">
        <f ca="1">'Data Selector'!AI53</f>
        <v>2.0636254821295719E-2</v>
      </c>
      <c r="P54" s="3">
        <f ca="1">'Data Selector'!AJ53</f>
        <v>2.8913219655041456E-2</v>
      </c>
      <c r="Q54" s="3" t="e">
        <f ca="1">'Data Selector'!AK53</f>
        <v>#DIV/0!</v>
      </c>
      <c r="R54" s="3" t="e">
        <f ca="1">'Data Selector'!AL53</f>
        <v>#DIV/0!</v>
      </c>
      <c r="U54" s="12">
        <f ca="1">IF($AK54&lt;(Summary!$D$4+1),C54,"")</f>
        <v>1.9049263166055708E-2</v>
      </c>
      <c r="V54" s="12">
        <f ca="1">IF($AK54&lt;(Summary!$D$4+1),D54,"")</f>
        <v>-1.6419209611524765E-2</v>
      </c>
      <c r="W54" s="12">
        <f ca="1">IF($AK54&lt;(Summary!$D$4+1),E54,"")</f>
        <v>-4.6676316815869034E-3</v>
      </c>
      <c r="X54" s="12">
        <f ca="1">IF($AK54&lt;(Summary!$D$4+1),F54,"")</f>
        <v>7.4420738335521097E-3</v>
      </c>
      <c r="Y54" s="12">
        <f ca="1">IF($AK54&lt;(Summary!$D$4+1),G54,"")</f>
        <v>3.7789106487938318E-2</v>
      </c>
      <c r="Z54" s="12">
        <f ca="1">IF($AK54&lt;(Summary!$D$4+1),H54,"")</f>
        <v>1.2667138980761772E-2</v>
      </c>
      <c r="AA54" s="12">
        <f ca="1">IF($AK54&lt;(Summary!$D$4+1),I54,"")</f>
        <v>-4.3764447251562366E-2</v>
      </c>
      <c r="AB54" s="12">
        <f ca="1">IF($AK54&lt;(Summary!$D$4+1),J54,"")</f>
        <v>9.8519155889749133E-3</v>
      </c>
      <c r="AC54" s="12">
        <f ca="1">IF($AK54&lt;(Summary!$D$4+1),K54,"")</f>
        <v>-1.4024874512605368E-2</v>
      </c>
      <c r="AD54" s="12">
        <f ca="1">IF($AK54&lt;(Summary!$D$4+1),L54,"")</f>
        <v>3.4732565276411664E-2</v>
      </c>
      <c r="AE54" s="12">
        <f ca="1">IF($AK54&lt;(Summary!$D$4+1),M54,"")</f>
        <v>2.1177567780475526E-2</v>
      </c>
      <c r="AF54" s="12">
        <f ca="1">IF($AK54&lt;(Summary!$D$4+1),N54,"")</f>
        <v>-2.7517513698294693E-2</v>
      </c>
      <c r="AG54" s="12">
        <f ca="1">IF($AK54&lt;(Summary!$D$4+1),O54,"")</f>
        <v>2.0636254821295719E-2</v>
      </c>
      <c r="AH54" s="12">
        <f ca="1">IF($AK54&lt;(Summary!$D$4+1),P54,"")</f>
        <v>2.8913219655041456E-2</v>
      </c>
      <c r="AI54" s="12" t="e">
        <f ca="1">IF($AK54&lt;(Summary!$D$4+1),Q54,"")</f>
        <v>#DIV/0!</v>
      </c>
      <c r="AJ54" s="12" t="e">
        <f ca="1">IF($AK54&lt;(Summary!$D$4+1),R54,"")</f>
        <v>#DIV/0!</v>
      </c>
      <c r="AK54" s="10">
        <f t="shared" si="4"/>
        <v>50</v>
      </c>
    </row>
    <row r="55" spans="2:37" x14ac:dyDescent="0.2">
      <c r="B55" s="1">
        <f>'Base Correl and Vol Calcs'!B55</f>
        <v>40999</v>
      </c>
      <c r="C55" s="3">
        <f ca="1">'Data Selector'!W54</f>
        <v>2.3157791186945831E-2</v>
      </c>
      <c r="D55" s="3">
        <f ca="1">'Data Selector'!X54</f>
        <v>2.970334873498115E-2</v>
      </c>
      <c r="E55" s="3">
        <f ca="1">'Data Selector'!Y54</f>
        <v>2.4952273177506701E-2</v>
      </c>
      <c r="F55" s="3">
        <f ca="1">'Data Selector'!Z54</f>
        <v>5.8394522392505532E-2</v>
      </c>
      <c r="G55" s="3">
        <f ca="1">'Data Selector'!AA54</f>
        <v>-2.3185041225535663E-2</v>
      </c>
      <c r="H55" s="3">
        <f ca="1">'Data Selector'!AB54</f>
        <v>-2.0030125078274175E-3</v>
      </c>
      <c r="I55" s="3">
        <f ca="1">'Data Selector'!AC54</f>
        <v>6.1446073204687313E-2</v>
      </c>
      <c r="J55" s="3">
        <f ca="1">'Data Selector'!AD54</f>
        <v>-4.4244176837203719E-3</v>
      </c>
      <c r="K55" s="3">
        <f ca="1">'Data Selector'!AE54</f>
        <v>2.9148130972328046E-2</v>
      </c>
      <c r="L55" s="3">
        <f ca="1">'Data Selector'!AF54</f>
        <v>-2.1451325602157123E-2</v>
      </c>
      <c r="M55" s="3">
        <f ca="1">'Data Selector'!AG54</f>
        <v>0.12897202465619673</v>
      </c>
      <c r="N55" s="3">
        <f ca="1">'Data Selector'!AH54</f>
        <v>0.12586618110126091</v>
      </c>
      <c r="O55" s="3">
        <f ca="1">'Data Selector'!AI54</f>
        <v>3.0201755430843136E-3</v>
      </c>
      <c r="P55" s="3">
        <f ca="1">'Data Selector'!AJ54</f>
        <v>2.0344185274564941E-2</v>
      </c>
      <c r="Q55" s="3" t="e">
        <f ca="1">'Data Selector'!AK54</f>
        <v>#DIV/0!</v>
      </c>
      <c r="R55" s="3" t="e">
        <f ca="1">'Data Selector'!AL54</f>
        <v>#DIV/0!</v>
      </c>
      <c r="U55" s="12">
        <f ca="1">IF($AK55&lt;(Summary!$D$4+1),C55,"")</f>
        <v>2.3157791186945831E-2</v>
      </c>
      <c r="V55" s="12">
        <f ca="1">IF($AK55&lt;(Summary!$D$4+1),D55,"")</f>
        <v>2.970334873498115E-2</v>
      </c>
      <c r="W55" s="12">
        <f ca="1">IF($AK55&lt;(Summary!$D$4+1),E55,"")</f>
        <v>2.4952273177506701E-2</v>
      </c>
      <c r="X55" s="12">
        <f ca="1">IF($AK55&lt;(Summary!$D$4+1),F55,"")</f>
        <v>5.8394522392505532E-2</v>
      </c>
      <c r="Y55" s="12">
        <f ca="1">IF($AK55&lt;(Summary!$D$4+1),G55,"")</f>
        <v>-2.3185041225535663E-2</v>
      </c>
      <c r="Z55" s="12">
        <f ca="1">IF($AK55&lt;(Summary!$D$4+1),H55,"")</f>
        <v>-2.0030125078274175E-3</v>
      </c>
      <c r="AA55" s="12">
        <f ca="1">IF($AK55&lt;(Summary!$D$4+1),I55,"")</f>
        <v>6.1446073204687313E-2</v>
      </c>
      <c r="AB55" s="12">
        <f ca="1">IF($AK55&lt;(Summary!$D$4+1),J55,"")</f>
        <v>-4.4244176837203719E-3</v>
      </c>
      <c r="AC55" s="12">
        <f ca="1">IF($AK55&lt;(Summary!$D$4+1),K55,"")</f>
        <v>2.9148130972328046E-2</v>
      </c>
      <c r="AD55" s="12">
        <f ca="1">IF($AK55&lt;(Summary!$D$4+1),L55,"")</f>
        <v>-2.1451325602157123E-2</v>
      </c>
      <c r="AE55" s="12">
        <f ca="1">IF($AK55&lt;(Summary!$D$4+1),M55,"")</f>
        <v>0.12897202465619673</v>
      </c>
      <c r="AF55" s="12">
        <f ca="1">IF($AK55&lt;(Summary!$D$4+1),N55,"")</f>
        <v>0.12586618110126091</v>
      </c>
      <c r="AG55" s="12">
        <f ca="1">IF($AK55&lt;(Summary!$D$4+1),O55,"")</f>
        <v>3.0201755430843136E-3</v>
      </c>
      <c r="AH55" s="12">
        <f ca="1">IF($AK55&lt;(Summary!$D$4+1),P55,"")</f>
        <v>2.0344185274564941E-2</v>
      </c>
      <c r="AI55" s="12" t="e">
        <f ca="1">IF($AK55&lt;(Summary!$D$4+1),Q55,"")</f>
        <v>#DIV/0!</v>
      </c>
      <c r="AJ55" s="12" t="e">
        <f ca="1">IF($AK55&lt;(Summary!$D$4+1),R55,"")</f>
        <v>#DIV/0!</v>
      </c>
      <c r="AK55" s="10">
        <f t="shared" si="4"/>
        <v>51</v>
      </c>
    </row>
    <row r="56" spans="2:37" x14ac:dyDescent="0.2">
      <c r="B56" s="1">
        <f>'Base Correl and Vol Calcs'!B56</f>
        <v>40908</v>
      </c>
      <c r="C56" s="3">
        <f ca="1">'Data Selector'!W55</f>
        <v>1.8727291433588533E-2</v>
      </c>
      <c r="D56" s="3">
        <f ca="1">'Data Selector'!X55</f>
        <v>-1.7214281793412778E-2</v>
      </c>
      <c r="E56" s="3">
        <f ca="1">'Data Selector'!Y55</f>
        <v>3.7726800883029821E-2</v>
      </c>
      <c r="F56" s="3">
        <f ca="1">'Data Selector'!Z55</f>
        <v>1.7411959623987228E-2</v>
      </c>
      <c r="G56" s="3">
        <f ca="1">'Data Selector'!AA55</f>
        <v>6.3299129253235442E-2</v>
      </c>
      <c r="H56" s="3">
        <f ca="1">'Data Selector'!AB55</f>
        <v>0.10197117237011177</v>
      </c>
      <c r="I56" s="3">
        <f ca="1">'Data Selector'!AC55</f>
        <v>7.6735858189062034E-2</v>
      </c>
      <c r="J56" s="3">
        <f ca="1">'Data Selector'!AD55</f>
        <v>1.2208343201514316E-2</v>
      </c>
      <c r="K56" s="3">
        <f ca="1">'Data Selector'!AE55</f>
        <v>0.11194323686136598</v>
      </c>
      <c r="L56" s="3">
        <f ca="1">'Data Selector'!AF55</f>
        <v>0.1645946900494728</v>
      </c>
      <c r="M56" s="3">
        <f ca="1">'Data Selector'!AG55</f>
        <v>7.3630029133481045E-2</v>
      </c>
      <c r="N56" s="3">
        <f ca="1">'Data Selector'!AH55</f>
        <v>0.11816355527340106</v>
      </c>
      <c r="O56" s="3">
        <f ca="1">'Data Selector'!AI55</f>
        <v>1.1199329815931414E-2</v>
      </c>
      <c r="P56" s="3">
        <f ca="1">'Data Selector'!AJ55</f>
        <v>0.11972640068830653</v>
      </c>
      <c r="Q56" s="3" t="e">
        <f ca="1">'Data Selector'!AK55</f>
        <v>#DIV/0!</v>
      </c>
      <c r="R56" s="3" t="e">
        <f ca="1">'Data Selector'!AL55</f>
        <v>#DIV/0!</v>
      </c>
      <c r="U56" s="12">
        <f ca="1">IF($AK56&lt;(Summary!$D$4+1),C56,"")</f>
        <v>1.8727291433588533E-2</v>
      </c>
      <c r="V56" s="12">
        <f ca="1">IF($AK56&lt;(Summary!$D$4+1),D56,"")</f>
        <v>-1.7214281793412778E-2</v>
      </c>
      <c r="W56" s="12">
        <f ca="1">IF($AK56&lt;(Summary!$D$4+1),E56,"")</f>
        <v>3.7726800883029821E-2</v>
      </c>
      <c r="X56" s="12">
        <f ca="1">IF($AK56&lt;(Summary!$D$4+1),F56,"")</f>
        <v>1.7411959623987228E-2</v>
      </c>
      <c r="Y56" s="12">
        <f ca="1">IF($AK56&lt;(Summary!$D$4+1),G56,"")</f>
        <v>6.3299129253235442E-2</v>
      </c>
      <c r="Z56" s="12">
        <f ca="1">IF($AK56&lt;(Summary!$D$4+1),H56,"")</f>
        <v>0.10197117237011177</v>
      </c>
      <c r="AA56" s="12">
        <f ca="1">IF($AK56&lt;(Summary!$D$4+1),I56,"")</f>
        <v>7.6735858189062034E-2</v>
      </c>
      <c r="AB56" s="12">
        <f ca="1">IF($AK56&lt;(Summary!$D$4+1),J56,"")</f>
        <v>1.2208343201514316E-2</v>
      </c>
      <c r="AC56" s="12">
        <f ca="1">IF($AK56&lt;(Summary!$D$4+1),K56,"")</f>
        <v>0.11194323686136598</v>
      </c>
      <c r="AD56" s="12">
        <f ca="1">IF($AK56&lt;(Summary!$D$4+1),L56,"")</f>
        <v>0.1645946900494728</v>
      </c>
      <c r="AE56" s="12">
        <f ca="1">IF($AK56&lt;(Summary!$D$4+1),M56,"")</f>
        <v>7.3630029133481045E-2</v>
      </c>
      <c r="AF56" s="12">
        <f ca="1">IF($AK56&lt;(Summary!$D$4+1),N56,"")</f>
        <v>0.11816355527340106</v>
      </c>
      <c r="AG56" s="12">
        <f ca="1">IF($AK56&lt;(Summary!$D$4+1),O56,"")</f>
        <v>1.1199329815931414E-2</v>
      </c>
      <c r="AH56" s="12">
        <f ca="1">IF($AK56&lt;(Summary!$D$4+1),P56,"")</f>
        <v>0.11972640068830653</v>
      </c>
      <c r="AI56" s="12" t="e">
        <f ca="1">IF($AK56&lt;(Summary!$D$4+1),Q56,"")</f>
        <v>#DIV/0!</v>
      </c>
      <c r="AJ56" s="12" t="e">
        <f ca="1">IF($AK56&lt;(Summary!$D$4+1),R56,"")</f>
        <v>#DIV/0!</v>
      </c>
      <c r="AK56" s="10">
        <f t="shared" si="4"/>
        <v>52</v>
      </c>
    </row>
    <row r="57" spans="2:37" x14ac:dyDescent="0.2">
      <c r="B57" s="1">
        <f>'Base Correl and Vol Calcs'!B57</f>
        <v>40816</v>
      </c>
      <c r="C57" s="3">
        <f ca="1">'Data Selector'!W56</f>
        <v>1.7512147886908469E-2</v>
      </c>
      <c r="D57" s="3">
        <f ca="1">'Data Selector'!X56</f>
        <v>8.9010176386494777E-4</v>
      </c>
      <c r="E57" s="3">
        <f ca="1">'Data Selector'!Y56</f>
        <v>1.4566069033859819E-2</v>
      </c>
      <c r="F57" s="3">
        <f ca="1">'Data Selector'!Z56</f>
        <v>4.0008315019103291E-2</v>
      </c>
      <c r="G57" s="3">
        <f ca="1">'Data Selector'!AA56</f>
        <v>-3.3915237122663533E-2</v>
      </c>
      <c r="H57" s="3">
        <f ca="1">'Data Selector'!AB56</f>
        <v>-0.11236795016342593</v>
      </c>
      <c r="I57" s="3">
        <f ca="1">'Data Selector'!AC56</f>
        <v>-0.11644942510468748</v>
      </c>
      <c r="J57" s="3">
        <f ca="1">'Data Selector'!AD56</f>
        <v>-1.5190367036130192E-2</v>
      </c>
      <c r="K57" s="3">
        <f ca="1">'Data Selector'!AE56</f>
        <v>2.4376545949256867E-2</v>
      </c>
      <c r="L57" s="3">
        <f ca="1">'Data Selector'!AF56</f>
        <v>1.3559743911530919E-2</v>
      </c>
      <c r="M57" s="3">
        <f ca="1">'Data Selector'!AG56</f>
        <v>-0.17301166128902212</v>
      </c>
      <c r="N57" s="3">
        <f ca="1">'Data Selector'!AH56</f>
        <v>-0.138680076576297</v>
      </c>
      <c r="O57" s="3">
        <f ca="1">'Data Selector'!AI56</f>
        <v>3.8207198619165661E-2</v>
      </c>
      <c r="P57" s="3">
        <f ca="1">'Data Selector'!AJ56</f>
        <v>-7.3124710002063997E-2</v>
      </c>
      <c r="Q57" s="3" t="e">
        <f ca="1">'Data Selector'!AK56</f>
        <v>#DIV/0!</v>
      </c>
      <c r="R57" s="3" t="e">
        <f ca="1">'Data Selector'!AL56</f>
        <v>#DIV/0!</v>
      </c>
      <c r="U57" s="12">
        <f ca="1">IF($AK57&lt;(Summary!$D$4+1),C57,"")</f>
        <v>1.7512147886908469E-2</v>
      </c>
      <c r="V57" s="12">
        <f ca="1">IF($AK57&lt;(Summary!$D$4+1),D57,"")</f>
        <v>8.9010176386494777E-4</v>
      </c>
      <c r="W57" s="12">
        <f ca="1">IF($AK57&lt;(Summary!$D$4+1),E57,"")</f>
        <v>1.4566069033859819E-2</v>
      </c>
      <c r="X57" s="12">
        <f ca="1">IF($AK57&lt;(Summary!$D$4+1),F57,"")</f>
        <v>4.0008315019103291E-2</v>
      </c>
      <c r="Y57" s="12">
        <f ca="1">IF($AK57&lt;(Summary!$D$4+1),G57,"")</f>
        <v>-3.3915237122663533E-2</v>
      </c>
      <c r="Z57" s="12">
        <f ca="1">IF($AK57&lt;(Summary!$D$4+1),H57,"")</f>
        <v>-0.11236795016342593</v>
      </c>
      <c r="AA57" s="12">
        <f ca="1">IF($AK57&lt;(Summary!$D$4+1),I57,"")</f>
        <v>-0.11644942510468748</v>
      </c>
      <c r="AB57" s="12">
        <f ca="1">IF($AK57&lt;(Summary!$D$4+1),J57,"")</f>
        <v>-1.5190367036130192E-2</v>
      </c>
      <c r="AC57" s="12">
        <f ca="1">IF($AK57&lt;(Summary!$D$4+1),K57,"")</f>
        <v>2.4376545949256867E-2</v>
      </c>
      <c r="AD57" s="12">
        <f ca="1">IF($AK57&lt;(Summary!$D$4+1),L57,"")</f>
        <v>1.3559743911530919E-2</v>
      </c>
      <c r="AE57" s="12">
        <f ca="1">IF($AK57&lt;(Summary!$D$4+1),M57,"")</f>
        <v>-0.17301166128902212</v>
      </c>
      <c r="AF57" s="12">
        <f ca="1">IF($AK57&lt;(Summary!$D$4+1),N57,"")</f>
        <v>-0.138680076576297</v>
      </c>
      <c r="AG57" s="12">
        <f ca="1">IF($AK57&lt;(Summary!$D$4+1),O57,"")</f>
        <v>3.8207198619165661E-2</v>
      </c>
      <c r="AH57" s="12">
        <f ca="1">IF($AK57&lt;(Summary!$D$4+1),P57,"")</f>
        <v>-7.3124710002063997E-2</v>
      </c>
      <c r="AI57" s="12" t="e">
        <f ca="1">IF($AK57&lt;(Summary!$D$4+1),Q57,"")</f>
        <v>#DIV/0!</v>
      </c>
      <c r="AJ57" s="12" t="e">
        <f ca="1">IF($AK57&lt;(Summary!$D$4+1),R57,"")</f>
        <v>#DIV/0!</v>
      </c>
      <c r="AK57" s="10">
        <f t="shared" si="4"/>
        <v>53</v>
      </c>
    </row>
    <row r="58" spans="2:37" x14ac:dyDescent="0.2">
      <c r="B58" s="1">
        <f>'Base Correl and Vol Calcs'!B58</f>
        <v>40724</v>
      </c>
      <c r="C58" s="3">
        <f ca="1">'Data Selector'!W57</f>
        <v>5.3184648086217035E-2</v>
      </c>
      <c r="D58" s="3">
        <f ca="1">'Data Selector'!X57</f>
        <v>-7.995674383610929E-3</v>
      </c>
      <c r="E58" s="3">
        <f ca="1">'Data Selector'!Y57</f>
        <v>4.0107541857685058E-2</v>
      </c>
      <c r="F58" s="3">
        <f ca="1">'Data Selector'!Z57</f>
        <v>6.4343744135742398E-2</v>
      </c>
      <c r="G58" s="3">
        <f ca="1">'Data Selector'!AA57</f>
        <v>0.12599948226220103</v>
      </c>
      <c r="H58" s="3">
        <f ca="1">'Data Selector'!AB57</f>
        <v>5.5262381716785436E-2</v>
      </c>
      <c r="I58" s="3">
        <f ca="1">'Data Selector'!AC57</f>
        <v>1.9915657234374606E-2</v>
      </c>
      <c r="J58" s="3">
        <f ca="1">'Data Selector'!AD57</f>
        <v>2.5683803990992349E-3</v>
      </c>
      <c r="K58" s="3">
        <f ca="1">'Data Selector'!AE57</f>
        <v>-2.2881582985239124E-3</v>
      </c>
      <c r="L58" s="3">
        <f ca="1">'Data Selector'!AF57</f>
        <v>1.2433272459812184E-2</v>
      </c>
      <c r="M58" s="3">
        <f ca="1">'Data Selector'!AG57</f>
        <v>2.9420900501102798E-2</v>
      </c>
      <c r="N58" s="3">
        <f ca="1">'Data Selector'!AH57</f>
        <v>9.9198183548243613E-4</v>
      </c>
      <c r="O58" s="3">
        <f ca="1">'Data Selector'!AI57</f>
        <v>2.2908806940705739E-2</v>
      </c>
      <c r="P58" s="3">
        <f ca="1">'Data Selector'!AJ57</f>
        <v>2.2616810702964729E-2</v>
      </c>
      <c r="Q58" s="3" t="e">
        <f ca="1">'Data Selector'!AK57</f>
        <v>#DIV/0!</v>
      </c>
      <c r="R58" s="3" t="e">
        <f ca="1">'Data Selector'!AL57</f>
        <v>#DIV/0!</v>
      </c>
      <c r="U58" s="12">
        <f ca="1">IF($AK58&lt;(Summary!$D$4+1),C58,"")</f>
        <v>5.3184648086217035E-2</v>
      </c>
      <c r="V58" s="12">
        <f ca="1">IF($AK58&lt;(Summary!$D$4+1),D58,"")</f>
        <v>-7.995674383610929E-3</v>
      </c>
      <c r="W58" s="12">
        <f ca="1">IF($AK58&lt;(Summary!$D$4+1),E58,"")</f>
        <v>4.0107541857685058E-2</v>
      </c>
      <c r="X58" s="12">
        <f ca="1">IF($AK58&lt;(Summary!$D$4+1),F58,"")</f>
        <v>6.4343744135742398E-2</v>
      </c>
      <c r="Y58" s="12">
        <f ca="1">IF($AK58&lt;(Summary!$D$4+1),G58,"")</f>
        <v>0.12599948226220103</v>
      </c>
      <c r="Z58" s="12">
        <f ca="1">IF($AK58&lt;(Summary!$D$4+1),H58,"")</f>
        <v>5.5262381716785436E-2</v>
      </c>
      <c r="AA58" s="12">
        <f ca="1">IF($AK58&lt;(Summary!$D$4+1),I58,"")</f>
        <v>1.9915657234374606E-2</v>
      </c>
      <c r="AB58" s="12">
        <f ca="1">IF($AK58&lt;(Summary!$D$4+1),J58,"")</f>
        <v>2.5683803990992349E-3</v>
      </c>
      <c r="AC58" s="12">
        <f ca="1">IF($AK58&lt;(Summary!$D$4+1),K58,"")</f>
        <v>-2.2881582985239124E-3</v>
      </c>
      <c r="AD58" s="12">
        <f ca="1">IF($AK58&lt;(Summary!$D$4+1),L58,"")</f>
        <v>1.2433272459812184E-2</v>
      </c>
      <c r="AE58" s="12">
        <f ca="1">IF($AK58&lt;(Summary!$D$4+1),M58,"")</f>
        <v>2.9420900501102798E-2</v>
      </c>
      <c r="AF58" s="12">
        <f ca="1">IF($AK58&lt;(Summary!$D$4+1),N58,"")</f>
        <v>9.9198183548243613E-4</v>
      </c>
      <c r="AG58" s="12">
        <f ca="1">IF($AK58&lt;(Summary!$D$4+1),O58,"")</f>
        <v>2.2908806940705739E-2</v>
      </c>
      <c r="AH58" s="12">
        <f ca="1">IF($AK58&lt;(Summary!$D$4+1),P58,"")</f>
        <v>2.2616810702964729E-2</v>
      </c>
      <c r="AI58" s="12" t="e">
        <f ca="1">IF($AK58&lt;(Summary!$D$4+1),Q58,"")</f>
        <v>#DIV/0!</v>
      </c>
      <c r="AJ58" s="12" t="e">
        <f ca="1">IF($AK58&lt;(Summary!$D$4+1),R58,"")</f>
        <v>#DIV/0!</v>
      </c>
      <c r="AK58" s="10">
        <f t="shared" si="4"/>
        <v>54</v>
      </c>
    </row>
    <row r="59" spans="2:37" x14ac:dyDescent="0.2">
      <c r="B59" s="1">
        <f>'Base Correl and Vol Calcs'!B59</f>
        <v>40633</v>
      </c>
      <c r="C59" s="3">
        <f ca="1">'Data Selector'!W58</f>
        <v>2.5158722570806979E-2</v>
      </c>
      <c r="D59" s="3">
        <f ca="1">'Data Selector'!X58</f>
        <v>4.1429201131530924E-2</v>
      </c>
      <c r="E59" s="3">
        <f ca="1">'Data Selector'!Y58</f>
        <v>8.5351712779120348E-3</v>
      </c>
      <c r="F59" s="3">
        <f ca="1">'Data Selector'!Z58</f>
        <v>2.7635935705090597E-2</v>
      </c>
      <c r="G59" s="3">
        <f ca="1">'Data Selector'!AA58</f>
        <v>-9.9688722648016981E-3</v>
      </c>
      <c r="H59" s="3">
        <f ca="1">'Data Selector'!AB58</f>
        <v>-6.9018241814539416E-2</v>
      </c>
      <c r="I59" s="3">
        <f ca="1">'Data Selector'!AC58</f>
        <v>5.5670154429687591E-2</v>
      </c>
      <c r="J59" s="3">
        <f ca="1">'Data Selector'!AD58</f>
        <v>1.8908772662447282E-2</v>
      </c>
      <c r="K59" s="3">
        <f ca="1">'Data Selector'!AE58</f>
        <v>2.5843992071332922E-2</v>
      </c>
      <c r="L59" s="3">
        <f ca="1">'Data Selector'!AF58</f>
        <v>8.2611053865730977E-3</v>
      </c>
      <c r="M59" s="3">
        <f ca="1">'Data Selector'!AG58</f>
        <v>3.0433286526888592E-2</v>
      </c>
      <c r="N59" s="3">
        <f ca="1">'Data Selector'!AH58</f>
        <v>5.9193875262824047E-2</v>
      </c>
      <c r="O59" s="3">
        <f ca="1">'Data Selector'!AI58</f>
        <v>4.2219351237502423E-3</v>
      </c>
      <c r="P59" s="3">
        <f ca="1">'Data Selector'!AJ58</f>
        <v>8.9938994106619763E-3</v>
      </c>
      <c r="Q59" s="3" t="e">
        <f ca="1">'Data Selector'!AK58</f>
        <v>#DIV/0!</v>
      </c>
      <c r="R59" s="3" t="e">
        <f ca="1">'Data Selector'!AL58</f>
        <v>#DIV/0!</v>
      </c>
      <c r="U59" s="12">
        <f ca="1">IF($AK59&lt;(Summary!$D$4+1),C59,"")</f>
        <v>2.5158722570806979E-2</v>
      </c>
      <c r="V59" s="12">
        <f ca="1">IF($AK59&lt;(Summary!$D$4+1),D59,"")</f>
        <v>4.1429201131530924E-2</v>
      </c>
      <c r="W59" s="12">
        <f ca="1">IF($AK59&lt;(Summary!$D$4+1),E59,"")</f>
        <v>8.5351712779120348E-3</v>
      </c>
      <c r="X59" s="12">
        <f ca="1">IF($AK59&lt;(Summary!$D$4+1),F59,"")</f>
        <v>2.7635935705090597E-2</v>
      </c>
      <c r="Y59" s="12">
        <f ca="1">IF($AK59&lt;(Summary!$D$4+1),G59,"")</f>
        <v>-9.9688722648016981E-3</v>
      </c>
      <c r="Z59" s="12">
        <f ca="1">IF($AK59&lt;(Summary!$D$4+1),H59,"")</f>
        <v>-6.9018241814539416E-2</v>
      </c>
      <c r="AA59" s="12">
        <f ca="1">IF($AK59&lt;(Summary!$D$4+1),I59,"")</f>
        <v>5.5670154429687591E-2</v>
      </c>
      <c r="AB59" s="12">
        <f ca="1">IF($AK59&lt;(Summary!$D$4+1),J59,"")</f>
        <v>1.8908772662447282E-2</v>
      </c>
      <c r="AC59" s="12">
        <f ca="1">IF($AK59&lt;(Summary!$D$4+1),K59,"")</f>
        <v>2.5843992071332922E-2</v>
      </c>
      <c r="AD59" s="12">
        <f ca="1">IF($AK59&lt;(Summary!$D$4+1),L59,"")</f>
        <v>8.2611053865730977E-3</v>
      </c>
      <c r="AE59" s="12">
        <f ca="1">IF($AK59&lt;(Summary!$D$4+1),M59,"")</f>
        <v>3.0433286526888592E-2</v>
      </c>
      <c r="AF59" s="12">
        <f ca="1">IF($AK59&lt;(Summary!$D$4+1),N59,"")</f>
        <v>5.9193875262824047E-2</v>
      </c>
      <c r="AG59" s="12">
        <f ca="1">IF($AK59&lt;(Summary!$D$4+1),O59,"")</f>
        <v>4.2219351237502423E-3</v>
      </c>
      <c r="AH59" s="12">
        <f ca="1">IF($AK59&lt;(Summary!$D$4+1),P59,"")</f>
        <v>8.9938994106619763E-3</v>
      </c>
      <c r="AI59" s="12" t="e">
        <f ca="1">IF($AK59&lt;(Summary!$D$4+1),Q59,"")</f>
        <v>#DIV/0!</v>
      </c>
      <c r="AJ59" s="12" t="e">
        <f ca="1">IF($AK59&lt;(Summary!$D$4+1),R59,"")</f>
        <v>#DIV/0!</v>
      </c>
      <c r="AK59" s="10">
        <f t="shared" si="4"/>
        <v>55</v>
      </c>
    </row>
    <row r="60" spans="2:37" x14ac:dyDescent="0.2">
      <c r="B60" s="1">
        <f>'Base Correl and Vol Calcs'!B60</f>
        <v>40543</v>
      </c>
      <c r="C60" s="3">
        <f ca="1">'Data Selector'!W59</f>
        <v>4.1422299647555061E-2</v>
      </c>
      <c r="D60" s="3">
        <f ca="1">'Data Selector'!X59</f>
        <v>-7.8645388303202335E-3</v>
      </c>
      <c r="E60" s="3">
        <f ca="1">'Data Selector'!Y59</f>
        <v>3.4890531033942018E-3</v>
      </c>
      <c r="F60" s="3">
        <f ca="1">'Data Selector'!Z59</f>
        <v>5.8362889290799247E-2</v>
      </c>
      <c r="G60" s="3">
        <f ca="1">'Data Selector'!AA59</f>
        <v>0.12022912611520864</v>
      </c>
      <c r="H60" s="3">
        <f ca="1">'Data Selector'!AB59</f>
        <v>0.16668843069577188</v>
      </c>
      <c r="I60" s="3">
        <f ca="1">'Data Selector'!AC59</f>
        <v>3.8028838234365203E-3</v>
      </c>
      <c r="J60" s="3">
        <f ca="1">'Data Selector'!AD59</f>
        <v>-1.6531708849300997E-2</v>
      </c>
      <c r="K60" s="3">
        <f ca="1">'Data Selector'!AE59</f>
        <v>7.2829080058432139E-2</v>
      </c>
      <c r="L60" s="3">
        <f ca="1">'Data Selector'!AF59</f>
        <v>6.6248244442601356E-2</v>
      </c>
      <c r="M60" s="3">
        <f ca="1">'Data Selector'!AG59</f>
        <v>6.1512720471117666E-2</v>
      </c>
      <c r="N60" s="3">
        <f ca="1">'Data Selector'!AH59</f>
        <v>0.10756545299518305</v>
      </c>
      <c r="O60" s="3">
        <f ca="1">'Data Selector'!AI59</f>
        <v>-1.296961608672631E-2</v>
      </c>
      <c r="P60" s="3">
        <f ca="1">'Data Selector'!AJ59</f>
        <v>0.11683392979743923</v>
      </c>
      <c r="Q60" s="3" t="e">
        <f ca="1">'Data Selector'!AK59</f>
        <v>#DIV/0!</v>
      </c>
      <c r="R60" s="3" t="e">
        <f ca="1">'Data Selector'!AL59</f>
        <v>#DIV/0!</v>
      </c>
      <c r="U60" s="12">
        <f ca="1">IF($AK60&lt;(Summary!$D$4+1),C60,"")</f>
        <v>4.1422299647555061E-2</v>
      </c>
      <c r="V60" s="12">
        <f ca="1">IF($AK60&lt;(Summary!$D$4+1),D60,"")</f>
        <v>-7.8645388303202335E-3</v>
      </c>
      <c r="W60" s="12">
        <f ca="1">IF($AK60&lt;(Summary!$D$4+1),E60,"")</f>
        <v>3.4890531033942018E-3</v>
      </c>
      <c r="X60" s="12">
        <f ca="1">IF($AK60&lt;(Summary!$D$4+1),F60,"")</f>
        <v>5.8362889290799247E-2</v>
      </c>
      <c r="Y60" s="12">
        <f ca="1">IF($AK60&lt;(Summary!$D$4+1),G60,"")</f>
        <v>0.12022912611520864</v>
      </c>
      <c r="Z60" s="12">
        <f ca="1">IF($AK60&lt;(Summary!$D$4+1),H60,"")</f>
        <v>0.16668843069577188</v>
      </c>
      <c r="AA60" s="12">
        <f ca="1">IF($AK60&lt;(Summary!$D$4+1),I60,"")</f>
        <v>3.8028838234365203E-3</v>
      </c>
      <c r="AB60" s="12">
        <f ca="1">IF($AK60&lt;(Summary!$D$4+1),J60,"")</f>
        <v>-1.6531708849300997E-2</v>
      </c>
      <c r="AC60" s="12">
        <f ca="1">IF($AK60&lt;(Summary!$D$4+1),K60,"")</f>
        <v>7.2829080058432139E-2</v>
      </c>
      <c r="AD60" s="12">
        <f ca="1">IF($AK60&lt;(Summary!$D$4+1),L60,"")</f>
        <v>6.6248244442601356E-2</v>
      </c>
      <c r="AE60" s="12">
        <f ca="1">IF($AK60&lt;(Summary!$D$4+1),M60,"")</f>
        <v>6.1512720471117666E-2</v>
      </c>
      <c r="AF60" s="12">
        <f ca="1">IF($AK60&lt;(Summary!$D$4+1),N60,"")</f>
        <v>0.10756545299518305</v>
      </c>
      <c r="AG60" s="12">
        <f ca="1">IF($AK60&lt;(Summary!$D$4+1),O60,"")</f>
        <v>-1.296961608672631E-2</v>
      </c>
      <c r="AH60" s="12">
        <f ca="1">IF($AK60&lt;(Summary!$D$4+1),P60,"")</f>
        <v>0.11683392979743923</v>
      </c>
      <c r="AI60" s="12" t="e">
        <f ca="1">IF($AK60&lt;(Summary!$D$4+1),Q60,"")</f>
        <v>#DIV/0!</v>
      </c>
      <c r="AJ60" s="12" t="e">
        <f ca="1">IF($AK60&lt;(Summary!$D$4+1),R60,"")</f>
        <v>#DIV/0!</v>
      </c>
      <c r="AK60" s="10">
        <f t="shared" si="4"/>
        <v>56</v>
      </c>
    </row>
    <row r="61" spans="2:37" x14ac:dyDescent="0.2">
      <c r="B61" s="1">
        <f>'Base Correl and Vol Calcs'!B61</f>
        <v>40451</v>
      </c>
      <c r="C61" s="3">
        <f ca="1">'Data Selector'!W60</f>
        <v>7.1629015589656175E-2</v>
      </c>
      <c r="D61" s="3">
        <f ca="1">'Data Selector'!X60</f>
        <v>6.4155939058856415E-3</v>
      </c>
      <c r="E61" s="3">
        <f ca="1">'Data Selector'!Y60</f>
        <v>1.0289776349903468E-2</v>
      </c>
      <c r="F61" s="3">
        <f ca="1">'Data Selector'!Z60</f>
        <v>7.8514936647617439E-2</v>
      </c>
      <c r="G61" s="3">
        <f ca="1">'Data Selector'!AA60</f>
        <v>5.4242417701921619E-2</v>
      </c>
      <c r="H61" s="3">
        <f ca="1">'Data Selector'!AB60</f>
        <v>7.1198299168481638E-2</v>
      </c>
      <c r="I61" s="3">
        <f ca="1">'Data Selector'!AC60</f>
        <v>9.4935602251563056E-2</v>
      </c>
      <c r="J61" s="3">
        <f ca="1">'Data Selector'!AD60</f>
        <v>-1.3742855232721674E-2</v>
      </c>
      <c r="K61" s="3">
        <f ca="1">'Data Selector'!AE60</f>
        <v>1.1349406658174077E-2</v>
      </c>
      <c r="L61" s="3">
        <f ca="1">'Data Selector'!AF60</f>
        <v>7.5708395898101966E-3</v>
      </c>
      <c r="M61" s="3">
        <f ca="1">'Data Selector'!AG60</f>
        <v>0.18440762779388753</v>
      </c>
      <c r="N61" s="3">
        <f ca="1">'Data Selector'!AH60</f>
        <v>0.11294215728528201</v>
      </c>
      <c r="O61" s="3">
        <f ca="1">'Data Selector'!AI60</f>
        <v>2.4769595396906929E-2</v>
      </c>
      <c r="P61" s="3">
        <f ca="1">'Data Selector'!AJ60</f>
        <v>6.6693217704222096E-2</v>
      </c>
      <c r="Q61" s="3" t="e">
        <f ca="1">'Data Selector'!AK60</f>
        <v>#DIV/0!</v>
      </c>
      <c r="R61" s="3" t="e">
        <f ca="1">'Data Selector'!AL60</f>
        <v>#DIV/0!</v>
      </c>
      <c r="U61" s="12">
        <f ca="1">IF($AK61&lt;(Summary!$D$4+1),C61,"")</f>
        <v>7.1629015589656175E-2</v>
      </c>
      <c r="V61" s="12">
        <f ca="1">IF($AK61&lt;(Summary!$D$4+1),D61,"")</f>
        <v>6.4155939058856415E-3</v>
      </c>
      <c r="W61" s="12">
        <f ca="1">IF($AK61&lt;(Summary!$D$4+1),E61,"")</f>
        <v>1.0289776349903468E-2</v>
      </c>
      <c r="X61" s="12">
        <f ca="1">IF($AK61&lt;(Summary!$D$4+1),F61,"")</f>
        <v>7.8514936647617439E-2</v>
      </c>
      <c r="Y61" s="12">
        <f ca="1">IF($AK61&lt;(Summary!$D$4+1),G61,"")</f>
        <v>5.4242417701921619E-2</v>
      </c>
      <c r="Z61" s="12">
        <f ca="1">IF($AK61&lt;(Summary!$D$4+1),H61,"")</f>
        <v>7.1198299168481638E-2</v>
      </c>
      <c r="AA61" s="12">
        <f ca="1">IF($AK61&lt;(Summary!$D$4+1),I61,"")</f>
        <v>9.4935602251563056E-2</v>
      </c>
      <c r="AB61" s="12">
        <f ca="1">IF($AK61&lt;(Summary!$D$4+1),J61,"")</f>
        <v>-1.3742855232721674E-2</v>
      </c>
      <c r="AC61" s="12">
        <f ca="1">IF($AK61&lt;(Summary!$D$4+1),K61,"")</f>
        <v>1.1349406658174077E-2</v>
      </c>
      <c r="AD61" s="12">
        <f ca="1">IF($AK61&lt;(Summary!$D$4+1),L61,"")</f>
        <v>7.5708395898101966E-3</v>
      </c>
      <c r="AE61" s="12">
        <f ca="1">IF($AK61&lt;(Summary!$D$4+1),M61,"")</f>
        <v>0.18440762779388753</v>
      </c>
      <c r="AF61" s="12">
        <f ca="1">IF($AK61&lt;(Summary!$D$4+1),N61,"")</f>
        <v>0.11294215728528201</v>
      </c>
      <c r="AG61" s="12">
        <f ca="1">IF($AK61&lt;(Summary!$D$4+1),O61,"")</f>
        <v>2.4769595396906929E-2</v>
      </c>
      <c r="AH61" s="12">
        <f ca="1">IF($AK61&lt;(Summary!$D$4+1),P61,"")</f>
        <v>6.6693217704222096E-2</v>
      </c>
      <c r="AI61" s="12" t="e">
        <f ca="1">IF($AK61&lt;(Summary!$D$4+1),Q61,"")</f>
        <v>#DIV/0!</v>
      </c>
      <c r="AJ61" s="12" t="e">
        <f ca="1">IF($AK61&lt;(Summary!$D$4+1),R61,"")</f>
        <v>#DIV/0!</v>
      </c>
      <c r="AK61" s="10">
        <f t="shared" si="4"/>
        <v>57</v>
      </c>
    </row>
    <row r="62" spans="2:37" x14ac:dyDescent="0.2">
      <c r="B62" s="1">
        <f>'Base Correl and Vol Calcs'!B62</f>
        <v>40359</v>
      </c>
      <c r="C62" s="3">
        <f ca="1">'Data Selector'!W61</f>
        <v>9.5273031544223841E-2</v>
      </c>
      <c r="D62" s="3">
        <f ca="1">'Data Selector'!X61</f>
        <v>1.11477664873878E-2</v>
      </c>
      <c r="E62" s="3">
        <f ca="1">'Data Selector'!Y61</f>
        <v>8.8125980491592371E-2</v>
      </c>
      <c r="F62" s="3">
        <f ca="1">'Data Selector'!Z61</f>
        <v>0.17804170369942995</v>
      </c>
      <c r="G62" s="3">
        <f ca="1">'Data Selector'!AA61</f>
        <v>6.3277326709452186E-2</v>
      </c>
      <c r="H62" s="3">
        <f ca="1">'Data Selector'!AB61</f>
        <v>8.8195077323417026E-2</v>
      </c>
      <c r="I62" s="3">
        <f ca="1">'Data Selector'!AC61</f>
        <v>1.8218681098437051E-2</v>
      </c>
      <c r="J62" s="3">
        <f ca="1">'Data Selector'!AD61</f>
        <v>1.8766244368680463E-2</v>
      </c>
      <c r="K62" s="3">
        <f ca="1">'Data Selector'!AE61</f>
        <v>-1.342646862189556E-2</v>
      </c>
      <c r="L62" s="3">
        <f ca="1">'Data Selector'!AF61</f>
        <v>9.4326411935417021E-3</v>
      </c>
      <c r="M62" s="3">
        <f ca="1">'Data Selector'!AG61</f>
        <v>-7.8864089278597005E-2</v>
      </c>
      <c r="N62" s="3">
        <f ca="1">'Data Selector'!AH61</f>
        <v>-0.114252379197054</v>
      </c>
      <c r="O62" s="3">
        <f ca="1">'Data Selector'!AI61</f>
        <v>3.4889130974356419E-2</v>
      </c>
      <c r="P62" s="3">
        <f ca="1">'Data Selector'!AJ61</f>
        <v>5.0068290864954346E-2</v>
      </c>
      <c r="Q62" s="3" t="e">
        <f ca="1">'Data Selector'!AK61</f>
        <v>#DIV/0!</v>
      </c>
      <c r="R62" s="3" t="e">
        <f ca="1">'Data Selector'!AL61</f>
        <v>#DIV/0!</v>
      </c>
      <c r="U62" s="12">
        <f ca="1">IF($AK62&lt;(Summary!$D$4+1),C62,"")</f>
        <v>9.5273031544223841E-2</v>
      </c>
      <c r="V62" s="12">
        <f ca="1">IF($AK62&lt;(Summary!$D$4+1),D62,"")</f>
        <v>1.11477664873878E-2</v>
      </c>
      <c r="W62" s="12">
        <f ca="1">IF($AK62&lt;(Summary!$D$4+1),E62,"")</f>
        <v>8.8125980491592371E-2</v>
      </c>
      <c r="X62" s="12">
        <f ca="1">IF($AK62&lt;(Summary!$D$4+1),F62,"")</f>
        <v>0.17804170369942995</v>
      </c>
      <c r="Y62" s="12">
        <f ca="1">IF($AK62&lt;(Summary!$D$4+1),G62,"")</f>
        <v>6.3277326709452186E-2</v>
      </c>
      <c r="Z62" s="12">
        <f ca="1">IF($AK62&lt;(Summary!$D$4+1),H62,"")</f>
        <v>8.8195077323417026E-2</v>
      </c>
      <c r="AA62" s="12">
        <f ca="1">IF($AK62&lt;(Summary!$D$4+1),I62,"")</f>
        <v>1.8218681098437051E-2</v>
      </c>
      <c r="AB62" s="12">
        <f ca="1">IF($AK62&lt;(Summary!$D$4+1),J62,"")</f>
        <v>1.8766244368680463E-2</v>
      </c>
      <c r="AC62" s="12">
        <f ca="1">IF($AK62&lt;(Summary!$D$4+1),K62,"")</f>
        <v>-1.342646862189556E-2</v>
      </c>
      <c r="AD62" s="12">
        <f ca="1">IF($AK62&lt;(Summary!$D$4+1),L62,"")</f>
        <v>9.4326411935417021E-3</v>
      </c>
      <c r="AE62" s="12">
        <f ca="1">IF($AK62&lt;(Summary!$D$4+1),M62,"")</f>
        <v>-7.8864089278597005E-2</v>
      </c>
      <c r="AF62" s="12">
        <f ca="1">IF($AK62&lt;(Summary!$D$4+1),N62,"")</f>
        <v>-0.114252379197054</v>
      </c>
      <c r="AG62" s="12">
        <f ca="1">IF($AK62&lt;(Summary!$D$4+1),O62,"")</f>
        <v>3.4889130974356419E-2</v>
      </c>
      <c r="AH62" s="12">
        <f ca="1">IF($AK62&lt;(Summary!$D$4+1),P62,"")</f>
        <v>5.0068290864954346E-2</v>
      </c>
      <c r="AI62" s="12" t="e">
        <f ca="1">IF($AK62&lt;(Summary!$D$4+1),Q62,"")</f>
        <v>#DIV/0!</v>
      </c>
      <c r="AJ62" s="12" t="e">
        <f ca="1">IF($AK62&lt;(Summary!$D$4+1),R62,"")</f>
        <v>#DIV/0!</v>
      </c>
      <c r="AK62" s="10">
        <f t="shared" si="4"/>
        <v>58</v>
      </c>
    </row>
    <row r="63" spans="2:37" x14ac:dyDescent="0.2">
      <c r="B63" s="1">
        <f>'Base Correl and Vol Calcs'!B63</f>
        <v>40268</v>
      </c>
      <c r="C63" s="3">
        <f ca="1">'Data Selector'!W62</f>
        <v>6.7574734717385621E-2</v>
      </c>
      <c r="D63" s="3">
        <f ca="1">'Data Selector'!X62</f>
        <v>5.6491910118130706E-2</v>
      </c>
      <c r="E63" s="3">
        <f ca="1">'Data Selector'!Y62</f>
        <v>4.4693151522781305E-2</v>
      </c>
      <c r="F63" s="3">
        <f ca="1">'Data Selector'!Z62</f>
        <v>7.4306704857715067E-2</v>
      </c>
      <c r="G63" s="3">
        <f ca="1">'Data Selector'!AA62</f>
        <v>0.19660537521151511</v>
      </c>
      <c r="H63" s="3">
        <f ca="1">'Data Selector'!AB62</f>
        <v>0.11274929235524711</v>
      </c>
      <c r="I63" s="3">
        <f ca="1">'Data Selector'!AC62</f>
        <v>-1.6395832128125232E-2</v>
      </c>
      <c r="J63" s="3">
        <f ca="1">'Data Selector'!AD62</f>
        <v>3.6250319744947745E-2</v>
      </c>
      <c r="K63" s="3">
        <f ca="1">'Data Selector'!AE62</f>
        <v>4.2212793481179567E-2</v>
      </c>
      <c r="L63" s="3">
        <f ca="1">'Data Selector'!AF62</f>
        <v>-1.1946425981247843E-2</v>
      </c>
      <c r="M63" s="3">
        <f ca="1">'Data Selector'!AG62</f>
        <v>3.9655244058214745E-2</v>
      </c>
      <c r="N63" s="3">
        <f ca="1">'Data Selector'!AH62</f>
        <v>5.3865275993215667E-2</v>
      </c>
      <c r="O63" s="3">
        <f ca="1">'Data Selector'!AI62</f>
        <v>1.7816617229753362E-2</v>
      </c>
      <c r="P63" s="3">
        <f ca="1">'Data Selector'!AJ62</f>
        <v>0.14031848397758462</v>
      </c>
      <c r="Q63" s="3" t="e">
        <f ca="1">'Data Selector'!AK62</f>
        <v>#DIV/0!</v>
      </c>
      <c r="R63" s="3" t="e">
        <f ca="1">'Data Selector'!AL62</f>
        <v>#DIV/0!</v>
      </c>
      <c r="U63" s="12">
        <f ca="1">IF($AK63&lt;(Summary!$D$4+1),C63,"")</f>
        <v>6.7574734717385621E-2</v>
      </c>
      <c r="V63" s="12">
        <f ca="1">IF($AK63&lt;(Summary!$D$4+1),D63,"")</f>
        <v>5.6491910118130706E-2</v>
      </c>
      <c r="W63" s="12">
        <f ca="1">IF($AK63&lt;(Summary!$D$4+1),E63,"")</f>
        <v>4.4693151522781305E-2</v>
      </c>
      <c r="X63" s="12">
        <f ca="1">IF($AK63&lt;(Summary!$D$4+1),F63,"")</f>
        <v>7.4306704857715067E-2</v>
      </c>
      <c r="Y63" s="12">
        <f ca="1">IF($AK63&lt;(Summary!$D$4+1),G63,"")</f>
        <v>0.19660537521151511</v>
      </c>
      <c r="Z63" s="12">
        <f ca="1">IF($AK63&lt;(Summary!$D$4+1),H63,"")</f>
        <v>0.11274929235524711</v>
      </c>
      <c r="AA63" s="12">
        <f ca="1">IF($AK63&lt;(Summary!$D$4+1),I63,"")</f>
        <v>-1.6395832128125232E-2</v>
      </c>
      <c r="AB63" s="12">
        <f ca="1">IF($AK63&lt;(Summary!$D$4+1),J63,"")</f>
        <v>3.6250319744947745E-2</v>
      </c>
      <c r="AC63" s="12">
        <f ca="1">IF($AK63&lt;(Summary!$D$4+1),K63,"")</f>
        <v>4.2212793481179567E-2</v>
      </c>
      <c r="AD63" s="12">
        <f ca="1">IF($AK63&lt;(Summary!$D$4+1),L63,"")</f>
        <v>-1.1946425981247843E-2</v>
      </c>
      <c r="AE63" s="12">
        <f ca="1">IF($AK63&lt;(Summary!$D$4+1),M63,"")</f>
        <v>3.9655244058214745E-2</v>
      </c>
      <c r="AF63" s="12">
        <f ca="1">IF($AK63&lt;(Summary!$D$4+1),N63,"")</f>
        <v>5.3865275993215667E-2</v>
      </c>
      <c r="AG63" s="12">
        <f ca="1">IF($AK63&lt;(Summary!$D$4+1),O63,"")</f>
        <v>1.7816617229753362E-2</v>
      </c>
      <c r="AH63" s="12">
        <f ca="1">IF($AK63&lt;(Summary!$D$4+1),P63,"")</f>
        <v>0.14031848397758462</v>
      </c>
      <c r="AI63" s="12" t="e">
        <f ca="1">IF($AK63&lt;(Summary!$D$4+1),Q63,"")</f>
        <v>#DIV/0!</v>
      </c>
      <c r="AJ63" s="12" t="e">
        <f ca="1">IF($AK63&lt;(Summary!$D$4+1),R63,"")</f>
        <v>#DIV/0!</v>
      </c>
      <c r="AK63" s="10">
        <f t="shared" si="4"/>
        <v>59</v>
      </c>
    </row>
    <row r="64" spans="2:37" x14ac:dyDescent="0.2">
      <c r="B64" s="1">
        <f>'Base Correl and Vol Calcs'!B64</f>
        <v>40178</v>
      </c>
      <c r="C64" s="3">
        <f ca="1">'Data Selector'!W63</f>
        <v>2.0187174597530833E-2</v>
      </c>
      <c r="D64" s="3">
        <f ca="1">'Data Selector'!X63</f>
        <v>3.3408151893980165E-2</v>
      </c>
      <c r="E64" s="3">
        <f ca="1">'Data Selector'!Y63</f>
        <v>4.5162742015336654E-2</v>
      </c>
      <c r="F64" s="3">
        <f ca="1">'Data Selector'!Z63</f>
        <v>1.0079232905766178E-2</v>
      </c>
      <c r="G64" s="3">
        <f ca="1">'Data Selector'!AA63</f>
        <v>-0.29805694392083026</v>
      </c>
      <c r="H64" s="3">
        <f ca="1">'Data Selector'!AB63</f>
        <v>-5.2113325136831201E-2</v>
      </c>
      <c r="I64" s="3">
        <f ca="1">'Data Selector'!AC63</f>
        <v>2.8047542878124609E-2</v>
      </c>
      <c r="J64" s="3">
        <f ca="1">'Data Selector'!AD63</f>
        <v>-9.6606435010988534E-2</v>
      </c>
      <c r="K64" s="3">
        <f ca="1">'Data Selector'!AE63</f>
        <v>5.1620604245767865E-3</v>
      </c>
      <c r="L64" s="3">
        <f ca="1">'Data Selector'!AF63</f>
        <v>3.0742255792284956E-2</v>
      </c>
      <c r="M64" s="3">
        <f ca="1">'Data Selector'!AG63</f>
        <v>4.3896161230801978E-2</v>
      </c>
      <c r="N64" s="3">
        <f ca="1">'Data Selector'!AH63</f>
        <v>6.0385842203475759E-2</v>
      </c>
      <c r="O64" s="3">
        <f ca="1">'Data Selector'!AI63</f>
        <v>2.0323193857245681E-3</v>
      </c>
      <c r="P64" s="3">
        <f ca="1">'Data Selector'!AJ63</f>
        <v>3.8115573545469239E-2</v>
      </c>
      <c r="Q64" s="3" t="e">
        <f ca="1">'Data Selector'!AK63</f>
        <v>#DIV/0!</v>
      </c>
      <c r="R64" s="3" t="e">
        <f ca="1">'Data Selector'!AL63</f>
        <v>#DIV/0!</v>
      </c>
      <c r="U64" s="12">
        <f ca="1">IF($AK64&lt;(Summary!$D$4+1),C64,"")</f>
        <v>2.0187174597530833E-2</v>
      </c>
      <c r="V64" s="12">
        <f ca="1">IF($AK64&lt;(Summary!$D$4+1),D64,"")</f>
        <v>3.3408151893980165E-2</v>
      </c>
      <c r="W64" s="12">
        <f ca="1">IF($AK64&lt;(Summary!$D$4+1),E64,"")</f>
        <v>4.5162742015336654E-2</v>
      </c>
      <c r="X64" s="12">
        <f ca="1">IF($AK64&lt;(Summary!$D$4+1),F64,"")</f>
        <v>1.0079232905766178E-2</v>
      </c>
      <c r="Y64" s="12">
        <f ca="1">IF($AK64&lt;(Summary!$D$4+1),G64,"")</f>
        <v>-0.29805694392083026</v>
      </c>
      <c r="Z64" s="12">
        <f ca="1">IF($AK64&lt;(Summary!$D$4+1),H64,"")</f>
        <v>-5.2113325136831201E-2</v>
      </c>
      <c r="AA64" s="12">
        <f ca="1">IF($AK64&lt;(Summary!$D$4+1),I64,"")</f>
        <v>2.8047542878124609E-2</v>
      </c>
      <c r="AB64" s="12">
        <f ca="1">IF($AK64&lt;(Summary!$D$4+1),J64,"")</f>
        <v>-9.6606435010988534E-2</v>
      </c>
      <c r="AC64" s="12">
        <f ca="1">IF($AK64&lt;(Summary!$D$4+1),K64,"")</f>
        <v>5.1620604245767865E-3</v>
      </c>
      <c r="AD64" s="12">
        <f ca="1">IF($AK64&lt;(Summary!$D$4+1),L64,"")</f>
        <v>3.0742255792284956E-2</v>
      </c>
      <c r="AE64" s="12">
        <f ca="1">IF($AK64&lt;(Summary!$D$4+1),M64,"")</f>
        <v>4.3896161230801978E-2</v>
      </c>
      <c r="AF64" s="12">
        <f ca="1">IF($AK64&lt;(Summary!$D$4+1),N64,"")</f>
        <v>6.0385842203475759E-2</v>
      </c>
      <c r="AG64" s="12">
        <f ca="1">IF($AK64&lt;(Summary!$D$4+1),O64,"")</f>
        <v>2.0323193857245681E-3</v>
      </c>
      <c r="AH64" s="12">
        <f ca="1">IF($AK64&lt;(Summary!$D$4+1),P64,"")</f>
        <v>3.8115573545469239E-2</v>
      </c>
      <c r="AI64" s="12" t="e">
        <f ca="1">IF($AK64&lt;(Summary!$D$4+1),Q64,"")</f>
        <v>#DIV/0!</v>
      </c>
      <c r="AJ64" s="12" t="e">
        <f ca="1">IF($AK64&lt;(Summary!$D$4+1),R64,"")</f>
        <v>#DIV/0!</v>
      </c>
      <c r="AK64" s="10">
        <f t="shared" si="4"/>
        <v>60</v>
      </c>
    </row>
    <row r="65" spans="2:37" x14ac:dyDescent="0.2">
      <c r="B65" s="1">
        <f>'Base Correl and Vol Calcs'!B65</f>
        <v>40086</v>
      </c>
      <c r="C65" s="3">
        <f ca="1">'Data Selector'!W64</f>
        <v>-5.0820665520958652E-2</v>
      </c>
      <c r="D65" s="3">
        <f ca="1">'Data Selector'!X64</f>
        <v>1.4799107140386791E-2</v>
      </c>
      <c r="E65" s="3">
        <f ca="1">'Data Selector'!Y64</f>
        <v>7.1747639777510974E-2</v>
      </c>
      <c r="F65" s="3">
        <f ca="1">'Data Selector'!Z64</f>
        <v>-6.155837288390964E-2</v>
      </c>
      <c r="G65" s="3">
        <f ca="1">'Data Selector'!AA64</f>
        <v>8.0283555887852964E-2</v>
      </c>
      <c r="H65" s="3">
        <f ca="1">'Data Selector'!AB64</f>
        <v>0.10115596267453775</v>
      </c>
      <c r="I65" s="3">
        <f ca="1">'Data Selector'!AC64</f>
        <v>-5.3049880953125461E-3</v>
      </c>
      <c r="J65" s="3">
        <f ca="1">'Data Selector'!AD64</f>
        <v>1.4238138543863466E-2</v>
      </c>
      <c r="K65" s="3">
        <f ca="1">'Data Selector'!AE64</f>
        <v>1.2564849053142702E-2</v>
      </c>
      <c r="L65" s="3">
        <f ca="1">'Data Selector'!AF64</f>
        <v>-9.1134451802377114E-4</v>
      </c>
      <c r="M65" s="3">
        <f ca="1">'Data Selector'!AG64</f>
        <v>0.25081292993000015</v>
      </c>
      <c r="N65" s="3">
        <f ca="1">'Data Selector'!AH64</f>
        <v>0.15605897043166395</v>
      </c>
      <c r="O65" s="3">
        <f ca="1">'Data Selector'!AI64</f>
        <v>3.7442116061438213E-2</v>
      </c>
      <c r="P65" s="3">
        <f ca="1">'Data Selector'!AJ64</f>
        <v>0.12417783887633016</v>
      </c>
      <c r="Q65" s="3" t="e">
        <f ca="1">'Data Selector'!AK64</f>
        <v>#DIV/0!</v>
      </c>
      <c r="R65" s="3" t="e">
        <f ca="1">'Data Selector'!AL64</f>
        <v>#DIV/0!</v>
      </c>
      <c r="U65" s="12">
        <f ca="1">IF($AK65&lt;(Summary!$D$4+1),C65,"")</f>
        <v>-5.0820665520958652E-2</v>
      </c>
      <c r="V65" s="12">
        <f ca="1">IF($AK65&lt;(Summary!$D$4+1),D65,"")</f>
        <v>1.4799107140386791E-2</v>
      </c>
      <c r="W65" s="12">
        <f ca="1">IF($AK65&lt;(Summary!$D$4+1),E65,"")</f>
        <v>7.1747639777510974E-2</v>
      </c>
      <c r="X65" s="12">
        <f ca="1">IF($AK65&lt;(Summary!$D$4+1),F65,"")</f>
        <v>-6.155837288390964E-2</v>
      </c>
      <c r="Y65" s="12">
        <f ca="1">IF($AK65&lt;(Summary!$D$4+1),G65,"")</f>
        <v>8.0283555887852964E-2</v>
      </c>
      <c r="Z65" s="12">
        <f ca="1">IF($AK65&lt;(Summary!$D$4+1),H65,"")</f>
        <v>0.10115596267453775</v>
      </c>
      <c r="AA65" s="12">
        <f ca="1">IF($AK65&lt;(Summary!$D$4+1),I65,"")</f>
        <v>-5.3049880953125461E-3</v>
      </c>
      <c r="AB65" s="12">
        <f ca="1">IF($AK65&lt;(Summary!$D$4+1),J65,"")</f>
        <v>1.4238138543863466E-2</v>
      </c>
      <c r="AC65" s="12">
        <f ca="1">IF($AK65&lt;(Summary!$D$4+1),K65,"")</f>
        <v>1.2564849053142702E-2</v>
      </c>
      <c r="AD65" s="12">
        <f ca="1">IF($AK65&lt;(Summary!$D$4+1),L65,"")</f>
        <v>-9.1134451802377114E-4</v>
      </c>
      <c r="AE65" s="12">
        <f ca="1">IF($AK65&lt;(Summary!$D$4+1),M65,"")</f>
        <v>0.25081292993000015</v>
      </c>
      <c r="AF65" s="12">
        <f ca="1">IF($AK65&lt;(Summary!$D$4+1),N65,"")</f>
        <v>0.15605897043166395</v>
      </c>
      <c r="AG65" s="12">
        <f ca="1">IF($AK65&lt;(Summary!$D$4+1),O65,"")</f>
        <v>3.7442116061438213E-2</v>
      </c>
      <c r="AH65" s="12">
        <f ca="1">IF($AK65&lt;(Summary!$D$4+1),P65,"")</f>
        <v>0.12417783887633016</v>
      </c>
      <c r="AI65" s="12" t="e">
        <f ca="1">IF($AK65&lt;(Summary!$D$4+1),Q65,"")</f>
        <v>#DIV/0!</v>
      </c>
      <c r="AJ65" s="12" t="e">
        <f ca="1">IF($AK65&lt;(Summary!$D$4+1),R65,"")</f>
        <v>#DIV/0!</v>
      </c>
      <c r="AK65" s="10">
        <f t="shared" si="4"/>
        <v>61</v>
      </c>
    </row>
    <row r="66" spans="2:37" x14ac:dyDescent="0.2">
      <c r="B66" s="1">
        <f>'Base Correl and Vol Calcs'!B66</f>
        <v>39994</v>
      </c>
      <c r="C66" s="3">
        <f ca="1">'Data Selector'!W65</f>
        <v>-2.6895643424501237E-2</v>
      </c>
      <c r="D66" s="3">
        <f ca="1">'Data Selector'!X65</f>
        <v>3.5007758997138261E-2</v>
      </c>
      <c r="E66" s="3">
        <f ca="1">'Data Selector'!Y65</f>
        <v>-6.0749353513206761E-2</v>
      </c>
      <c r="F66" s="3">
        <f ca="1">'Data Selector'!Z65</f>
        <v>-2.4305891288398884E-2</v>
      </c>
      <c r="G66" s="3">
        <f ca="1">'Data Selector'!AA65</f>
        <v>-0.18653702681296047</v>
      </c>
      <c r="H66" s="3">
        <f ca="1">'Data Selector'!AB65</f>
        <v>-4.1222898036818556E-2</v>
      </c>
      <c r="I66" s="3">
        <f ca="1">'Data Selector'!AC65</f>
        <v>9.7889560710937573E-2</v>
      </c>
      <c r="J66" s="3">
        <f ca="1">'Data Selector'!AD65</f>
        <v>-3.2980629442013409E-2</v>
      </c>
      <c r="K66" s="3">
        <f ca="1">'Data Selector'!AE65</f>
        <v>1.2744437555445298E-3</v>
      </c>
      <c r="L66" s="3">
        <f ca="1">'Data Selector'!AF65</f>
        <v>1.2661798473950991E-2</v>
      </c>
      <c r="M66" s="3">
        <f ca="1">'Data Selector'!AG65</f>
        <v>0.35905222238632017</v>
      </c>
      <c r="N66" s="3">
        <f ca="1">'Data Selector'!AH65</f>
        <v>0.15929062077994804</v>
      </c>
      <c r="O66" s="3">
        <f ca="1">'Data Selector'!AI65</f>
        <v>1.7824318847477594E-2</v>
      </c>
      <c r="P66" s="3">
        <f ca="1">'Data Selector'!AJ65</f>
        <v>-0.25817726933462004</v>
      </c>
      <c r="Q66" s="3" t="e">
        <f ca="1">'Data Selector'!AK65</f>
        <v>#DIV/0!</v>
      </c>
      <c r="R66" s="3" t="e">
        <f ca="1">'Data Selector'!AL65</f>
        <v>#DIV/0!</v>
      </c>
      <c r="U66" s="12">
        <f ca="1">IF($AK66&lt;(Summary!$D$4+1),C66,"")</f>
        <v>-2.6895643424501237E-2</v>
      </c>
      <c r="V66" s="12">
        <f ca="1">IF($AK66&lt;(Summary!$D$4+1),D66,"")</f>
        <v>3.5007758997138261E-2</v>
      </c>
      <c r="W66" s="12">
        <f ca="1">IF($AK66&lt;(Summary!$D$4+1),E66,"")</f>
        <v>-6.0749353513206761E-2</v>
      </c>
      <c r="X66" s="12">
        <f ca="1">IF($AK66&lt;(Summary!$D$4+1),F66,"")</f>
        <v>-2.4305891288398884E-2</v>
      </c>
      <c r="Y66" s="12">
        <f ca="1">IF($AK66&lt;(Summary!$D$4+1),G66,"")</f>
        <v>-0.18653702681296047</v>
      </c>
      <c r="Z66" s="12">
        <f ca="1">IF($AK66&lt;(Summary!$D$4+1),H66,"")</f>
        <v>-4.1222898036818556E-2</v>
      </c>
      <c r="AA66" s="12">
        <f ca="1">IF($AK66&lt;(Summary!$D$4+1),I66,"")</f>
        <v>9.7889560710937573E-2</v>
      </c>
      <c r="AB66" s="12">
        <f ca="1">IF($AK66&lt;(Summary!$D$4+1),J66,"")</f>
        <v>-3.2980629442013409E-2</v>
      </c>
      <c r="AC66" s="12">
        <f ca="1">IF($AK66&lt;(Summary!$D$4+1),K66,"")</f>
        <v>1.2744437555445298E-3</v>
      </c>
      <c r="AD66" s="12">
        <f ca="1">IF($AK66&lt;(Summary!$D$4+1),L66,"")</f>
        <v>1.2661798473950991E-2</v>
      </c>
      <c r="AE66" s="12">
        <f ca="1">IF($AK66&lt;(Summary!$D$4+1),M66,"")</f>
        <v>0.35905222238632017</v>
      </c>
      <c r="AF66" s="12">
        <f ca="1">IF($AK66&lt;(Summary!$D$4+1),N66,"")</f>
        <v>0.15929062077994804</v>
      </c>
      <c r="AG66" s="12">
        <f ca="1">IF($AK66&lt;(Summary!$D$4+1),O66,"")</f>
        <v>1.7824318847477594E-2</v>
      </c>
      <c r="AH66" s="12">
        <f ca="1">IF($AK66&lt;(Summary!$D$4+1),P66,"")</f>
        <v>-0.25817726933462004</v>
      </c>
      <c r="AI66" s="12" t="e">
        <f ca="1">IF($AK66&lt;(Summary!$D$4+1),Q66,"")</f>
        <v>#DIV/0!</v>
      </c>
      <c r="AJ66" s="12" t="e">
        <f ca="1">IF($AK66&lt;(Summary!$D$4+1),R66,"")</f>
        <v>#DIV/0!</v>
      </c>
      <c r="AK66" s="10">
        <f t="shared" si="4"/>
        <v>62</v>
      </c>
    </row>
    <row r="67" spans="2:37" x14ac:dyDescent="0.2">
      <c r="B67" s="1">
        <f>'Base Correl and Vol Calcs'!B67</f>
        <v>39903</v>
      </c>
      <c r="C67" s="3">
        <f ca="1">'Data Selector'!W66</f>
        <v>-0.18307454805271395</v>
      </c>
      <c r="D67" s="3">
        <f ca="1">'Data Selector'!X66</f>
        <v>9.1845086022051659E-2</v>
      </c>
      <c r="E67" s="3">
        <f ca="1">'Data Selector'!Y66</f>
        <v>6.6751318919935354E-3</v>
      </c>
      <c r="F67" s="3">
        <f ca="1">'Data Selector'!Z66</f>
        <v>-0.34027741434487213</v>
      </c>
      <c r="G67" s="3">
        <f ca="1">'Data Selector'!AA66</f>
        <v>0.10250581781616686</v>
      </c>
      <c r="H67" s="3">
        <f ca="1">'Data Selector'!AB66</f>
        <v>0.15473326879395399</v>
      </c>
      <c r="I67" s="3">
        <f ca="1">'Data Selector'!AC66</f>
        <v>3.2224484139062426E-2</v>
      </c>
      <c r="J67" s="3">
        <f ca="1">'Data Selector'!AD66</f>
        <v>-1.4318139447893508E-2</v>
      </c>
      <c r="K67" s="3">
        <f ca="1">'Data Selector'!AE66</f>
        <v>9.0290308772307259E-3</v>
      </c>
      <c r="L67" s="3">
        <f ca="1">'Data Selector'!AF66</f>
        <v>-3.1673481852006025E-2</v>
      </c>
      <c r="M67" s="3">
        <f ca="1">'Data Selector'!AG66</f>
        <v>-0.22094244759479531</v>
      </c>
      <c r="N67" s="3">
        <f ca="1">'Data Selector'!AH66</f>
        <v>-0.11011826326143404</v>
      </c>
      <c r="O67" s="3">
        <f ca="1">'Data Selector'!AI66</f>
        <v>1.1585972836203329E-3</v>
      </c>
      <c r="P67" s="3">
        <f ca="1">'Data Selector'!AJ66</f>
        <v>-3.5238922415281482E-2</v>
      </c>
      <c r="Q67" s="3" t="e">
        <f ca="1">'Data Selector'!AK66</f>
        <v>#DIV/0!</v>
      </c>
      <c r="R67" s="3" t="e">
        <f ca="1">'Data Selector'!AL66</f>
        <v>#DIV/0!</v>
      </c>
      <c r="U67" s="12">
        <f ca="1">IF($AK67&lt;(Summary!$D$4+1),C67,"")</f>
        <v>-0.18307454805271395</v>
      </c>
      <c r="V67" s="12">
        <f ca="1">IF($AK67&lt;(Summary!$D$4+1),D67,"")</f>
        <v>9.1845086022051659E-2</v>
      </c>
      <c r="W67" s="12">
        <f ca="1">IF($AK67&lt;(Summary!$D$4+1),E67,"")</f>
        <v>6.6751318919935354E-3</v>
      </c>
      <c r="X67" s="12">
        <f ca="1">IF($AK67&lt;(Summary!$D$4+1),F67,"")</f>
        <v>-0.34027741434487213</v>
      </c>
      <c r="Y67" s="12">
        <f ca="1">IF($AK67&lt;(Summary!$D$4+1),G67,"")</f>
        <v>0.10250581781616686</v>
      </c>
      <c r="Z67" s="12">
        <f ca="1">IF($AK67&lt;(Summary!$D$4+1),H67,"")</f>
        <v>0.15473326879395399</v>
      </c>
      <c r="AA67" s="12">
        <f ca="1">IF($AK67&lt;(Summary!$D$4+1),I67,"")</f>
        <v>3.2224484139062426E-2</v>
      </c>
      <c r="AB67" s="12">
        <f ca="1">IF($AK67&lt;(Summary!$D$4+1),J67,"")</f>
        <v>-1.4318139447893508E-2</v>
      </c>
      <c r="AC67" s="12">
        <f ca="1">IF($AK67&lt;(Summary!$D$4+1),K67,"")</f>
        <v>9.0290308772307259E-3</v>
      </c>
      <c r="AD67" s="12">
        <f ca="1">IF($AK67&lt;(Summary!$D$4+1),L67,"")</f>
        <v>-3.1673481852006025E-2</v>
      </c>
      <c r="AE67" s="12">
        <f ca="1">IF($AK67&lt;(Summary!$D$4+1),M67,"")</f>
        <v>-0.22094244759479531</v>
      </c>
      <c r="AF67" s="12">
        <f ca="1">IF($AK67&lt;(Summary!$D$4+1),N67,"")</f>
        <v>-0.11011826326143404</v>
      </c>
      <c r="AG67" s="12">
        <f ca="1">IF($AK67&lt;(Summary!$D$4+1),O67,"")</f>
        <v>1.1585972836203329E-3</v>
      </c>
      <c r="AH67" s="12">
        <f ca="1">IF($AK67&lt;(Summary!$D$4+1),P67,"")</f>
        <v>-3.5238922415281482E-2</v>
      </c>
      <c r="AI67" s="12" t="e">
        <f ca="1">IF($AK67&lt;(Summary!$D$4+1),Q67,"")</f>
        <v>#DIV/0!</v>
      </c>
      <c r="AJ67" s="12" t="e">
        <f ca="1">IF($AK67&lt;(Summary!$D$4+1),R67,"")</f>
        <v>#DIV/0!</v>
      </c>
      <c r="AK67" s="10">
        <f t="shared" si="4"/>
        <v>63</v>
      </c>
    </row>
    <row r="68" spans="2:37" x14ac:dyDescent="0.2">
      <c r="B68" s="1">
        <f>'Base Correl and Vol Calcs'!B68</f>
        <v>39813</v>
      </c>
      <c r="C68" s="3">
        <f ca="1">'Data Selector'!W67</f>
        <v>-0.26690450911235597</v>
      </c>
      <c r="D68" s="3">
        <f ca="1">'Data Selector'!X67</f>
        <v>-0.16661261872735067</v>
      </c>
      <c r="E68" s="3">
        <f ca="1">'Data Selector'!Y67</f>
        <v>-0.14315752124259518</v>
      </c>
      <c r="F68" s="3">
        <f ca="1">'Data Selector'!Z67</f>
        <v>-0.39365843454273231</v>
      </c>
      <c r="G68" s="3">
        <f ca="1">'Data Selector'!AA67</f>
        <v>-0.42208059881735249</v>
      </c>
      <c r="H68" s="3">
        <f ca="1">'Data Selector'!AB67</f>
        <v>-0.47956624976289386</v>
      </c>
      <c r="I68" s="3">
        <f ca="1">'Data Selector'!AC67</f>
        <v>-0.12772426655000024</v>
      </c>
      <c r="J68" s="3">
        <f ca="1">'Data Selector'!AD67</f>
        <v>4.2902928099558313E-2</v>
      </c>
      <c r="K68" s="3">
        <f ca="1">'Data Selector'!AE67</f>
        <v>4.7001293627365381E-2</v>
      </c>
      <c r="L68" s="3">
        <f ca="1">'Data Selector'!AF67</f>
        <v>0.11720218349879685</v>
      </c>
      <c r="M68" s="3">
        <f ca="1">'Data Selector'!AG67</f>
        <v>-0.32378532071175825</v>
      </c>
      <c r="N68" s="3">
        <f ca="1">'Data Selector'!AH67</f>
        <v>-0.21943344550424004</v>
      </c>
      <c r="O68" s="3">
        <f ca="1">'Data Selector'!AI67</f>
        <v>4.5793802934529948E-2</v>
      </c>
      <c r="P68" s="3">
        <f ca="1">'Data Selector'!AJ67</f>
        <v>-0.36089892505787802</v>
      </c>
      <c r="Q68" s="3" t="e">
        <f ca="1">'Data Selector'!AK67</f>
        <v>#DIV/0!</v>
      </c>
      <c r="R68" s="3" t="e">
        <f ca="1">'Data Selector'!AL67</f>
        <v>#DIV/0!</v>
      </c>
      <c r="U68" s="12">
        <f ca="1">IF($AK68&lt;(Summary!$D$4+1),C68,"")</f>
        <v>-0.26690450911235597</v>
      </c>
      <c r="V68" s="12">
        <f ca="1">IF($AK68&lt;(Summary!$D$4+1),D68,"")</f>
        <v>-0.16661261872735067</v>
      </c>
      <c r="W68" s="12">
        <f ca="1">IF($AK68&lt;(Summary!$D$4+1),E68,"")</f>
        <v>-0.14315752124259518</v>
      </c>
      <c r="X68" s="12">
        <f ca="1">IF($AK68&lt;(Summary!$D$4+1),F68,"")</f>
        <v>-0.39365843454273231</v>
      </c>
      <c r="Y68" s="12">
        <f ca="1">IF($AK68&lt;(Summary!$D$4+1),G68,"")</f>
        <v>-0.42208059881735249</v>
      </c>
      <c r="Z68" s="12">
        <f ca="1">IF($AK68&lt;(Summary!$D$4+1),H68,"")</f>
        <v>-0.47956624976289386</v>
      </c>
      <c r="AA68" s="12">
        <f ca="1">IF($AK68&lt;(Summary!$D$4+1),I68,"")</f>
        <v>-0.12772426655000024</v>
      </c>
      <c r="AB68" s="12">
        <f ca="1">IF($AK68&lt;(Summary!$D$4+1),J68,"")</f>
        <v>4.2902928099558313E-2</v>
      </c>
      <c r="AC68" s="12">
        <f ca="1">IF($AK68&lt;(Summary!$D$4+1),K68,"")</f>
        <v>4.7001293627365381E-2</v>
      </c>
      <c r="AD68" s="12">
        <f ca="1">IF($AK68&lt;(Summary!$D$4+1),L68,"")</f>
        <v>0.11720218349879685</v>
      </c>
      <c r="AE68" s="12">
        <f ca="1">IF($AK68&lt;(Summary!$D$4+1),M68,"")</f>
        <v>-0.32378532071175825</v>
      </c>
      <c r="AF68" s="12">
        <f ca="1">IF($AK68&lt;(Summary!$D$4+1),N68,"")</f>
        <v>-0.21943344550424004</v>
      </c>
      <c r="AG68" s="12">
        <f ca="1">IF($AK68&lt;(Summary!$D$4+1),O68,"")</f>
        <v>4.5793802934529948E-2</v>
      </c>
      <c r="AH68" s="12">
        <f ca="1">IF($AK68&lt;(Summary!$D$4+1),P68,"")</f>
        <v>-0.36089892505787802</v>
      </c>
      <c r="AI68" s="12" t="e">
        <f ca="1">IF($AK68&lt;(Summary!$D$4+1),Q68,"")</f>
        <v>#DIV/0!</v>
      </c>
      <c r="AJ68" s="12" t="e">
        <f ca="1">IF($AK68&lt;(Summary!$D$4+1),R68,"")</f>
        <v>#DIV/0!</v>
      </c>
      <c r="AK68" s="10">
        <f t="shared" si="4"/>
        <v>64</v>
      </c>
    </row>
    <row r="69" spans="2:37" x14ac:dyDescent="0.2">
      <c r="B69" s="1">
        <f>'Base Correl and Vol Calcs'!B69</f>
        <v>39721</v>
      </c>
      <c r="C69" s="3">
        <f ca="1">'Data Selector'!W68</f>
        <v>-2.2570868654836929E-2</v>
      </c>
      <c r="D69" s="3">
        <f ca="1">'Data Selector'!X68</f>
        <v>-6.9314293248155523E-2</v>
      </c>
      <c r="E69" s="3">
        <f ca="1">'Data Selector'!Y68</f>
        <v>-8.491935618287505E-2</v>
      </c>
      <c r="F69" s="3">
        <f ca="1">'Data Selector'!Z68</f>
        <v>-3.753333651499291E-2</v>
      </c>
      <c r="G69" s="3">
        <f ca="1">'Data Selector'!AA68</f>
        <v>-0.11953812660344809</v>
      </c>
      <c r="H69" s="3">
        <f ca="1">'Data Selector'!AB68</f>
        <v>-0.25492325448862863</v>
      </c>
      <c r="I69" s="3">
        <f ca="1">'Data Selector'!AC68</f>
        <v>-0.22619088184375002</v>
      </c>
      <c r="J69" s="3">
        <f ca="1">'Data Selector'!AD68</f>
        <v>6.464376323306098E-3</v>
      </c>
      <c r="K69" s="3">
        <f ca="1">'Data Selector'!AE68</f>
        <v>-1.8689453151667257E-2</v>
      </c>
      <c r="L69" s="3">
        <f ca="1">'Data Selector'!AF68</f>
        <v>3.1618985198917926E-3</v>
      </c>
      <c r="M69" s="3">
        <f ca="1">'Data Selector'!AG68</f>
        <v>-0.1041057853830093</v>
      </c>
      <c r="N69" s="3">
        <f ca="1">'Data Selector'!AH68</f>
        <v>-8.3699414899902402E-2</v>
      </c>
      <c r="O69" s="3">
        <f ca="1">'Data Selector'!AI68</f>
        <v>-4.8840848846950502E-3</v>
      </c>
      <c r="P69" s="3">
        <f ca="1">'Data Selector'!AJ68</f>
        <v>-0.17018039254188655</v>
      </c>
      <c r="Q69" s="3" t="e">
        <f ca="1">'Data Selector'!AK68</f>
        <v>#DIV/0!</v>
      </c>
      <c r="R69" s="3" t="e">
        <f ca="1">'Data Selector'!AL68</f>
        <v>#DIV/0!</v>
      </c>
      <c r="U69" s="12">
        <f ca="1">IF($AK69&lt;(Summary!$D$4+1),C69,"")</f>
        <v>-2.2570868654836929E-2</v>
      </c>
      <c r="V69" s="12">
        <f ca="1">IF($AK69&lt;(Summary!$D$4+1),D69,"")</f>
        <v>-6.9314293248155523E-2</v>
      </c>
      <c r="W69" s="12">
        <f ca="1">IF($AK69&lt;(Summary!$D$4+1),E69,"")</f>
        <v>-8.491935618287505E-2</v>
      </c>
      <c r="X69" s="12">
        <f ca="1">IF($AK69&lt;(Summary!$D$4+1),F69,"")</f>
        <v>-3.753333651499291E-2</v>
      </c>
      <c r="Y69" s="12">
        <f ca="1">IF($AK69&lt;(Summary!$D$4+1),G69,"")</f>
        <v>-0.11953812660344809</v>
      </c>
      <c r="Z69" s="12">
        <f ca="1">IF($AK69&lt;(Summary!$D$4+1),H69,"")</f>
        <v>-0.25492325448862863</v>
      </c>
      <c r="AA69" s="12">
        <f ca="1">IF($AK69&lt;(Summary!$D$4+1),I69,"")</f>
        <v>-0.22619088184375002</v>
      </c>
      <c r="AB69" s="12">
        <f ca="1">IF($AK69&lt;(Summary!$D$4+1),J69,"")</f>
        <v>6.464376323306098E-3</v>
      </c>
      <c r="AC69" s="12">
        <f ca="1">IF($AK69&lt;(Summary!$D$4+1),K69,"")</f>
        <v>-1.8689453151667257E-2</v>
      </c>
      <c r="AD69" s="12">
        <f ca="1">IF($AK69&lt;(Summary!$D$4+1),L69,"")</f>
        <v>3.1618985198917926E-3</v>
      </c>
      <c r="AE69" s="12">
        <f ca="1">IF($AK69&lt;(Summary!$D$4+1),M69,"")</f>
        <v>-0.1041057853830093</v>
      </c>
      <c r="AF69" s="12">
        <f ca="1">IF($AK69&lt;(Summary!$D$4+1),N69,"")</f>
        <v>-8.3699414899902402E-2</v>
      </c>
      <c r="AG69" s="12">
        <f ca="1">IF($AK69&lt;(Summary!$D$4+1),O69,"")</f>
        <v>-4.8840848846950502E-3</v>
      </c>
      <c r="AH69" s="12">
        <f ca="1">IF($AK69&lt;(Summary!$D$4+1),P69,"")</f>
        <v>-0.17018039254188655</v>
      </c>
      <c r="AI69" s="12" t="e">
        <f ca="1">IF($AK69&lt;(Summary!$D$4+1),Q69,"")</f>
        <v>#DIV/0!</v>
      </c>
      <c r="AJ69" s="12" t="e">
        <f ca="1">IF($AK69&lt;(Summary!$D$4+1),R69,"")</f>
        <v>#DIV/0!</v>
      </c>
      <c r="AK69" s="10">
        <f t="shared" ref="AK69:AK132" si="8">AK68+1</f>
        <v>65</v>
      </c>
    </row>
    <row r="70" spans="2:37" x14ac:dyDescent="0.2">
      <c r="B70" s="1">
        <f>'Base Correl and Vol Calcs'!B70</f>
        <v>39629</v>
      </c>
      <c r="C70" s="3">
        <f ca="1">'Data Selector'!W69</f>
        <v>-1.5612152199150908E-2</v>
      </c>
      <c r="D70" s="3">
        <f ca="1">'Data Selector'!X69</f>
        <v>-4.9482511376101046E-3</v>
      </c>
      <c r="E70" s="3">
        <f ca="1">'Data Selector'!Y69</f>
        <v>-6.5113649034881371E-3</v>
      </c>
      <c r="F70" s="3">
        <f ca="1">'Data Selector'!Z69</f>
        <v>2.7238131359182072E-2</v>
      </c>
      <c r="G70" s="3">
        <f ca="1">'Data Selector'!AA69</f>
        <v>-6.0143200921476403E-3</v>
      </c>
      <c r="H70" s="3">
        <f ca="1">'Data Selector'!AB69</f>
        <v>-6.5546759137433019E-2</v>
      </c>
      <c r="I70" s="3">
        <f ca="1">'Data Selector'!AC69</f>
        <v>5.9221104493749843E-2</v>
      </c>
      <c r="J70" s="3">
        <f ca="1">'Data Selector'!AD69</f>
        <v>-2.6374054511574152E-2</v>
      </c>
      <c r="K70" s="3">
        <f ca="1">'Data Selector'!AE69</f>
        <v>0.11363074568737708</v>
      </c>
      <c r="L70" s="3">
        <f ca="1">'Data Selector'!AF69</f>
        <v>5.9733628131708683E-2</v>
      </c>
      <c r="M70" s="3">
        <f ca="1">'Data Selector'!AG69</f>
        <v>-8.5597679413785932E-2</v>
      </c>
      <c r="N70" s="3">
        <f ca="1">'Data Selector'!AH69</f>
        <v>-2.7268047086923541E-2</v>
      </c>
      <c r="O70" s="3">
        <f ca="1">'Data Selector'!AI69</f>
        <v>-1.0201142445340317E-2</v>
      </c>
      <c r="P70" s="3">
        <f ca="1">'Data Selector'!AJ69</f>
        <v>9.8904499282359781E-2</v>
      </c>
      <c r="Q70" s="3" t="e">
        <f ca="1">'Data Selector'!AK69</f>
        <v>#DIV/0!</v>
      </c>
      <c r="R70" s="3" t="e">
        <f ca="1">'Data Selector'!AL69</f>
        <v>#DIV/0!</v>
      </c>
      <c r="U70" s="12">
        <f ca="1">IF($AK70&lt;(Summary!$D$4+1),C70,"")</f>
        <v>-1.5612152199150908E-2</v>
      </c>
      <c r="V70" s="12">
        <f ca="1">IF($AK70&lt;(Summary!$D$4+1),D70,"")</f>
        <v>-4.9482511376101046E-3</v>
      </c>
      <c r="W70" s="12">
        <f ca="1">IF($AK70&lt;(Summary!$D$4+1),E70,"")</f>
        <v>-6.5113649034881371E-3</v>
      </c>
      <c r="X70" s="12">
        <f ca="1">IF($AK70&lt;(Summary!$D$4+1),F70,"")</f>
        <v>2.7238131359182072E-2</v>
      </c>
      <c r="Y70" s="12">
        <f ca="1">IF($AK70&lt;(Summary!$D$4+1),G70,"")</f>
        <v>-6.0143200921476403E-3</v>
      </c>
      <c r="Z70" s="12">
        <f ca="1">IF($AK70&lt;(Summary!$D$4+1),H70,"")</f>
        <v>-6.5546759137433019E-2</v>
      </c>
      <c r="AA70" s="12">
        <f ca="1">IF($AK70&lt;(Summary!$D$4+1),I70,"")</f>
        <v>5.9221104493749843E-2</v>
      </c>
      <c r="AB70" s="12">
        <f ca="1">IF($AK70&lt;(Summary!$D$4+1),J70,"")</f>
        <v>-2.6374054511574152E-2</v>
      </c>
      <c r="AC70" s="12">
        <f ca="1">IF($AK70&lt;(Summary!$D$4+1),K70,"")</f>
        <v>0.11363074568737708</v>
      </c>
      <c r="AD70" s="12">
        <f ca="1">IF($AK70&lt;(Summary!$D$4+1),L70,"")</f>
        <v>5.9733628131708683E-2</v>
      </c>
      <c r="AE70" s="12">
        <f ca="1">IF($AK70&lt;(Summary!$D$4+1),M70,"")</f>
        <v>-8.5597679413785932E-2</v>
      </c>
      <c r="AF70" s="12">
        <f ca="1">IF($AK70&lt;(Summary!$D$4+1),N70,"")</f>
        <v>-2.7268047086923541E-2</v>
      </c>
      <c r="AG70" s="12">
        <f ca="1">IF($AK70&lt;(Summary!$D$4+1),O70,"")</f>
        <v>-1.0201142445340317E-2</v>
      </c>
      <c r="AH70" s="12">
        <f ca="1">IF($AK70&lt;(Summary!$D$4+1),P70,"")</f>
        <v>9.8904499282359781E-2</v>
      </c>
      <c r="AI70" s="12" t="e">
        <f ca="1">IF($AK70&lt;(Summary!$D$4+1),Q70,"")</f>
        <v>#DIV/0!</v>
      </c>
      <c r="AJ70" s="12" t="e">
        <f ca="1">IF($AK70&lt;(Summary!$D$4+1),R70,"")</f>
        <v>#DIV/0!</v>
      </c>
      <c r="AK70" s="10">
        <f t="shared" si="8"/>
        <v>66</v>
      </c>
    </row>
    <row r="71" spans="2:37" x14ac:dyDescent="0.2">
      <c r="B71" s="1">
        <f>'Base Correl and Vol Calcs'!B71</f>
        <v>39538</v>
      </c>
      <c r="C71" s="3">
        <f ca="1">'Data Selector'!W70</f>
        <v>1.4697102670764295E-3</v>
      </c>
      <c r="D71" s="3">
        <f ca="1">'Data Selector'!X70</f>
        <v>3.6000493481300744E-3</v>
      </c>
      <c r="E71" s="3">
        <f ca="1">'Data Selector'!Y70</f>
        <v>-5.0434198236016692E-2</v>
      </c>
      <c r="F71" s="3">
        <f ca="1">'Data Selector'!Z70</f>
        <v>-4.8750520815289189E-2</v>
      </c>
      <c r="G71" s="3">
        <f ca="1">'Data Selector'!AA70</f>
        <v>-7.4390364690496091E-2</v>
      </c>
      <c r="H71" s="3">
        <f ca="1">'Data Selector'!AB70</f>
        <v>-5.9023197399967309E-2</v>
      </c>
      <c r="I71" s="3">
        <f ca="1">'Data Selector'!AC70</f>
        <v>-5.1670336073437184E-2</v>
      </c>
      <c r="J71" s="3">
        <f ca="1">'Data Selector'!AD70</f>
        <v>-5.2150385626323903E-3</v>
      </c>
      <c r="K71" s="3">
        <f ca="1">'Data Selector'!AE70</f>
        <v>-2.1342187934494827E-2</v>
      </c>
      <c r="L71" s="3">
        <f ca="1">'Data Selector'!AF70</f>
        <v>4.5990890404468132E-4</v>
      </c>
      <c r="M71" s="3">
        <f ca="1">'Data Selector'!AG70</f>
        <v>-5.6292906519108898E-2</v>
      </c>
      <c r="N71" s="3">
        <f ca="1">'Data Selector'!AH70</f>
        <v>-9.4445898397433115E-2</v>
      </c>
      <c r="O71" s="3">
        <f ca="1">'Data Selector'!AI70</f>
        <v>2.1681347524030725E-2</v>
      </c>
      <c r="P71" s="3">
        <f ca="1">'Data Selector'!AJ70</f>
        <v>-0.10189168938077486</v>
      </c>
      <c r="Q71" s="3" t="e">
        <f ca="1">'Data Selector'!AK70</f>
        <v>#DIV/0!</v>
      </c>
      <c r="R71" s="3" t="e">
        <f ca="1">'Data Selector'!AL70</f>
        <v>#DIV/0!</v>
      </c>
      <c r="U71" s="12">
        <f ca="1">IF($AK71&lt;(Summary!$D$4+1),C71,"")</f>
        <v>1.4697102670764295E-3</v>
      </c>
      <c r="V71" s="12">
        <f ca="1">IF($AK71&lt;(Summary!$D$4+1),D71,"")</f>
        <v>3.6000493481300744E-3</v>
      </c>
      <c r="W71" s="12">
        <f ca="1">IF($AK71&lt;(Summary!$D$4+1),E71,"")</f>
        <v>-5.0434198236016692E-2</v>
      </c>
      <c r="X71" s="12">
        <f ca="1">IF($AK71&lt;(Summary!$D$4+1),F71,"")</f>
        <v>-4.8750520815289189E-2</v>
      </c>
      <c r="Y71" s="12">
        <f ca="1">IF($AK71&lt;(Summary!$D$4+1),G71,"")</f>
        <v>-7.4390364690496091E-2</v>
      </c>
      <c r="Z71" s="12">
        <f ca="1">IF($AK71&lt;(Summary!$D$4+1),H71,"")</f>
        <v>-5.9023197399967309E-2</v>
      </c>
      <c r="AA71" s="12">
        <f ca="1">IF($AK71&lt;(Summary!$D$4+1),I71,"")</f>
        <v>-5.1670336073437184E-2</v>
      </c>
      <c r="AB71" s="12">
        <f ca="1">IF($AK71&lt;(Summary!$D$4+1),J71,"")</f>
        <v>-5.2150385626323903E-3</v>
      </c>
      <c r="AC71" s="12">
        <f ca="1">IF($AK71&lt;(Summary!$D$4+1),K71,"")</f>
        <v>-2.1342187934494827E-2</v>
      </c>
      <c r="AD71" s="12">
        <f ca="1">IF($AK71&lt;(Summary!$D$4+1),L71,"")</f>
        <v>4.5990890404468132E-4</v>
      </c>
      <c r="AE71" s="12">
        <f ca="1">IF($AK71&lt;(Summary!$D$4+1),M71,"")</f>
        <v>-5.6292906519108898E-2</v>
      </c>
      <c r="AF71" s="12">
        <f ca="1">IF($AK71&lt;(Summary!$D$4+1),N71,"")</f>
        <v>-9.4445898397433115E-2</v>
      </c>
      <c r="AG71" s="12">
        <f ca="1">IF($AK71&lt;(Summary!$D$4+1),O71,"")</f>
        <v>2.1681347524030725E-2</v>
      </c>
      <c r="AH71" s="12">
        <f ca="1">IF($AK71&lt;(Summary!$D$4+1),P71,"")</f>
        <v>-0.10189168938077486</v>
      </c>
      <c r="AI71" s="12" t="e">
        <f ca="1">IF($AK71&lt;(Summary!$D$4+1),Q71,"")</f>
        <v>#DIV/0!</v>
      </c>
      <c r="AJ71" s="12" t="e">
        <f ca="1">IF($AK71&lt;(Summary!$D$4+1),R71,"")</f>
        <v>#DIV/0!</v>
      </c>
      <c r="AK71" s="10">
        <f t="shared" si="8"/>
        <v>67</v>
      </c>
    </row>
    <row r="72" spans="2:37" x14ac:dyDescent="0.2">
      <c r="B72" s="1">
        <f>'Base Correl and Vol Calcs'!B72</f>
        <v>39447</v>
      </c>
      <c r="C72" s="3">
        <f ca="1">'Data Selector'!W71</f>
        <v>-9.7147043482378459E-3</v>
      </c>
      <c r="D72" s="3">
        <f ca="1">'Data Selector'!X71</f>
        <v>-0.11816406312469974</v>
      </c>
      <c r="E72" s="3">
        <f ca="1">'Data Selector'!Y71</f>
        <v>0.10902240080566505</v>
      </c>
      <c r="F72" s="3">
        <f ca="1">'Data Selector'!Z71</f>
        <v>-8.2135205607314354E-4</v>
      </c>
      <c r="G72" s="3">
        <f ca="1">'Data Selector'!AA71</f>
        <v>7.3419013092547392E-2</v>
      </c>
      <c r="H72" s="3">
        <f ca="1">'Data Selector'!AB71</f>
        <v>-3.1146311963361484E-3</v>
      </c>
      <c r="I72" s="3">
        <f ca="1">'Data Selector'!AC71</f>
        <v>0.10045552462656215</v>
      </c>
      <c r="J72" s="3">
        <f ca="1">'Data Selector'!AD71</f>
        <v>0.14749998904639616</v>
      </c>
      <c r="K72" s="3">
        <f ca="1">'Data Selector'!AE71</f>
        <v>7.5018904889105453E-2</v>
      </c>
      <c r="L72" s="3">
        <f ca="1">'Data Selector'!AF71</f>
        <v>7.0444413172340514E-2</v>
      </c>
      <c r="M72" s="3">
        <f ca="1">'Data Selector'!AG71</f>
        <v>-0.10240691565480775</v>
      </c>
      <c r="N72" s="3">
        <f ca="1">'Data Selector'!AH71</f>
        <v>-3.3318023781138351E-2</v>
      </c>
      <c r="O72" s="3">
        <f ca="1">'Data Selector'!AI71</f>
        <v>3.0013778704309324E-2</v>
      </c>
      <c r="P72" s="3">
        <f ca="1">'Data Selector'!AJ71</f>
        <v>-4.672378305234004E-2</v>
      </c>
      <c r="Q72" s="3" t="e">
        <f ca="1">'Data Selector'!AK71</f>
        <v>#DIV/0!</v>
      </c>
      <c r="R72" s="3" t="e">
        <f ca="1">'Data Selector'!AL71</f>
        <v>#DIV/0!</v>
      </c>
      <c r="U72" s="12">
        <f ca="1">IF($AK72&lt;(Summary!$D$4+1),C72,"")</f>
        <v>-9.7147043482378459E-3</v>
      </c>
      <c r="V72" s="12">
        <f ca="1">IF($AK72&lt;(Summary!$D$4+1),D72,"")</f>
        <v>-0.11816406312469974</v>
      </c>
      <c r="W72" s="12">
        <f ca="1">IF($AK72&lt;(Summary!$D$4+1),E72,"")</f>
        <v>0.10902240080566505</v>
      </c>
      <c r="X72" s="12">
        <f ca="1">IF($AK72&lt;(Summary!$D$4+1),F72,"")</f>
        <v>-8.2135205607314354E-4</v>
      </c>
      <c r="Y72" s="12">
        <f ca="1">IF($AK72&lt;(Summary!$D$4+1),G72,"")</f>
        <v>7.3419013092547392E-2</v>
      </c>
      <c r="Z72" s="12">
        <f ca="1">IF($AK72&lt;(Summary!$D$4+1),H72,"")</f>
        <v>-3.1146311963361484E-3</v>
      </c>
      <c r="AA72" s="12">
        <f ca="1">IF($AK72&lt;(Summary!$D$4+1),I72,"")</f>
        <v>0.10045552462656215</v>
      </c>
      <c r="AB72" s="12">
        <f ca="1">IF($AK72&lt;(Summary!$D$4+1),J72,"")</f>
        <v>0.14749998904639616</v>
      </c>
      <c r="AC72" s="12">
        <f ca="1">IF($AK72&lt;(Summary!$D$4+1),K72,"")</f>
        <v>7.5018904889105453E-2</v>
      </c>
      <c r="AD72" s="12">
        <f ca="1">IF($AK72&lt;(Summary!$D$4+1),L72,"")</f>
        <v>7.0444413172340514E-2</v>
      </c>
      <c r="AE72" s="12">
        <f ca="1">IF($AK72&lt;(Summary!$D$4+1),M72,"")</f>
        <v>-0.10240691565480775</v>
      </c>
      <c r="AF72" s="12">
        <f ca="1">IF($AK72&lt;(Summary!$D$4+1),N72,"")</f>
        <v>-3.3318023781138351E-2</v>
      </c>
      <c r="AG72" s="12">
        <f ca="1">IF($AK72&lt;(Summary!$D$4+1),O72,"")</f>
        <v>3.0013778704309324E-2</v>
      </c>
      <c r="AH72" s="12">
        <f ca="1">IF($AK72&lt;(Summary!$D$4+1),P72,"")</f>
        <v>-4.672378305234004E-2</v>
      </c>
      <c r="AI72" s="12" t="e">
        <f ca="1">IF($AK72&lt;(Summary!$D$4+1),Q72,"")</f>
        <v>#DIV/0!</v>
      </c>
      <c r="AJ72" s="12" t="e">
        <f ca="1">IF($AK72&lt;(Summary!$D$4+1),R72,"")</f>
        <v>#DIV/0!</v>
      </c>
      <c r="AK72" s="10">
        <f t="shared" si="8"/>
        <v>68</v>
      </c>
    </row>
    <row r="73" spans="2:37" x14ac:dyDescent="0.2">
      <c r="B73" s="1">
        <f>'Base Correl and Vol Calcs'!B73</f>
        <v>39355</v>
      </c>
      <c r="C73" s="3">
        <f ca="1">'Data Selector'!W72</f>
        <v>2.2032928219746895E-2</v>
      </c>
      <c r="D73" s="3">
        <f ca="1">'Data Selector'!X72</f>
        <v>-6.439770716098292E-2</v>
      </c>
      <c r="E73" s="3">
        <f ca="1">'Data Selector'!Y72</f>
        <v>-9.4404658742452963E-3</v>
      </c>
      <c r="F73" s="3">
        <f ca="1">'Data Selector'!Z72</f>
        <v>-3.1663150359520609E-2</v>
      </c>
      <c r="G73" s="3">
        <f ca="1">'Data Selector'!AA72</f>
        <v>-6.8897524773391283E-2</v>
      </c>
      <c r="H73" s="3">
        <f ca="1">'Data Selector'!AB72</f>
        <v>-9.3429818255622021E-2</v>
      </c>
      <c r="I73" s="3">
        <f ca="1">'Data Selector'!AC72</f>
        <v>4.9608675390626633E-3</v>
      </c>
      <c r="J73" s="3">
        <f ca="1">'Data Selector'!AD72</f>
        <v>5.3045937872985727E-2</v>
      </c>
      <c r="K73" s="3">
        <f ca="1">'Data Selector'!AE72</f>
        <v>7.9547557653243839E-2</v>
      </c>
      <c r="L73" s="3">
        <f ca="1">'Data Selector'!AF72</f>
        <v>1.0442260860510366E-4</v>
      </c>
      <c r="M73" s="3">
        <f ca="1">'Data Selector'!AG72</f>
        <v>3.6556789977124859E-2</v>
      </c>
      <c r="N73" s="3">
        <f ca="1">'Data Selector'!AH72</f>
        <v>2.030281214001306E-2</v>
      </c>
      <c r="O73" s="3">
        <f ca="1">'Data Selector'!AI72</f>
        <v>2.8442246158028262E-2</v>
      </c>
      <c r="P73" s="3">
        <f ca="1">'Data Selector'!AJ72</f>
        <v>-4.3024845064729145E-2</v>
      </c>
      <c r="Q73" s="3" t="e">
        <f ca="1">'Data Selector'!AK72</f>
        <v>#DIV/0!</v>
      </c>
      <c r="R73" s="3" t="e">
        <f ca="1">'Data Selector'!AL72</f>
        <v>#DIV/0!</v>
      </c>
      <c r="U73" s="12">
        <f ca="1">IF($AK73&lt;(Summary!$D$4+1),C73,"")</f>
        <v>2.2032928219746895E-2</v>
      </c>
      <c r="V73" s="12">
        <f ca="1">IF($AK73&lt;(Summary!$D$4+1),D73,"")</f>
        <v>-6.439770716098292E-2</v>
      </c>
      <c r="W73" s="12">
        <f ca="1">IF($AK73&lt;(Summary!$D$4+1),E73,"")</f>
        <v>-9.4404658742452963E-3</v>
      </c>
      <c r="X73" s="12">
        <f ca="1">IF($AK73&lt;(Summary!$D$4+1),F73,"")</f>
        <v>-3.1663150359520609E-2</v>
      </c>
      <c r="Y73" s="12">
        <f ca="1">IF($AK73&lt;(Summary!$D$4+1),G73,"")</f>
        <v>-6.8897524773391283E-2</v>
      </c>
      <c r="Z73" s="12">
        <f ca="1">IF($AK73&lt;(Summary!$D$4+1),H73,"")</f>
        <v>-9.3429818255622021E-2</v>
      </c>
      <c r="AA73" s="12">
        <f ca="1">IF($AK73&lt;(Summary!$D$4+1),I73,"")</f>
        <v>4.9608675390626633E-3</v>
      </c>
      <c r="AB73" s="12">
        <f ca="1">IF($AK73&lt;(Summary!$D$4+1),J73,"")</f>
        <v>5.3045937872985727E-2</v>
      </c>
      <c r="AC73" s="12">
        <f ca="1">IF($AK73&lt;(Summary!$D$4+1),K73,"")</f>
        <v>7.9547557653243839E-2</v>
      </c>
      <c r="AD73" s="12">
        <f ca="1">IF($AK73&lt;(Summary!$D$4+1),L73,"")</f>
        <v>1.0442260860510366E-4</v>
      </c>
      <c r="AE73" s="12">
        <f ca="1">IF($AK73&lt;(Summary!$D$4+1),M73,"")</f>
        <v>3.6556789977124859E-2</v>
      </c>
      <c r="AF73" s="12">
        <f ca="1">IF($AK73&lt;(Summary!$D$4+1),N73,"")</f>
        <v>2.030281214001306E-2</v>
      </c>
      <c r="AG73" s="12">
        <f ca="1">IF($AK73&lt;(Summary!$D$4+1),O73,"")</f>
        <v>2.8442246158028262E-2</v>
      </c>
      <c r="AH73" s="12">
        <f ca="1">IF($AK73&lt;(Summary!$D$4+1),P73,"")</f>
        <v>-4.3024845064729145E-2</v>
      </c>
      <c r="AI73" s="12" t="e">
        <f ca="1">IF($AK73&lt;(Summary!$D$4+1),Q73,"")</f>
        <v>#DIV/0!</v>
      </c>
      <c r="AJ73" s="12" t="e">
        <f ca="1">IF($AK73&lt;(Summary!$D$4+1),R73,"")</f>
        <v>#DIV/0!</v>
      </c>
      <c r="AK73" s="10">
        <f t="shared" si="8"/>
        <v>69</v>
      </c>
    </row>
    <row r="74" spans="2:37" x14ac:dyDescent="0.2">
      <c r="B74" s="1">
        <f>'Base Correl and Vol Calcs'!B74</f>
        <v>39263</v>
      </c>
      <c r="C74" s="3">
        <f ca="1">'Data Selector'!W73</f>
        <v>6.5618874151765372E-2</v>
      </c>
      <c r="D74" s="3">
        <f ca="1">'Data Selector'!X73</f>
        <v>2.3057343852924461E-2</v>
      </c>
      <c r="E74" s="3">
        <f ca="1">'Data Selector'!Y73</f>
        <v>8.2409042746009353E-2</v>
      </c>
      <c r="F74" s="3">
        <f ca="1">'Data Selector'!Z73</f>
        <v>0.11801489808924148</v>
      </c>
      <c r="G74" s="3">
        <f ca="1">'Data Selector'!AA73</f>
        <v>0.17642571571884402</v>
      </c>
      <c r="H74" s="3">
        <f ca="1">'Data Selector'!AB73</f>
        <v>6.909050392740923E-2</v>
      </c>
      <c r="I74" s="3">
        <f ca="1">'Data Selector'!AC73</f>
        <v>-3.3570154890625314E-3</v>
      </c>
      <c r="J74" s="3">
        <f ca="1">'Data Selector'!AD73</f>
        <v>2.6090473182478924E-2</v>
      </c>
      <c r="K74" s="3">
        <f ca="1">'Data Selector'!AE73</f>
        <v>3.3008720261519908E-2</v>
      </c>
      <c r="L74" s="3">
        <f ca="1">'Data Selector'!AF73</f>
        <v>2.4778940293486595E-2</v>
      </c>
      <c r="M74" s="3">
        <f ca="1">'Data Selector'!AG73</f>
        <v>-5.8397215591999951E-2</v>
      </c>
      <c r="N74" s="3">
        <f ca="1">'Data Selector'!AH73</f>
        <v>6.2781603206120806E-2</v>
      </c>
      <c r="O74" s="3">
        <f ca="1">'Data Selector'!AI73</f>
        <v>-5.1792981719699371E-3</v>
      </c>
      <c r="P74" s="3">
        <f ca="1">'Data Selector'!AJ73</f>
        <v>3.5205325887297523E-2</v>
      </c>
      <c r="Q74" s="3" t="e">
        <f ca="1">'Data Selector'!AK73</f>
        <v>#DIV/0!</v>
      </c>
      <c r="R74" s="3" t="e">
        <f ca="1">'Data Selector'!AL73</f>
        <v>#DIV/0!</v>
      </c>
      <c r="U74" s="12">
        <f ca="1">IF($AK74&lt;(Summary!$D$4+1),C74,"")</f>
        <v>6.5618874151765372E-2</v>
      </c>
      <c r="V74" s="12">
        <f ca="1">IF($AK74&lt;(Summary!$D$4+1),D74,"")</f>
        <v>2.3057343852924461E-2</v>
      </c>
      <c r="W74" s="12">
        <f ca="1">IF($AK74&lt;(Summary!$D$4+1),E74,"")</f>
        <v>8.2409042746009353E-2</v>
      </c>
      <c r="X74" s="12">
        <f ca="1">IF($AK74&lt;(Summary!$D$4+1),F74,"")</f>
        <v>0.11801489808924148</v>
      </c>
      <c r="Y74" s="12">
        <f ca="1">IF($AK74&lt;(Summary!$D$4+1),G74,"")</f>
        <v>0.17642571571884402</v>
      </c>
      <c r="Z74" s="12">
        <f ca="1">IF($AK74&lt;(Summary!$D$4+1),H74,"")</f>
        <v>6.909050392740923E-2</v>
      </c>
      <c r="AA74" s="12">
        <f ca="1">IF($AK74&lt;(Summary!$D$4+1),I74,"")</f>
        <v>-3.3570154890625314E-3</v>
      </c>
      <c r="AB74" s="12">
        <f ca="1">IF($AK74&lt;(Summary!$D$4+1),J74,"")</f>
        <v>2.6090473182478924E-2</v>
      </c>
      <c r="AC74" s="12">
        <f ca="1">IF($AK74&lt;(Summary!$D$4+1),K74,"")</f>
        <v>3.3008720261519908E-2</v>
      </c>
      <c r="AD74" s="12">
        <f ca="1">IF($AK74&lt;(Summary!$D$4+1),L74,"")</f>
        <v>2.4778940293486595E-2</v>
      </c>
      <c r="AE74" s="12">
        <f ca="1">IF($AK74&lt;(Summary!$D$4+1),M74,"")</f>
        <v>-5.8397215591999951E-2</v>
      </c>
      <c r="AF74" s="12">
        <f ca="1">IF($AK74&lt;(Summary!$D$4+1),N74,"")</f>
        <v>6.2781603206120806E-2</v>
      </c>
      <c r="AG74" s="12">
        <f ca="1">IF($AK74&lt;(Summary!$D$4+1),O74,"")</f>
        <v>-5.1792981719699371E-3</v>
      </c>
      <c r="AH74" s="12">
        <f ca="1">IF($AK74&lt;(Summary!$D$4+1),P74,"")</f>
        <v>3.5205325887297523E-2</v>
      </c>
      <c r="AI74" s="12" t="e">
        <f ca="1">IF($AK74&lt;(Summary!$D$4+1),Q74,"")</f>
        <v>#DIV/0!</v>
      </c>
      <c r="AJ74" s="12" t="e">
        <f ca="1">IF($AK74&lt;(Summary!$D$4+1),R74,"")</f>
        <v>#DIV/0!</v>
      </c>
      <c r="AK74" s="10">
        <f t="shared" si="8"/>
        <v>70</v>
      </c>
    </row>
    <row r="75" spans="2:37" x14ac:dyDescent="0.2">
      <c r="B75" s="1">
        <f>'Base Correl and Vol Calcs'!B75</f>
        <v>39172</v>
      </c>
      <c r="C75" s="3">
        <f ca="1">'Data Selector'!W74</f>
        <v>3.5894139621448495E-2</v>
      </c>
      <c r="D75" s="3">
        <f ca="1">'Data Selector'!X74</f>
        <v>-5.0972704991756657E-2</v>
      </c>
      <c r="E75" s="3">
        <f ca="1">'Data Selector'!Y74</f>
        <v>2.7388633297085851E-2</v>
      </c>
      <c r="F75" s="3">
        <f ca="1">'Data Selector'!Z74</f>
        <v>4.4483680387503943E-2</v>
      </c>
      <c r="G75" s="3">
        <f ca="1">'Data Selector'!AA74</f>
        <v>-8.1803451211316269E-2</v>
      </c>
      <c r="H75" s="3">
        <f ca="1">'Data Selector'!AB74</f>
        <v>-0.13570919498674494</v>
      </c>
      <c r="I75" s="3">
        <f ca="1">'Data Selector'!AC74</f>
        <v>-1.7087822396874897E-2</v>
      </c>
      <c r="J75" s="3">
        <f ca="1">'Data Selector'!AD74</f>
        <v>-2.9336500260316756E-2</v>
      </c>
      <c r="K75" s="3">
        <f ca="1">'Data Selector'!AE74</f>
        <v>-2.0056804941442907E-2</v>
      </c>
      <c r="L75" s="3">
        <f ca="1">'Data Selector'!AF74</f>
        <v>-3.2210768179422034E-2</v>
      </c>
      <c r="M75" s="3">
        <f ca="1">'Data Selector'!AG74</f>
        <v>6.2226221563270512E-2</v>
      </c>
      <c r="N75" s="3">
        <f ca="1">'Data Selector'!AH74</f>
        <v>6.4005882134390291E-3</v>
      </c>
      <c r="O75" s="3">
        <f ca="1">'Data Selector'!AI74</f>
        <v>1.5034111179196064E-2</v>
      </c>
      <c r="P75" s="3">
        <f ca="1">'Data Selector'!AJ74</f>
        <v>2.5384185392120395E-2</v>
      </c>
      <c r="Q75" s="3" t="e">
        <f ca="1">'Data Selector'!AK74</f>
        <v>#DIV/0!</v>
      </c>
      <c r="R75" s="3" t="e">
        <f ca="1">'Data Selector'!AL74</f>
        <v>#DIV/0!</v>
      </c>
      <c r="U75" s="12">
        <f ca="1">IF($AK75&lt;(Summary!$D$4+1),C75,"")</f>
        <v>3.5894139621448495E-2</v>
      </c>
      <c r="V75" s="12">
        <f ca="1">IF($AK75&lt;(Summary!$D$4+1),D75,"")</f>
        <v>-5.0972704991756657E-2</v>
      </c>
      <c r="W75" s="12">
        <f ca="1">IF($AK75&lt;(Summary!$D$4+1),E75,"")</f>
        <v>2.7388633297085851E-2</v>
      </c>
      <c r="X75" s="12">
        <f ca="1">IF($AK75&lt;(Summary!$D$4+1),F75,"")</f>
        <v>4.4483680387503943E-2</v>
      </c>
      <c r="Y75" s="12">
        <f ca="1">IF($AK75&lt;(Summary!$D$4+1),G75,"")</f>
        <v>-8.1803451211316269E-2</v>
      </c>
      <c r="Z75" s="12">
        <f ca="1">IF($AK75&lt;(Summary!$D$4+1),H75,"")</f>
        <v>-0.13570919498674494</v>
      </c>
      <c r="AA75" s="12">
        <f ca="1">IF($AK75&lt;(Summary!$D$4+1),I75,"")</f>
        <v>-1.7087822396874897E-2</v>
      </c>
      <c r="AB75" s="12">
        <f ca="1">IF($AK75&lt;(Summary!$D$4+1),J75,"")</f>
        <v>-2.9336500260316756E-2</v>
      </c>
      <c r="AC75" s="12">
        <f ca="1">IF($AK75&lt;(Summary!$D$4+1),K75,"")</f>
        <v>-2.0056804941442907E-2</v>
      </c>
      <c r="AD75" s="12">
        <f ca="1">IF($AK75&lt;(Summary!$D$4+1),L75,"")</f>
        <v>-3.2210768179422034E-2</v>
      </c>
      <c r="AE75" s="12">
        <f ca="1">IF($AK75&lt;(Summary!$D$4+1),M75,"")</f>
        <v>6.2226221563270512E-2</v>
      </c>
      <c r="AF75" s="12">
        <f ca="1">IF($AK75&lt;(Summary!$D$4+1),N75,"")</f>
        <v>6.4005882134390291E-3</v>
      </c>
      <c r="AG75" s="12">
        <f ca="1">IF($AK75&lt;(Summary!$D$4+1),O75,"")</f>
        <v>1.5034111179196064E-2</v>
      </c>
      <c r="AH75" s="12">
        <f ca="1">IF($AK75&lt;(Summary!$D$4+1),P75,"")</f>
        <v>2.5384185392120395E-2</v>
      </c>
      <c r="AI75" s="12" t="e">
        <f ca="1">IF($AK75&lt;(Summary!$D$4+1),Q75,"")</f>
        <v>#DIV/0!</v>
      </c>
      <c r="AJ75" s="12" t="e">
        <f ca="1">IF($AK75&lt;(Summary!$D$4+1),R75,"")</f>
        <v>#DIV/0!</v>
      </c>
      <c r="AK75" s="10">
        <f t="shared" si="8"/>
        <v>71</v>
      </c>
    </row>
    <row r="76" spans="2:37" x14ac:dyDescent="0.2">
      <c r="B76" s="1">
        <f>'Base Correl and Vol Calcs'!B76</f>
        <v>39082</v>
      </c>
      <c r="C76" s="3">
        <f ca="1">'Data Selector'!W75</f>
        <v>4.6826083892786086E-2</v>
      </c>
      <c r="D76" s="3">
        <f ca="1">'Data Selector'!X75</f>
        <v>6.5752285505028985E-2</v>
      </c>
      <c r="E76" s="3">
        <f ca="1">'Data Selector'!Y75</f>
        <v>3.7312917398860224E-2</v>
      </c>
      <c r="F76" s="3">
        <f ca="1">'Data Selector'!Z75</f>
        <v>4.8152317332068373E-2</v>
      </c>
      <c r="G76" s="3">
        <f ca="1">'Data Selector'!AA75</f>
        <v>0.23532487000441304</v>
      </c>
      <c r="H76" s="3">
        <f ca="1">'Data Selector'!AB75</f>
        <v>0.35837562620674168</v>
      </c>
      <c r="I76" s="3">
        <f ca="1">'Data Selector'!AC75</f>
        <v>0.27000614028749936</v>
      </c>
      <c r="J76" s="3">
        <f ca="1">'Data Selector'!AD75</f>
        <v>0.12057173907935304</v>
      </c>
      <c r="K76" s="3">
        <f ca="1">'Data Selector'!AE75</f>
        <v>9.9902624103993753E-2</v>
      </c>
      <c r="L76" s="3">
        <f ca="1">'Data Selector'!AF75</f>
        <v>0.2301147489233033</v>
      </c>
      <c r="M76" s="3">
        <f ca="1">'Data Selector'!AG75</f>
        <v>0.14040027806641797</v>
      </c>
      <c r="N76" s="3">
        <f ca="1">'Data Selector'!AH75</f>
        <v>6.6982216460308885E-2</v>
      </c>
      <c r="O76" s="3">
        <f ca="1">'Data Selector'!AI75</f>
        <v>1.2383540233808832E-2</v>
      </c>
      <c r="P76" s="3">
        <f ca="1">'Data Selector'!AJ75</f>
        <v>4.1931130527185001E-2</v>
      </c>
      <c r="Q76" s="3" t="e">
        <f ca="1">'Data Selector'!AK75</f>
        <v>#DIV/0!</v>
      </c>
      <c r="R76" s="3" t="e">
        <f ca="1">'Data Selector'!AL75</f>
        <v>#DIV/0!</v>
      </c>
      <c r="U76" s="12">
        <f ca="1">IF($AK76&lt;(Summary!$D$4+1),C76,"")</f>
        <v>4.6826083892786086E-2</v>
      </c>
      <c r="V76" s="12">
        <f ca="1">IF($AK76&lt;(Summary!$D$4+1),D76,"")</f>
        <v>6.5752285505028985E-2</v>
      </c>
      <c r="W76" s="12">
        <f ca="1">IF($AK76&lt;(Summary!$D$4+1),E76,"")</f>
        <v>3.7312917398860224E-2</v>
      </c>
      <c r="X76" s="12">
        <f ca="1">IF($AK76&lt;(Summary!$D$4+1),F76,"")</f>
        <v>4.8152317332068373E-2</v>
      </c>
      <c r="Y76" s="12">
        <f ca="1">IF($AK76&lt;(Summary!$D$4+1),G76,"")</f>
        <v>0.23532487000441304</v>
      </c>
      <c r="Z76" s="12">
        <f ca="1">IF($AK76&lt;(Summary!$D$4+1),H76,"")</f>
        <v>0.35837562620674168</v>
      </c>
      <c r="AA76" s="12">
        <f ca="1">IF($AK76&lt;(Summary!$D$4+1),I76,"")</f>
        <v>0.27000614028749936</v>
      </c>
      <c r="AB76" s="12">
        <f ca="1">IF($AK76&lt;(Summary!$D$4+1),J76,"")</f>
        <v>0.12057173907935304</v>
      </c>
      <c r="AC76" s="12">
        <f ca="1">IF($AK76&lt;(Summary!$D$4+1),K76,"")</f>
        <v>9.9902624103993753E-2</v>
      </c>
      <c r="AD76" s="12">
        <f ca="1">IF($AK76&lt;(Summary!$D$4+1),L76,"")</f>
        <v>0.2301147489233033</v>
      </c>
      <c r="AE76" s="12">
        <f ca="1">IF($AK76&lt;(Summary!$D$4+1),M76,"")</f>
        <v>0.14040027806641797</v>
      </c>
      <c r="AF76" s="12">
        <f ca="1">IF($AK76&lt;(Summary!$D$4+1),N76,"")</f>
        <v>6.6982216460308885E-2</v>
      </c>
      <c r="AG76" s="12">
        <f ca="1">IF($AK76&lt;(Summary!$D$4+1),O76,"")</f>
        <v>1.2383540233808832E-2</v>
      </c>
      <c r="AH76" s="12">
        <f ca="1">IF($AK76&lt;(Summary!$D$4+1),P76,"")</f>
        <v>4.1931130527185001E-2</v>
      </c>
      <c r="AI76" s="12" t="e">
        <f ca="1">IF($AK76&lt;(Summary!$D$4+1),Q76,"")</f>
        <v>#DIV/0!</v>
      </c>
      <c r="AJ76" s="12" t="e">
        <f ca="1">IF($AK76&lt;(Summary!$D$4+1),R76,"")</f>
        <v>#DIV/0!</v>
      </c>
      <c r="AK76" s="10">
        <f t="shared" si="8"/>
        <v>72</v>
      </c>
    </row>
    <row r="77" spans="2:37" x14ac:dyDescent="0.2">
      <c r="B77" s="1">
        <f>'Base Correl and Vol Calcs'!B77</f>
        <v>38990</v>
      </c>
      <c r="C77" s="3">
        <f ca="1">'Data Selector'!W76</f>
        <v>2.7228647993305266E-2</v>
      </c>
      <c r="D77" s="3">
        <f ca="1">'Data Selector'!X76</f>
        <v>5.1230533814064838E-2</v>
      </c>
      <c r="E77" s="3">
        <f ca="1">'Data Selector'!Y76</f>
        <v>5.2992875834071418E-2</v>
      </c>
      <c r="F77" s="3">
        <f ca="1">'Data Selector'!Z76</f>
        <v>-3.3676376522338014E-3</v>
      </c>
      <c r="G77" s="3">
        <f ca="1">'Data Selector'!AA76</f>
        <v>3.3219577184086413E-2</v>
      </c>
      <c r="H77" s="3">
        <f ca="1">'Data Selector'!AB76</f>
        <v>4.5599683278891634E-2</v>
      </c>
      <c r="I77" s="3">
        <f ca="1">'Data Selector'!AC76</f>
        <v>2.7025557250000443E-2</v>
      </c>
      <c r="J77" s="3">
        <f ca="1">'Data Selector'!AD76</f>
        <v>-1.9505193732039405E-2</v>
      </c>
      <c r="K77" s="3">
        <f ca="1">'Data Selector'!AE76</f>
        <v>1.203790898902346E-2</v>
      </c>
      <c r="L77" s="3">
        <f ca="1">'Data Selector'!AF76</f>
        <v>2.4422175157950088E-2</v>
      </c>
      <c r="M77" s="3">
        <f ca="1">'Data Selector'!AG76</f>
        <v>9.9186132972351793E-2</v>
      </c>
      <c r="N77" s="3">
        <f ca="1">'Data Selector'!AH76</f>
        <v>5.6654157363104751E-2</v>
      </c>
      <c r="O77" s="3">
        <f ca="1">'Data Selector'!AI76</f>
        <v>3.8076050323968769E-2</v>
      </c>
      <c r="P77" s="3">
        <f ca="1">'Data Selector'!AJ76</f>
        <v>3.6947560969408322E-2</v>
      </c>
      <c r="Q77" s="3" t="e">
        <f ca="1">'Data Selector'!AK76</f>
        <v>#DIV/0!</v>
      </c>
      <c r="R77" s="3" t="e">
        <f ca="1">'Data Selector'!AL76</f>
        <v>#DIV/0!</v>
      </c>
      <c r="U77" s="12">
        <f ca="1">IF($AK77&lt;(Summary!$D$4+1),C77,"")</f>
        <v>2.7228647993305266E-2</v>
      </c>
      <c r="V77" s="12">
        <f ca="1">IF($AK77&lt;(Summary!$D$4+1),D77,"")</f>
        <v>5.1230533814064838E-2</v>
      </c>
      <c r="W77" s="12">
        <f ca="1">IF($AK77&lt;(Summary!$D$4+1),E77,"")</f>
        <v>5.2992875834071418E-2</v>
      </c>
      <c r="X77" s="12">
        <f ca="1">IF($AK77&lt;(Summary!$D$4+1),F77,"")</f>
        <v>-3.3676376522338014E-3</v>
      </c>
      <c r="Y77" s="12">
        <f ca="1">IF($AK77&lt;(Summary!$D$4+1),G77,"")</f>
        <v>3.3219577184086413E-2</v>
      </c>
      <c r="Z77" s="12">
        <f ca="1">IF($AK77&lt;(Summary!$D$4+1),H77,"")</f>
        <v>4.5599683278891634E-2</v>
      </c>
      <c r="AA77" s="12">
        <f ca="1">IF($AK77&lt;(Summary!$D$4+1),I77,"")</f>
        <v>2.7025557250000443E-2</v>
      </c>
      <c r="AB77" s="12">
        <f ca="1">IF($AK77&lt;(Summary!$D$4+1),J77,"")</f>
        <v>-1.9505193732039405E-2</v>
      </c>
      <c r="AC77" s="12">
        <f ca="1">IF($AK77&lt;(Summary!$D$4+1),K77,"")</f>
        <v>1.203790898902346E-2</v>
      </c>
      <c r="AD77" s="12">
        <f ca="1">IF($AK77&lt;(Summary!$D$4+1),L77,"")</f>
        <v>2.4422175157950088E-2</v>
      </c>
      <c r="AE77" s="12">
        <f ca="1">IF($AK77&lt;(Summary!$D$4+1),M77,"")</f>
        <v>9.9186132972351793E-2</v>
      </c>
      <c r="AF77" s="12">
        <f ca="1">IF($AK77&lt;(Summary!$D$4+1),N77,"")</f>
        <v>5.6654157363104751E-2</v>
      </c>
      <c r="AG77" s="12">
        <f ca="1">IF($AK77&lt;(Summary!$D$4+1),O77,"")</f>
        <v>3.8076050323968769E-2</v>
      </c>
      <c r="AH77" s="12">
        <f ca="1">IF($AK77&lt;(Summary!$D$4+1),P77,"")</f>
        <v>3.6947560969408322E-2</v>
      </c>
      <c r="AI77" s="12" t="e">
        <f ca="1">IF($AK77&lt;(Summary!$D$4+1),Q77,"")</f>
        <v>#DIV/0!</v>
      </c>
      <c r="AJ77" s="12" t="e">
        <f ca="1">IF($AK77&lt;(Summary!$D$4+1),R77,"")</f>
        <v>#DIV/0!</v>
      </c>
      <c r="AK77" s="10">
        <f t="shared" si="8"/>
        <v>73</v>
      </c>
    </row>
    <row r="78" spans="2:37" x14ac:dyDescent="0.2">
      <c r="B78" s="1">
        <f>'Base Correl and Vol Calcs'!B78</f>
        <v>38898</v>
      </c>
      <c r="C78" s="3">
        <f ca="1">'Data Selector'!W77</f>
        <v>4.0338794914592579E-2</v>
      </c>
      <c r="D78" s="3">
        <f ca="1">'Data Selector'!X77</f>
        <v>1.2869093316883129E-2</v>
      </c>
      <c r="E78" s="3">
        <f ca="1">'Data Selector'!Y77</f>
        <v>8.113472511643538E-2</v>
      </c>
      <c r="F78" s="3">
        <f ca="1">'Data Selector'!Z77</f>
        <v>9.8344587780554882E-2</v>
      </c>
      <c r="G78" s="3">
        <f ca="1">'Data Selector'!AA77</f>
        <v>6.2413052664237245E-2</v>
      </c>
      <c r="H78" s="3">
        <f ca="1">'Data Selector'!AB77</f>
        <v>0.16494672355568363</v>
      </c>
      <c r="I78" s="3">
        <f ca="1">'Data Selector'!AC77</f>
        <v>-6.9137090443750382E-2</v>
      </c>
      <c r="J78" s="3">
        <f ca="1">'Data Selector'!AD77</f>
        <v>4.3772842161520664E-2</v>
      </c>
      <c r="K78" s="3">
        <f ca="1">'Data Selector'!AE77</f>
        <v>2.5723975782603326E-3</v>
      </c>
      <c r="L78" s="3">
        <f ca="1">'Data Selector'!AF77</f>
        <v>-2.0628104717901663E-2</v>
      </c>
      <c r="M78" s="3">
        <f ca="1">'Data Selector'!AG77</f>
        <v>-3.6944745333759021E-3</v>
      </c>
      <c r="N78" s="3">
        <f ca="1">'Data Selector'!AH77</f>
        <v>-1.4405811177186312E-2</v>
      </c>
      <c r="O78" s="3">
        <f ca="1">'Data Selector'!AI77</f>
        <v>-7.6317085848187638E-4</v>
      </c>
      <c r="P78" s="3">
        <f ca="1">'Data Selector'!AJ77</f>
        <v>4.6816063273908748E-2</v>
      </c>
      <c r="Q78" s="3" t="e">
        <f ca="1">'Data Selector'!AK77</f>
        <v>#DIV/0!</v>
      </c>
      <c r="R78" s="3" t="e">
        <f ca="1">'Data Selector'!AL77</f>
        <v>#DIV/0!</v>
      </c>
      <c r="U78" s="12">
        <f ca="1">IF($AK78&lt;(Summary!$D$4+1),C78,"")</f>
        <v>4.0338794914592579E-2</v>
      </c>
      <c r="V78" s="12">
        <f ca="1">IF($AK78&lt;(Summary!$D$4+1),D78,"")</f>
        <v>1.2869093316883129E-2</v>
      </c>
      <c r="W78" s="12">
        <f ca="1">IF($AK78&lt;(Summary!$D$4+1),E78,"")</f>
        <v>8.113472511643538E-2</v>
      </c>
      <c r="X78" s="12">
        <f ca="1">IF($AK78&lt;(Summary!$D$4+1),F78,"")</f>
        <v>9.8344587780554882E-2</v>
      </c>
      <c r="Y78" s="12">
        <f ca="1">IF($AK78&lt;(Summary!$D$4+1),G78,"")</f>
        <v>6.2413052664237245E-2</v>
      </c>
      <c r="Z78" s="12">
        <f ca="1">IF($AK78&lt;(Summary!$D$4+1),H78,"")</f>
        <v>0.16494672355568363</v>
      </c>
      <c r="AA78" s="12">
        <f ca="1">IF($AK78&lt;(Summary!$D$4+1),I78,"")</f>
        <v>-6.9137090443750382E-2</v>
      </c>
      <c r="AB78" s="12">
        <f ca="1">IF($AK78&lt;(Summary!$D$4+1),J78,"")</f>
        <v>4.3772842161520664E-2</v>
      </c>
      <c r="AC78" s="12">
        <f ca="1">IF($AK78&lt;(Summary!$D$4+1),K78,"")</f>
        <v>2.5723975782603326E-3</v>
      </c>
      <c r="AD78" s="12">
        <f ca="1">IF($AK78&lt;(Summary!$D$4+1),L78,"")</f>
        <v>-2.0628104717901663E-2</v>
      </c>
      <c r="AE78" s="12">
        <f ca="1">IF($AK78&lt;(Summary!$D$4+1),M78,"")</f>
        <v>-3.6944745333759021E-3</v>
      </c>
      <c r="AF78" s="12">
        <f ca="1">IF($AK78&lt;(Summary!$D$4+1),N78,"")</f>
        <v>-1.4405811177186312E-2</v>
      </c>
      <c r="AG78" s="12">
        <f ca="1">IF($AK78&lt;(Summary!$D$4+1),O78,"")</f>
        <v>-7.6317085848187638E-4</v>
      </c>
      <c r="AH78" s="12">
        <f ca="1">IF($AK78&lt;(Summary!$D$4+1),P78,"")</f>
        <v>4.6816063273908748E-2</v>
      </c>
      <c r="AI78" s="12" t="e">
        <f ca="1">IF($AK78&lt;(Summary!$D$4+1),Q78,"")</f>
        <v>#DIV/0!</v>
      </c>
      <c r="AJ78" s="12" t="e">
        <f ca="1">IF($AK78&lt;(Summary!$D$4+1),R78,"")</f>
        <v>#DIV/0!</v>
      </c>
      <c r="AK78" s="10">
        <f t="shared" si="8"/>
        <v>74</v>
      </c>
    </row>
    <row r="79" spans="2:37" x14ac:dyDescent="0.2">
      <c r="B79" s="1">
        <f>'Base Correl and Vol Calcs'!B79</f>
        <v>38807</v>
      </c>
      <c r="C79" s="3">
        <f ca="1">'Data Selector'!W78</f>
        <v>1.7392444518177674E-2</v>
      </c>
      <c r="D79" s="3">
        <f ca="1">'Data Selector'!X78</f>
        <v>2.8389659110211074E-2</v>
      </c>
      <c r="E79" s="3">
        <f ca="1">'Data Selector'!Y78</f>
        <v>2.223139674384278E-2</v>
      </c>
      <c r="F79" s="3">
        <f ca="1">'Data Selector'!Z78</f>
        <v>6.2584749029586106E-3</v>
      </c>
      <c r="G79" s="3">
        <f ca="1">'Data Selector'!AA78</f>
        <v>-0.13260568941396167</v>
      </c>
      <c r="H79" s="3">
        <f ca="1">'Data Selector'!AB78</f>
        <v>-0.21095525686678629</v>
      </c>
      <c r="I79" s="3">
        <f ca="1">'Data Selector'!AC78</f>
        <v>0.20975198762343727</v>
      </c>
      <c r="J79" s="3">
        <f ca="1">'Data Selector'!AD78</f>
        <v>-7.3520396360208462E-2</v>
      </c>
      <c r="K79" s="3">
        <f ca="1">'Data Selector'!AE78</f>
        <v>-5.4702134470700048E-2</v>
      </c>
      <c r="L79" s="3">
        <f ca="1">'Data Selector'!AF78</f>
        <v>-7.3643928139828896E-2</v>
      </c>
      <c r="M79" s="3">
        <f ca="1">'Data Selector'!AG78</f>
        <v>0.13984810209764009</v>
      </c>
      <c r="N79" s="3">
        <f ca="1">'Data Selector'!AH78</f>
        <v>4.207489713371948E-2</v>
      </c>
      <c r="O79" s="3">
        <f ca="1">'Data Selector'!AI78</f>
        <v>-6.4669314555296786E-3</v>
      </c>
      <c r="P79" s="3">
        <f ca="1">'Data Selector'!AJ78</f>
        <v>3.5655393456328177E-2</v>
      </c>
      <c r="Q79" s="3" t="e">
        <f ca="1">'Data Selector'!AK78</f>
        <v>#DIV/0!</v>
      </c>
      <c r="R79" s="3" t="e">
        <f ca="1">'Data Selector'!AL78</f>
        <v>#DIV/0!</v>
      </c>
      <c r="U79" s="12">
        <f ca="1">IF($AK79&lt;(Summary!$D$4+1),C79,"")</f>
        <v>1.7392444518177674E-2</v>
      </c>
      <c r="V79" s="12">
        <f ca="1">IF($AK79&lt;(Summary!$D$4+1),D79,"")</f>
        <v>2.8389659110211074E-2</v>
      </c>
      <c r="W79" s="12">
        <f ca="1">IF($AK79&lt;(Summary!$D$4+1),E79,"")</f>
        <v>2.223139674384278E-2</v>
      </c>
      <c r="X79" s="12">
        <f ca="1">IF($AK79&lt;(Summary!$D$4+1),F79,"")</f>
        <v>6.2584749029586106E-3</v>
      </c>
      <c r="Y79" s="12">
        <f ca="1">IF($AK79&lt;(Summary!$D$4+1),G79,"")</f>
        <v>-0.13260568941396167</v>
      </c>
      <c r="Z79" s="12">
        <f ca="1">IF($AK79&lt;(Summary!$D$4+1),H79,"")</f>
        <v>-0.21095525686678629</v>
      </c>
      <c r="AA79" s="12">
        <f ca="1">IF($AK79&lt;(Summary!$D$4+1),I79,"")</f>
        <v>0.20975198762343727</v>
      </c>
      <c r="AB79" s="12">
        <f ca="1">IF($AK79&lt;(Summary!$D$4+1),J79,"")</f>
        <v>-7.3520396360208462E-2</v>
      </c>
      <c r="AC79" s="12">
        <f ca="1">IF($AK79&lt;(Summary!$D$4+1),K79,"")</f>
        <v>-5.4702134470700048E-2</v>
      </c>
      <c r="AD79" s="12">
        <f ca="1">IF($AK79&lt;(Summary!$D$4+1),L79,"")</f>
        <v>-7.3643928139828896E-2</v>
      </c>
      <c r="AE79" s="12">
        <f ca="1">IF($AK79&lt;(Summary!$D$4+1),M79,"")</f>
        <v>0.13984810209764009</v>
      </c>
      <c r="AF79" s="12">
        <f ca="1">IF($AK79&lt;(Summary!$D$4+1),N79,"")</f>
        <v>4.207489713371948E-2</v>
      </c>
      <c r="AG79" s="12">
        <f ca="1">IF($AK79&lt;(Summary!$D$4+1),O79,"")</f>
        <v>-6.4669314555296786E-3</v>
      </c>
      <c r="AH79" s="12">
        <f ca="1">IF($AK79&lt;(Summary!$D$4+1),P79,"")</f>
        <v>3.5655393456328177E-2</v>
      </c>
      <c r="AI79" s="12" t="e">
        <f ca="1">IF($AK79&lt;(Summary!$D$4+1),Q79,"")</f>
        <v>#DIV/0!</v>
      </c>
      <c r="AJ79" s="12" t="e">
        <f ca="1">IF($AK79&lt;(Summary!$D$4+1),R79,"")</f>
        <v>#DIV/0!</v>
      </c>
      <c r="AK79" s="10">
        <f t="shared" si="8"/>
        <v>75</v>
      </c>
    </row>
    <row r="80" spans="2:37" x14ac:dyDescent="0.2">
      <c r="B80" s="1">
        <f>'Base Correl and Vol Calcs'!B80</f>
        <v>38717</v>
      </c>
      <c r="C80" s="3">
        <f ca="1">'Data Selector'!W79</f>
        <v>4.998496378465056E-2</v>
      </c>
      <c r="D80" s="3">
        <f ca="1">'Data Selector'!X79</f>
        <v>9.2492364886846756E-2</v>
      </c>
      <c r="E80" s="3">
        <f ca="1">'Data Selector'!Y79</f>
        <v>0.12094760752524558</v>
      </c>
      <c r="F80" s="3">
        <f ca="1">'Data Selector'!Z79</f>
        <v>6.9430449779400716E-2</v>
      </c>
      <c r="G80" s="3">
        <f ca="1">'Data Selector'!AA79</f>
        <v>0.22568908039569324</v>
      </c>
      <c r="H80" s="3">
        <f ca="1">'Data Selector'!AB79</f>
        <v>0.29572354807352519</v>
      </c>
      <c r="I80" s="3">
        <f ca="1">'Data Selector'!AC79</f>
        <v>-5.4603294828125093E-2</v>
      </c>
      <c r="J80" s="3">
        <f ca="1">'Data Selector'!AD79</f>
        <v>0.22774885020237168</v>
      </c>
      <c r="K80" s="3">
        <f ca="1">'Data Selector'!AE79</f>
        <v>0.2162203058767953</v>
      </c>
      <c r="L80" s="3">
        <f ca="1">'Data Selector'!AF79</f>
        <v>0.50625039058074295</v>
      </c>
      <c r="M80" s="3">
        <f ca="1">'Data Selector'!AG79</f>
        <v>4.6530580556744194E-2</v>
      </c>
      <c r="N80" s="3">
        <f ca="1">'Data Selector'!AH79</f>
        <v>2.0876025834629441E-2</v>
      </c>
      <c r="O80" s="3">
        <f ca="1">'Data Selector'!AI79</f>
        <v>5.9475372243249502E-3</v>
      </c>
      <c r="P80" s="3">
        <f ca="1">'Data Selector'!AJ79</f>
        <v>4.7714296440858339E-2</v>
      </c>
      <c r="Q80" s="3" t="e">
        <f ca="1">'Data Selector'!AK79</f>
        <v>#DIV/0!</v>
      </c>
      <c r="R80" s="3" t="e">
        <f ca="1">'Data Selector'!AL79</f>
        <v>#DIV/0!</v>
      </c>
      <c r="U80" s="12">
        <f ca="1">IF($AK80&lt;(Summary!$D$4+1),C80,"")</f>
        <v>4.998496378465056E-2</v>
      </c>
      <c r="V80" s="12">
        <f ca="1">IF($AK80&lt;(Summary!$D$4+1),D80,"")</f>
        <v>9.2492364886846756E-2</v>
      </c>
      <c r="W80" s="12">
        <f ca="1">IF($AK80&lt;(Summary!$D$4+1),E80,"")</f>
        <v>0.12094760752524558</v>
      </c>
      <c r="X80" s="12">
        <f ca="1">IF($AK80&lt;(Summary!$D$4+1),F80,"")</f>
        <v>6.9430449779400716E-2</v>
      </c>
      <c r="Y80" s="12">
        <f ca="1">IF($AK80&lt;(Summary!$D$4+1),G80,"")</f>
        <v>0.22568908039569324</v>
      </c>
      <c r="Z80" s="12">
        <f ca="1">IF($AK80&lt;(Summary!$D$4+1),H80,"")</f>
        <v>0.29572354807352519</v>
      </c>
      <c r="AA80" s="12">
        <f ca="1">IF($AK80&lt;(Summary!$D$4+1),I80,"")</f>
        <v>-5.4603294828125093E-2</v>
      </c>
      <c r="AB80" s="12">
        <f ca="1">IF($AK80&lt;(Summary!$D$4+1),J80,"")</f>
        <v>0.22774885020237168</v>
      </c>
      <c r="AC80" s="12">
        <f ca="1">IF($AK80&lt;(Summary!$D$4+1),K80,"")</f>
        <v>0.2162203058767953</v>
      </c>
      <c r="AD80" s="12">
        <f ca="1">IF($AK80&lt;(Summary!$D$4+1),L80,"")</f>
        <v>0.50625039058074295</v>
      </c>
      <c r="AE80" s="12">
        <f ca="1">IF($AK80&lt;(Summary!$D$4+1),M80,"")</f>
        <v>4.6530580556744194E-2</v>
      </c>
      <c r="AF80" s="12">
        <f ca="1">IF($AK80&lt;(Summary!$D$4+1),N80,"")</f>
        <v>2.0876025834629441E-2</v>
      </c>
      <c r="AG80" s="12">
        <f ca="1">IF($AK80&lt;(Summary!$D$4+1),O80,"")</f>
        <v>5.9475372243249502E-3</v>
      </c>
      <c r="AH80" s="12">
        <f ca="1">IF($AK80&lt;(Summary!$D$4+1),P80,"")</f>
        <v>4.7714296440858339E-2</v>
      </c>
      <c r="AI80" s="12" t="e">
        <f ca="1">IF($AK80&lt;(Summary!$D$4+1),Q80,"")</f>
        <v>#DIV/0!</v>
      </c>
      <c r="AJ80" s="12" t="e">
        <f ca="1">IF($AK80&lt;(Summary!$D$4+1),R80,"")</f>
        <v>#DIV/0!</v>
      </c>
      <c r="AK80" s="10">
        <f t="shared" si="8"/>
        <v>76</v>
      </c>
    </row>
    <row r="81" spans="2:37" x14ac:dyDescent="0.2">
      <c r="B81" s="1">
        <f>'Base Correl and Vol Calcs'!B81</f>
        <v>38625</v>
      </c>
      <c r="C81" s="3">
        <f ca="1">'Data Selector'!W80</f>
        <v>4.6752292447269861E-2</v>
      </c>
      <c r="D81" s="3">
        <f ca="1">'Data Selector'!X80</f>
        <v>-2.2849037292225094E-2</v>
      </c>
      <c r="E81" s="3">
        <f ca="1">'Data Selector'!Y80</f>
        <v>-0.10551853460861393</v>
      </c>
      <c r="F81" s="3">
        <f ca="1">'Data Selector'!Z80</f>
        <v>4.4141671614206901E-2</v>
      </c>
      <c r="G81" s="3">
        <f ca="1">'Data Selector'!AA80</f>
        <v>6.2937337600904808E-2</v>
      </c>
      <c r="H81" s="3">
        <f ca="1">'Data Selector'!AB80</f>
        <v>0.10215859797778304</v>
      </c>
      <c r="I81" s="3">
        <f ca="1">'Data Selector'!AC80</f>
        <v>-6.1335200159375103E-2</v>
      </c>
      <c r="J81" s="3">
        <f ca="1">'Data Selector'!AD80</f>
        <v>-1.7668038819553145E-2</v>
      </c>
      <c r="K81" s="3">
        <f ca="1">'Data Selector'!AE80</f>
        <v>-1.6405168643851109E-2</v>
      </c>
      <c r="L81" s="3">
        <f ca="1">'Data Selector'!AF80</f>
        <v>3.51803105544366E-2</v>
      </c>
      <c r="M81" s="3">
        <f ca="1">'Data Selector'!AG80</f>
        <v>6.0767588448942034E-2</v>
      </c>
      <c r="N81" s="3">
        <f ca="1">'Data Selector'!AH80</f>
        <v>3.6048844111936651E-2</v>
      </c>
      <c r="O81" s="3">
        <f ca="1">'Data Selector'!AI80</f>
        <v>-6.7387992960874499E-3</v>
      </c>
      <c r="P81" s="3">
        <f ca="1">'Data Selector'!AJ80</f>
        <v>-3.0809229538215632E-3</v>
      </c>
      <c r="Q81" s="3" t="e">
        <f ca="1">'Data Selector'!AK80</f>
        <v>#DIV/0!</v>
      </c>
      <c r="R81" s="3" t="e">
        <f ca="1">'Data Selector'!AL80</f>
        <v>#DIV/0!</v>
      </c>
      <c r="U81" s="12">
        <f ca="1">IF($AK81&lt;(Summary!$D$4+1),C81,"")</f>
        <v>4.6752292447269861E-2</v>
      </c>
      <c r="V81" s="12">
        <f ca="1">IF($AK81&lt;(Summary!$D$4+1),D81,"")</f>
        <v>-2.2849037292225094E-2</v>
      </c>
      <c r="W81" s="12">
        <f ca="1">IF($AK81&lt;(Summary!$D$4+1),E81,"")</f>
        <v>-0.10551853460861393</v>
      </c>
      <c r="X81" s="12">
        <f ca="1">IF($AK81&lt;(Summary!$D$4+1),F81,"")</f>
        <v>4.4141671614206901E-2</v>
      </c>
      <c r="Y81" s="12">
        <f ca="1">IF($AK81&lt;(Summary!$D$4+1),G81,"")</f>
        <v>6.2937337600904808E-2</v>
      </c>
      <c r="Z81" s="12">
        <f ca="1">IF($AK81&lt;(Summary!$D$4+1),H81,"")</f>
        <v>0.10215859797778304</v>
      </c>
      <c r="AA81" s="12">
        <f ca="1">IF($AK81&lt;(Summary!$D$4+1),I81,"")</f>
        <v>-6.1335200159375103E-2</v>
      </c>
      <c r="AB81" s="12">
        <f ca="1">IF($AK81&lt;(Summary!$D$4+1),J81,"")</f>
        <v>-1.7668038819553145E-2</v>
      </c>
      <c r="AC81" s="12">
        <f ca="1">IF($AK81&lt;(Summary!$D$4+1),K81,"")</f>
        <v>-1.6405168643851109E-2</v>
      </c>
      <c r="AD81" s="12">
        <f ca="1">IF($AK81&lt;(Summary!$D$4+1),L81,"")</f>
        <v>3.51803105544366E-2</v>
      </c>
      <c r="AE81" s="12">
        <f ca="1">IF($AK81&lt;(Summary!$D$4+1),M81,"")</f>
        <v>6.0767588448942034E-2</v>
      </c>
      <c r="AF81" s="12">
        <f ca="1">IF($AK81&lt;(Summary!$D$4+1),N81,"")</f>
        <v>3.6048844111936651E-2</v>
      </c>
      <c r="AG81" s="12">
        <f ca="1">IF($AK81&lt;(Summary!$D$4+1),O81,"")</f>
        <v>-6.7387992960874499E-3</v>
      </c>
      <c r="AH81" s="12">
        <f ca="1">IF($AK81&lt;(Summary!$D$4+1),P81,"")</f>
        <v>-3.0809229538215632E-3</v>
      </c>
      <c r="AI81" s="12" t="e">
        <f ca="1">IF($AK81&lt;(Summary!$D$4+1),Q81,"")</f>
        <v>#DIV/0!</v>
      </c>
      <c r="AJ81" s="12" t="e">
        <f ca="1">IF($AK81&lt;(Summary!$D$4+1),R81,"")</f>
        <v>#DIV/0!</v>
      </c>
      <c r="AK81" s="10">
        <f t="shared" si="8"/>
        <v>77</v>
      </c>
    </row>
    <row r="82" spans="2:37" x14ac:dyDescent="0.2">
      <c r="B82" s="1">
        <f>'Base Correl and Vol Calcs'!B82</f>
        <v>38533</v>
      </c>
      <c r="C82" s="3">
        <f ca="1">'Data Selector'!W81</f>
        <v>6.03412454666723E-2</v>
      </c>
      <c r="D82" s="3">
        <f ca="1">'Data Selector'!X81</f>
        <v>4.6451768441351904E-2</v>
      </c>
      <c r="E82" s="3">
        <f ca="1">'Data Selector'!Y81</f>
        <v>0.13604058049715984</v>
      </c>
      <c r="F82" s="3">
        <f ca="1">'Data Selector'!Z81</f>
        <v>4.3206969416573759E-2</v>
      </c>
      <c r="G82" s="3">
        <f ca="1">'Data Selector'!AA81</f>
        <v>6.9681726191691773E-2</v>
      </c>
      <c r="H82" s="3">
        <f ca="1">'Data Selector'!AB81</f>
        <v>9.9983500772178102E-2</v>
      </c>
      <c r="I82" s="3">
        <f ca="1">'Data Selector'!AC81</f>
        <v>0.14701886982031254</v>
      </c>
      <c r="J82" s="3">
        <f ca="1">'Data Selector'!AD81</f>
        <v>5.0064333975633701E-2</v>
      </c>
      <c r="K82" s="3">
        <f ca="1">'Data Selector'!AE81</f>
        <v>8.3137114183691407E-2</v>
      </c>
      <c r="L82" s="3">
        <f ca="1">'Data Selector'!AF81</f>
        <v>2.9722352077168113E-2</v>
      </c>
      <c r="M82" s="3">
        <f ca="1">'Data Selector'!AG81</f>
        <v>9.2865698862992119E-2</v>
      </c>
      <c r="N82" s="3">
        <f ca="1">'Data Selector'!AH81</f>
        <v>1.3686432365762835E-2</v>
      </c>
      <c r="O82" s="3">
        <f ca="1">'Data Selector'!AI81</f>
        <v>3.0085003375962538E-2</v>
      </c>
      <c r="P82" s="3">
        <f ca="1">'Data Selector'!AJ81</f>
        <v>7.7580637399581542E-2</v>
      </c>
      <c r="Q82" s="3" t="e">
        <f ca="1">'Data Selector'!AK81</f>
        <v>#DIV/0!</v>
      </c>
      <c r="R82" s="3" t="e">
        <f ca="1">'Data Selector'!AL81</f>
        <v>#DIV/0!</v>
      </c>
      <c r="U82" s="12">
        <f ca="1">IF($AK82&lt;(Summary!$D$4+1),C82,"")</f>
        <v>6.03412454666723E-2</v>
      </c>
      <c r="V82" s="12">
        <f ca="1">IF($AK82&lt;(Summary!$D$4+1),D82,"")</f>
        <v>4.6451768441351904E-2</v>
      </c>
      <c r="W82" s="12">
        <f ca="1">IF($AK82&lt;(Summary!$D$4+1),E82,"")</f>
        <v>0.13604058049715984</v>
      </c>
      <c r="X82" s="12">
        <f ca="1">IF($AK82&lt;(Summary!$D$4+1),F82,"")</f>
        <v>4.3206969416573759E-2</v>
      </c>
      <c r="Y82" s="12">
        <f ca="1">IF($AK82&lt;(Summary!$D$4+1),G82,"")</f>
        <v>6.9681726191691773E-2</v>
      </c>
      <c r="Z82" s="12">
        <f ca="1">IF($AK82&lt;(Summary!$D$4+1),H82,"")</f>
        <v>9.9983500772178102E-2</v>
      </c>
      <c r="AA82" s="12">
        <f ca="1">IF($AK82&lt;(Summary!$D$4+1),I82,"")</f>
        <v>0.14701886982031254</v>
      </c>
      <c r="AB82" s="12">
        <f ca="1">IF($AK82&lt;(Summary!$D$4+1),J82,"")</f>
        <v>5.0064333975633701E-2</v>
      </c>
      <c r="AC82" s="12">
        <f ca="1">IF($AK82&lt;(Summary!$D$4+1),K82,"")</f>
        <v>8.3137114183691407E-2</v>
      </c>
      <c r="AD82" s="12">
        <f ca="1">IF($AK82&lt;(Summary!$D$4+1),L82,"")</f>
        <v>2.9722352077168113E-2</v>
      </c>
      <c r="AE82" s="12">
        <f ca="1">IF($AK82&lt;(Summary!$D$4+1),M82,"")</f>
        <v>9.2865698862992119E-2</v>
      </c>
      <c r="AF82" s="12">
        <f ca="1">IF($AK82&lt;(Summary!$D$4+1),N82,"")</f>
        <v>1.3686432365762835E-2</v>
      </c>
      <c r="AG82" s="12">
        <f ca="1">IF($AK82&lt;(Summary!$D$4+1),O82,"")</f>
        <v>3.0085003375962538E-2</v>
      </c>
      <c r="AH82" s="12">
        <f ca="1">IF($AK82&lt;(Summary!$D$4+1),P82,"")</f>
        <v>7.7580637399581542E-2</v>
      </c>
      <c r="AI82" s="12" t="e">
        <f ca="1">IF($AK82&lt;(Summary!$D$4+1),Q82,"")</f>
        <v>#DIV/0!</v>
      </c>
      <c r="AJ82" s="12" t="e">
        <f ca="1">IF($AK82&lt;(Summary!$D$4+1),R82,"")</f>
        <v>#DIV/0!</v>
      </c>
      <c r="AK82" s="10">
        <f t="shared" si="8"/>
        <v>78</v>
      </c>
    </row>
    <row r="83" spans="2:37" x14ac:dyDescent="0.2">
      <c r="B83" s="1">
        <f>'Base Correl and Vol Calcs'!B83</f>
        <v>38442</v>
      </c>
      <c r="C83" s="3">
        <f ca="1">'Data Selector'!W82</f>
        <v>5.6751263675029806E-2</v>
      </c>
      <c r="D83" s="3">
        <f ca="1">'Data Selector'!X82</f>
        <v>2.6386485464849896E-2</v>
      </c>
      <c r="E83" s="3">
        <f ca="1">'Data Selector'!Y82</f>
        <v>7.0432786247184076E-2</v>
      </c>
      <c r="F83" s="3">
        <f ca="1">'Data Selector'!Z82</f>
        <v>0.10794008107900654</v>
      </c>
      <c r="G83" s="3">
        <f ca="1">'Data Selector'!AA82</f>
        <v>-6.5233468212048229E-2</v>
      </c>
      <c r="H83" s="3">
        <f ca="1">'Data Selector'!AB82</f>
        <v>-0.18303339665795748</v>
      </c>
      <c r="I83" s="3">
        <f ca="1">'Data Selector'!AC82</f>
        <v>1.6184709701562383E-2</v>
      </c>
      <c r="J83" s="3">
        <f ca="1">'Data Selector'!AD82</f>
        <v>-2.5917819559190258E-2</v>
      </c>
      <c r="K83" s="3">
        <f ca="1">'Data Selector'!AE82</f>
        <v>-4.7080975495660038E-2</v>
      </c>
      <c r="L83" s="3">
        <f ca="1">'Data Selector'!AF82</f>
        <v>-3.5483681013143364E-2</v>
      </c>
      <c r="M83" s="3">
        <f ca="1">'Data Selector'!AG82</f>
        <v>-4.9206312847012046E-2</v>
      </c>
      <c r="N83" s="3">
        <f ca="1">'Data Selector'!AH82</f>
        <v>-2.148368206575213E-2</v>
      </c>
      <c r="O83" s="3">
        <f ca="1">'Data Selector'!AI82</f>
        <v>-4.8037468301687092E-3</v>
      </c>
      <c r="P83" s="3">
        <f ca="1">'Data Selector'!AJ82</f>
        <v>-1.2634367498477239E-2</v>
      </c>
      <c r="Q83" s="3" t="e">
        <f ca="1">'Data Selector'!AK82</f>
        <v>#DIV/0!</v>
      </c>
      <c r="R83" s="3" t="e">
        <f ca="1">'Data Selector'!AL82</f>
        <v>#DIV/0!</v>
      </c>
      <c r="U83" s="12">
        <f ca="1">IF($AK83&lt;(Summary!$D$4+1),C83,"")</f>
        <v>5.6751263675029806E-2</v>
      </c>
      <c r="V83" s="12">
        <f ca="1">IF($AK83&lt;(Summary!$D$4+1),D83,"")</f>
        <v>2.6386485464849896E-2</v>
      </c>
      <c r="W83" s="12">
        <f ca="1">IF($AK83&lt;(Summary!$D$4+1),E83,"")</f>
        <v>7.0432786247184076E-2</v>
      </c>
      <c r="X83" s="12">
        <f ca="1">IF($AK83&lt;(Summary!$D$4+1),F83,"")</f>
        <v>0.10794008107900654</v>
      </c>
      <c r="Y83" s="12">
        <f ca="1">IF($AK83&lt;(Summary!$D$4+1),G83,"")</f>
        <v>-6.5233468212048229E-2</v>
      </c>
      <c r="Z83" s="12">
        <f ca="1">IF($AK83&lt;(Summary!$D$4+1),H83,"")</f>
        <v>-0.18303339665795748</v>
      </c>
      <c r="AA83" s="12">
        <f ca="1">IF($AK83&lt;(Summary!$D$4+1),I83,"")</f>
        <v>1.6184709701562383E-2</v>
      </c>
      <c r="AB83" s="12">
        <f ca="1">IF($AK83&lt;(Summary!$D$4+1),J83,"")</f>
        <v>-2.5917819559190258E-2</v>
      </c>
      <c r="AC83" s="12">
        <f ca="1">IF($AK83&lt;(Summary!$D$4+1),K83,"")</f>
        <v>-4.7080975495660038E-2</v>
      </c>
      <c r="AD83" s="12">
        <f ca="1">IF($AK83&lt;(Summary!$D$4+1),L83,"")</f>
        <v>-3.5483681013143364E-2</v>
      </c>
      <c r="AE83" s="12">
        <f ca="1">IF($AK83&lt;(Summary!$D$4+1),M83,"")</f>
        <v>-4.9206312847012046E-2</v>
      </c>
      <c r="AF83" s="12">
        <f ca="1">IF($AK83&lt;(Summary!$D$4+1),N83,"")</f>
        <v>-2.148368206575213E-2</v>
      </c>
      <c r="AG83" s="12">
        <f ca="1">IF($AK83&lt;(Summary!$D$4+1),O83,"")</f>
        <v>-4.8037468301687092E-3</v>
      </c>
      <c r="AH83" s="12">
        <f ca="1">IF($AK83&lt;(Summary!$D$4+1),P83,"")</f>
        <v>-1.2634367498477239E-2</v>
      </c>
      <c r="AI83" s="12" t="e">
        <f ca="1">IF($AK83&lt;(Summary!$D$4+1),Q83,"")</f>
        <v>#DIV/0!</v>
      </c>
      <c r="AJ83" s="12" t="e">
        <f ca="1">IF($AK83&lt;(Summary!$D$4+1),R83,"")</f>
        <v>#DIV/0!</v>
      </c>
      <c r="AK83" s="10">
        <f t="shared" si="8"/>
        <v>79</v>
      </c>
    </row>
    <row r="84" spans="2:37" x14ac:dyDescent="0.2">
      <c r="B84" s="1">
        <f>'Base Correl and Vol Calcs'!B84</f>
        <v>38352</v>
      </c>
      <c r="C84" s="3">
        <f ca="1">'Data Selector'!W83</f>
        <v>3.9229814624138992E-2</v>
      </c>
      <c r="D84" s="3">
        <f ca="1">'Data Selector'!X83</f>
        <v>3.2168093896300265E-2</v>
      </c>
      <c r="E84" s="3">
        <f ca="1">'Data Selector'!Y83</f>
        <v>0</v>
      </c>
      <c r="F84" s="3">
        <f ca="1">'Data Selector'!Z83</f>
        <v>3.7247055483600189E-2</v>
      </c>
      <c r="G84" s="3">
        <f ca="1">'Data Selector'!AA83</f>
        <v>0.21002272534032551</v>
      </c>
      <c r="H84" s="3">
        <f ca="1">'Data Selector'!AB83</f>
        <v>0.35454326270159364</v>
      </c>
      <c r="I84" s="3">
        <f ca="1">'Data Selector'!AC83</f>
        <v>0.25838430372187493</v>
      </c>
      <c r="J84" s="3">
        <f ca="1">'Data Selector'!AD83</f>
        <v>0.10091404325775954</v>
      </c>
      <c r="K84" s="3">
        <f ca="1">'Data Selector'!AE83</f>
        <v>0.18132512806119339</v>
      </c>
      <c r="L84" s="3">
        <f ca="1">'Data Selector'!AF83</f>
        <v>0.27294898813617197</v>
      </c>
      <c r="M84" s="3">
        <f ca="1">'Data Selector'!AG83</f>
        <v>0.17869756965052397</v>
      </c>
      <c r="N84" s="3">
        <f ca="1">'Data Selector'!AH83</f>
        <v>9.230306994491011E-2</v>
      </c>
      <c r="O84" s="3">
        <f ca="1">'Data Selector'!AI83</f>
        <v>9.5482697817719231E-3</v>
      </c>
      <c r="P84" s="3">
        <f ca="1">'Data Selector'!AJ83</f>
        <v>6.0511189987609404E-2</v>
      </c>
      <c r="Q84" s="3" t="e">
        <f ca="1">'Data Selector'!AK83</f>
        <v>#DIV/0!</v>
      </c>
      <c r="R84" s="3" t="e">
        <f ca="1">'Data Selector'!AL83</f>
        <v>#DIV/0!</v>
      </c>
      <c r="U84" s="12">
        <f ca="1">IF($AK84&lt;(Summary!$D$4+1),C84,"")</f>
        <v>3.9229814624138992E-2</v>
      </c>
      <c r="V84" s="12">
        <f ca="1">IF($AK84&lt;(Summary!$D$4+1),D84,"")</f>
        <v>3.2168093896300265E-2</v>
      </c>
      <c r="W84" s="12">
        <f ca="1">IF($AK84&lt;(Summary!$D$4+1),E84,"")</f>
        <v>0</v>
      </c>
      <c r="X84" s="12">
        <f ca="1">IF($AK84&lt;(Summary!$D$4+1),F84,"")</f>
        <v>3.7247055483600189E-2</v>
      </c>
      <c r="Y84" s="12">
        <f ca="1">IF($AK84&lt;(Summary!$D$4+1),G84,"")</f>
        <v>0.21002272534032551</v>
      </c>
      <c r="Z84" s="12">
        <f ca="1">IF($AK84&lt;(Summary!$D$4+1),H84,"")</f>
        <v>0.35454326270159364</v>
      </c>
      <c r="AA84" s="12">
        <f ca="1">IF($AK84&lt;(Summary!$D$4+1),I84,"")</f>
        <v>0.25838430372187493</v>
      </c>
      <c r="AB84" s="12">
        <f ca="1">IF($AK84&lt;(Summary!$D$4+1),J84,"")</f>
        <v>0.10091404325775954</v>
      </c>
      <c r="AC84" s="12">
        <f ca="1">IF($AK84&lt;(Summary!$D$4+1),K84,"")</f>
        <v>0.18132512806119339</v>
      </c>
      <c r="AD84" s="12">
        <f ca="1">IF($AK84&lt;(Summary!$D$4+1),L84,"")</f>
        <v>0.27294898813617197</v>
      </c>
      <c r="AE84" s="12">
        <f ca="1">IF($AK84&lt;(Summary!$D$4+1),M84,"")</f>
        <v>0.17869756965052397</v>
      </c>
      <c r="AF84" s="12">
        <f ca="1">IF($AK84&lt;(Summary!$D$4+1),N84,"")</f>
        <v>9.230306994491011E-2</v>
      </c>
      <c r="AG84" s="12">
        <f ca="1">IF($AK84&lt;(Summary!$D$4+1),O84,"")</f>
        <v>9.5482697817719231E-3</v>
      </c>
      <c r="AH84" s="12">
        <f ca="1">IF($AK84&lt;(Summary!$D$4+1),P84,"")</f>
        <v>6.0511189987609404E-2</v>
      </c>
      <c r="AI84" s="12" t="e">
        <f ca="1">IF($AK84&lt;(Summary!$D$4+1),Q84,"")</f>
        <v>#DIV/0!</v>
      </c>
      <c r="AJ84" s="12" t="e">
        <f ca="1">IF($AK84&lt;(Summary!$D$4+1),R84,"")</f>
        <v>#DIV/0!</v>
      </c>
      <c r="AK84" s="10">
        <f t="shared" si="8"/>
        <v>80</v>
      </c>
    </row>
    <row r="85" spans="2:37" x14ac:dyDescent="0.2">
      <c r="B85" s="1">
        <f>'Base Correl and Vol Calcs'!B85</f>
        <v>38260</v>
      </c>
      <c r="C85" s="3">
        <f ca="1">'Data Selector'!W84</f>
        <v>3.3311107424897957E-2</v>
      </c>
      <c r="D85" s="3">
        <f ca="1">'Data Selector'!X84</f>
        <v>5.3960815740745627E-3</v>
      </c>
      <c r="E85" s="3">
        <f ca="1">'Data Selector'!Y84</f>
        <v>0</v>
      </c>
      <c r="F85" s="3">
        <f ca="1">'Data Selector'!Z84</f>
        <v>3.4691247928794633E-2</v>
      </c>
      <c r="G85" s="3">
        <f ca="1">'Data Selector'!AA84</f>
        <v>1.0534834154592332E-2</v>
      </c>
      <c r="H85" s="3">
        <f ca="1">'Data Selector'!AB84</f>
        <v>4.0532994025356706E-2</v>
      </c>
      <c r="I85" s="3">
        <f ca="1">'Data Selector'!AC84</f>
        <v>-6.0135217034375188E-2</v>
      </c>
      <c r="J85" s="3">
        <f ca="1">'Data Selector'!AD84</f>
        <v>2.5355724925033574E-2</v>
      </c>
      <c r="K85" s="3">
        <f ca="1">'Data Selector'!AE84</f>
        <v>-2.181700908368267E-2</v>
      </c>
      <c r="L85" s="3">
        <f ca="1">'Data Selector'!AF84</f>
        <v>-2.9488963842463356E-3</v>
      </c>
      <c r="M85" s="3">
        <f ca="1">'Data Selector'!AG84</f>
        <v>7.5741767764829993E-2</v>
      </c>
      <c r="N85" s="3">
        <f ca="1">'Data Selector'!AH84</f>
        <v>-1.8670971960625393E-2</v>
      </c>
      <c r="O85" s="3">
        <f ca="1">'Data Selector'!AI84</f>
        <v>3.1969214869026041E-2</v>
      </c>
      <c r="P85" s="3">
        <f ca="1">'Data Selector'!AJ84</f>
        <v>5.6726681050935035E-2</v>
      </c>
      <c r="Q85" s="3" t="e">
        <f ca="1">'Data Selector'!AK84</f>
        <v>#DIV/0!</v>
      </c>
      <c r="R85" s="3" t="e">
        <f ca="1">'Data Selector'!AL84</f>
        <v>#DIV/0!</v>
      </c>
      <c r="U85" s="12">
        <f ca="1">IF($AK85&lt;(Summary!$D$4+1),C85,"")</f>
        <v>3.3311107424897957E-2</v>
      </c>
      <c r="V85" s="12">
        <f ca="1">IF($AK85&lt;(Summary!$D$4+1),D85,"")</f>
        <v>5.3960815740745627E-3</v>
      </c>
      <c r="W85" s="12">
        <f ca="1">IF($AK85&lt;(Summary!$D$4+1),E85,"")</f>
        <v>0</v>
      </c>
      <c r="X85" s="12">
        <f ca="1">IF($AK85&lt;(Summary!$D$4+1),F85,"")</f>
        <v>3.4691247928794633E-2</v>
      </c>
      <c r="Y85" s="12">
        <f ca="1">IF($AK85&lt;(Summary!$D$4+1),G85,"")</f>
        <v>1.0534834154592332E-2</v>
      </c>
      <c r="Z85" s="12">
        <f ca="1">IF($AK85&lt;(Summary!$D$4+1),H85,"")</f>
        <v>4.0532994025356706E-2</v>
      </c>
      <c r="AA85" s="12">
        <f ca="1">IF($AK85&lt;(Summary!$D$4+1),I85,"")</f>
        <v>-6.0135217034375188E-2</v>
      </c>
      <c r="AB85" s="12">
        <f ca="1">IF($AK85&lt;(Summary!$D$4+1),J85,"")</f>
        <v>2.5355724925033574E-2</v>
      </c>
      <c r="AC85" s="12">
        <f ca="1">IF($AK85&lt;(Summary!$D$4+1),K85,"")</f>
        <v>-2.181700908368267E-2</v>
      </c>
      <c r="AD85" s="12">
        <f ca="1">IF($AK85&lt;(Summary!$D$4+1),L85,"")</f>
        <v>-2.9488963842463356E-3</v>
      </c>
      <c r="AE85" s="12">
        <f ca="1">IF($AK85&lt;(Summary!$D$4+1),M85,"")</f>
        <v>7.5741767764829993E-2</v>
      </c>
      <c r="AF85" s="12">
        <f ca="1">IF($AK85&lt;(Summary!$D$4+1),N85,"")</f>
        <v>-1.8670971960625393E-2</v>
      </c>
      <c r="AG85" s="12">
        <f ca="1">IF($AK85&lt;(Summary!$D$4+1),O85,"")</f>
        <v>3.1969214869026041E-2</v>
      </c>
      <c r="AH85" s="12">
        <f ca="1">IF($AK85&lt;(Summary!$D$4+1),P85,"")</f>
        <v>5.6726681050935035E-2</v>
      </c>
      <c r="AI85" s="12" t="e">
        <f ca="1">IF($AK85&lt;(Summary!$D$4+1),Q85,"")</f>
        <v>#DIV/0!</v>
      </c>
      <c r="AJ85" s="12" t="e">
        <f ca="1">IF($AK85&lt;(Summary!$D$4+1),R85,"")</f>
        <v>#DIV/0!</v>
      </c>
      <c r="AK85" s="10">
        <f t="shared" si="8"/>
        <v>81</v>
      </c>
    </row>
    <row r="86" spans="2:37" x14ac:dyDescent="0.2">
      <c r="B86" s="1">
        <f>'Base Correl and Vol Calcs'!B86</f>
        <v>38168</v>
      </c>
      <c r="C86" s="3">
        <f ca="1">'Data Selector'!W85</f>
        <v>4.2323032624785428E-2</v>
      </c>
      <c r="D86" s="3">
        <f ca="1">'Data Selector'!X85</f>
        <v>5.3472385479308659E-2</v>
      </c>
      <c r="E86" s="3">
        <f ca="1">'Data Selector'!Y85</f>
        <v>0</v>
      </c>
      <c r="F86" s="3">
        <f ca="1">'Data Selector'!Z85</f>
        <v>7.1586936168785975E-2</v>
      </c>
      <c r="G86" s="3">
        <f ca="1">'Data Selector'!AA85</f>
        <v>4.4234644850059901E-2</v>
      </c>
      <c r="H86" s="3">
        <f ca="1">'Data Selector'!AB85</f>
        <v>4.6546498499040023E-2</v>
      </c>
      <c r="I86" s="3">
        <f ca="1">'Data Selector'!AC85</f>
        <v>-2.0906768692187438E-2</v>
      </c>
      <c r="J86" s="3">
        <f ca="1">'Data Selector'!AD85</f>
        <v>-7.8878333199730033E-3</v>
      </c>
      <c r="K86" s="3">
        <f ca="1">'Data Selector'!AE85</f>
        <v>6.6610863892485161E-2</v>
      </c>
      <c r="L86" s="3">
        <f ca="1">'Data Selector'!AF85</f>
        <v>3.0952128119876576E-5</v>
      </c>
      <c r="M86" s="3">
        <f ca="1">'Data Selector'!AG85</f>
        <v>-4.1268274729559962E-2</v>
      </c>
      <c r="N86" s="3">
        <f ca="1">'Data Selector'!AH85</f>
        <v>1.7211281712098181E-2</v>
      </c>
      <c r="O86" s="3">
        <f ca="1">'Data Selector'!AI85</f>
        <v>-2.443988664572716E-2</v>
      </c>
      <c r="P86" s="3">
        <f ca="1">'Data Selector'!AJ85</f>
        <v>-4.3053513193208826E-2</v>
      </c>
      <c r="Q86" s="3" t="e">
        <f ca="1">'Data Selector'!AK85</f>
        <v>#DIV/0!</v>
      </c>
      <c r="R86" s="3" t="e">
        <f ca="1">'Data Selector'!AL85</f>
        <v>#DIV/0!</v>
      </c>
      <c r="U86" s="12">
        <f ca="1">IF($AK86&lt;(Summary!$D$4+1),C86,"")</f>
        <v>4.2323032624785428E-2</v>
      </c>
      <c r="V86" s="12">
        <f ca="1">IF($AK86&lt;(Summary!$D$4+1),D86,"")</f>
        <v>5.3472385479308659E-2</v>
      </c>
      <c r="W86" s="12">
        <f ca="1">IF($AK86&lt;(Summary!$D$4+1),E86,"")</f>
        <v>0</v>
      </c>
      <c r="X86" s="12">
        <f ca="1">IF($AK86&lt;(Summary!$D$4+1),F86,"")</f>
        <v>7.1586936168785975E-2</v>
      </c>
      <c r="Y86" s="12">
        <f ca="1">IF($AK86&lt;(Summary!$D$4+1),G86,"")</f>
        <v>4.4234644850059901E-2</v>
      </c>
      <c r="Z86" s="12">
        <f ca="1">IF($AK86&lt;(Summary!$D$4+1),H86,"")</f>
        <v>4.6546498499040023E-2</v>
      </c>
      <c r="AA86" s="12">
        <f ca="1">IF($AK86&lt;(Summary!$D$4+1),I86,"")</f>
        <v>-2.0906768692187438E-2</v>
      </c>
      <c r="AB86" s="12">
        <f ca="1">IF($AK86&lt;(Summary!$D$4+1),J86,"")</f>
        <v>-7.8878333199730033E-3</v>
      </c>
      <c r="AC86" s="12">
        <f ca="1">IF($AK86&lt;(Summary!$D$4+1),K86,"")</f>
        <v>6.6610863892485161E-2</v>
      </c>
      <c r="AD86" s="12">
        <f ca="1">IF($AK86&lt;(Summary!$D$4+1),L86,"")</f>
        <v>3.0952128119876576E-5</v>
      </c>
      <c r="AE86" s="12">
        <f ca="1">IF($AK86&lt;(Summary!$D$4+1),M86,"")</f>
        <v>-4.1268274729559962E-2</v>
      </c>
      <c r="AF86" s="12">
        <f ca="1">IF($AK86&lt;(Summary!$D$4+1),N86,"")</f>
        <v>1.7211281712098181E-2</v>
      </c>
      <c r="AG86" s="12">
        <f ca="1">IF($AK86&lt;(Summary!$D$4+1),O86,"")</f>
        <v>-2.443988664572716E-2</v>
      </c>
      <c r="AH86" s="12">
        <f ca="1">IF($AK86&lt;(Summary!$D$4+1),P86,"")</f>
        <v>-4.3053513193208826E-2</v>
      </c>
      <c r="AI86" s="12" t="e">
        <f ca="1">IF($AK86&lt;(Summary!$D$4+1),Q86,"")</f>
        <v>#DIV/0!</v>
      </c>
      <c r="AJ86" s="12" t="e">
        <f ca="1">IF($AK86&lt;(Summary!$D$4+1),R86,"")</f>
        <v>#DIV/0!</v>
      </c>
      <c r="AK86" s="10">
        <f t="shared" si="8"/>
        <v>82</v>
      </c>
    </row>
    <row r="87" spans="2:37" x14ac:dyDescent="0.2">
      <c r="B87" s="1">
        <f>'Base Correl and Vol Calcs'!B87</f>
        <v>38077</v>
      </c>
      <c r="C87" s="3">
        <f ca="1">'Data Selector'!W86</f>
        <v>1.9387955586596561E-2</v>
      </c>
      <c r="D87" s="3">
        <f ca="1">'Data Selector'!X86</f>
        <v>0.10074208061423229</v>
      </c>
      <c r="E87" s="3">
        <f ca="1">'Data Selector'!Y86</f>
        <v>0</v>
      </c>
      <c r="F87" s="3">
        <f ca="1">'Data Selector'!Z86</f>
        <v>3.3171561618000167E-2</v>
      </c>
      <c r="G87" s="3">
        <f ca="1">'Data Selector'!AA86</f>
        <v>1.1218904461608004E-2</v>
      </c>
      <c r="H87" s="3">
        <f ca="1">'Data Selector'!AB86</f>
        <v>-2.5789963596079768E-2</v>
      </c>
      <c r="I87" s="3">
        <f ca="1">'Data Selector'!AC86</f>
        <v>0.11592030714999968</v>
      </c>
      <c r="J87" s="3">
        <f ca="1">'Data Selector'!AD86</f>
        <v>9.9755760034181407E-4</v>
      </c>
      <c r="K87" s="3">
        <f ca="1">'Data Selector'!AE86</f>
        <v>-3.7257491739417503E-3</v>
      </c>
      <c r="L87" s="3">
        <f ca="1">'Data Selector'!AF86</f>
        <v>2.0782979433914717E-2</v>
      </c>
      <c r="M87" s="3">
        <f ca="1">'Data Selector'!AG86</f>
        <v>0.13491262965186412</v>
      </c>
      <c r="N87" s="3">
        <f ca="1">'Data Selector'!AH86</f>
        <v>1.6932772111034611E-2</v>
      </c>
      <c r="O87" s="3">
        <f ca="1">'Data Selector'!AI86</f>
        <v>2.6592148237775781E-2</v>
      </c>
      <c r="P87" s="3">
        <f ca="1">'Data Selector'!AJ86</f>
        <v>0.14360755178715667</v>
      </c>
      <c r="Q87" s="3" t="e">
        <f ca="1">'Data Selector'!AK86</f>
        <v>#DIV/0!</v>
      </c>
      <c r="R87" s="3" t="e">
        <f ca="1">'Data Selector'!AL86</f>
        <v>#DIV/0!</v>
      </c>
      <c r="U87" s="12">
        <f ca="1">IF($AK87&lt;(Summary!$D$4+1),C87,"")</f>
        <v>1.9387955586596561E-2</v>
      </c>
      <c r="V87" s="12">
        <f ca="1">IF($AK87&lt;(Summary!$D$4+1),D87,"")</f>
        <v>0.10074208061423229</v>
      </c>
      <c r="W87" s="12">
        <f ca="1">IF($AK87&lt;(Summary!$D$4+1),E87,"")</f>
        <v>0</v>
      </c>
      <c r="X87" s="12">
        <f ca="1">IF($AK87&lt;(Summary!$D$4+1),F87,"")</f>
        <v>3.3171561618000167E-2</v>
      </c>
      <c r="Y87" s="12">
        <f ca="1">IF($AK87&lt;(Summary!$D$4+1),G87,"")</f>
        <v>1.1218904461608004E-2</v>
      </c>
      <c r="Z87" s="12">
        <f ca="1">IF($AK87&lt;(Summary!$D$4+1),H87,"")</f>
        <v>-2.5789963596079768E-2</v>
      </c>
      <c r="AA87" s="12">
        <f ca="1">IF($AK87&lt;(Summary!$D$4+1),I87,"")</f>
        <v>0.11592030714999968</v>
      </c>
      <c r="AB87" s="12">
        <f ca="1">IF($AK87&lt;(Summary!$D$4+1),J87,"")</f>
        <v>9.9755760034181407E-4</v>
      </c>
      <c r="AC87" s="12">
        <f ca="1">IF($AK87&lt;(Summary!$D$4+1),K87,"")</f>
        <v>-3.7257491739417503E-3</v>
      </c>
      <c r="AD87" s="12">
        <f ca="1">IF($AK87&lt;(Summary!$D$4+1),L87,"")</f>
        <v>2.0782979433914717E-2</v>
      </c>
      <c r="AE87" s="12">
        <f ca="1">IF($AK87&lt;(Summary!$D$4+1),M87,"")</f>
        <v>0.13491262965186412</v>
      </c>
      <c r="AF87" s="12">
        <f ca="1">IF($AK87&lt;(Summary!$D$4+1),N87,"")</f>
        <v>1.6932772111034611E-2</v>
      </c>
      <c r="AG87" s="12">
        <f ca="1">IF($AK87&lt;(Summary!$D$4+1),O87,"")</f>
        <v>2.6592148237775781E-2</v>
      </c>
      <c r="AH87" s="12">
        <f ca="1">IF($AK87&lt;(Summary!$D$4+1),P87,"")</f>
        <v>0.14360755178715667</v>
      </c>
      <c r="AI87" s="12" t="e">
        <f ca="1">IF($AK87&lt;(Summary!$D$4+1),Q87,"")</f>
        <v>#DIV/0!</v>
      </c>
      <c r="AJ87" s="12" t="e">
        <f ca="1">IF($AK87&lt;(Summary!$D$4+1),R87,"")</f>
        <v>#DIV/0!</v>
      </c>
      <c r="AK87" s="10">
        <f t="shared" si="8"/>
        <v>83</v>
      </c>
    </row>
    <row r="88" spans="2:37" x14ac:dyDescent="0.2">
      <c r="B88" s="1">
        <f>'Base Correl and Vol Calcs'!B88</f>
        <v>37986</v>
      </c>
      <c r="C88" s="3">
        <f ca="1">'Data Selector'!W87</f>
        <v>2.4780109375019066E-2</v>
      </c>
      <c r="D88" s="3">
        <f ca="1">'Data Selector'!X87</f>
        <v>-3.5560471142454197E-2</v>
      </c>
      <c r="E88" s="3">
        <f ca="1">'Data Selector'!Y87</f>
        <v>0</v>
      </c>
      <c r="F88" s="3">
        <f ca="1">'Data Selector'!Z87</f>
        <v>2.464340356080541E-2</v>
      </c>
      <c r="G88" s="3">
        <f ca="1">'Data Selector'!AA87</f>
        <v>8.7037984835907301E-2</v>
      </c>
      <c r="H88" s="3">
        <f ca="1">'Data Selector'!AB87</f>
        <v>0.12612677565319719</v>
      </c>
      <c r="I88" s="3">
        <f ca="1">'Data Selector'!AC87</f>
        <v>4.3648323489062335E-2</v>
      </c>
      <c r="J88" s="3">
        <f ca="1">'Data Selector'!AD87</f>
        <v>5.8169644371766083E-2</v>
      </c>
      <c r="K88" s="3">
        <f ca="1">'Data Selector'!AE87</f>
        <v>4.5238835633758079E-2</v>
      </c>
      <c r="L88" s="3">
        <f ca="1">'Data Selector'!AF87</f>
        <v>9.3592217988126114E-2</v>
      </c>
      <c r="M88" s="3">
        <f ca="1">'Data Selector'!AG87</f>
        <v>0.11852567238737599</v>
      </c>
      <c r="N88" s="3">
        <f ca="1">'Data Selector'!AH87</f>
        <v>0.12176471491451002</v>
      </c>
      <c r="O88" s="3">
        <f ca="1">'Data Selector'!AI87</f>
        <v>3.1539796127948438E-3</v>
      </c>
      <c r="P88" s="3">
        <f ca="1">'Data Selector'!AJ87</f>
        <v>3.4678645060299162E-2</v>
      </c>
      <c r="Q88" s="3" t="e">
        <f ca="1">'Data Selector'!AK87</f>
        <v>#DIV/0!</v>
      </c>
      <c r="R88" s="3" t="e">
        <f ca="1">'Data Selector'!AL87</f>
        <v>#DIV/0!</v>
      </c>
      <c r="U88" s="12">
        <f ca="1">IF($AK88&lt;(Summary!$D$4+1),C88,"")</f>
        <v>2.4780109375019066E-2</v>
      </c>
      <c r="V88" s="12">
        <f ca="1">IF($AK88&lt;(Summary!$D$4+1),D88,"")</f>
        <v>-3.5560471142454197E-2</v>
      </c>
      <c r="W88" s="12">
        <f ca="1">IF($AK88&lt;(Summary!$D$4+1),E88,"")</f>
        <v>0</v>
      </c>
      <c r="X88" s="12">
        <f ca="1">IF($AK88&lt;(Summary!$D$4+1),F88,"")</f>
        <v>2.464340356080541E-2</v>
      </c>
      <c r="Y88" s="12">
        <f ca="1">IF($AK88&lt;(Summary!$D$4+1),G88,"")</f>
        <v>8.7037984835907301E-2</v>
      </c>
      <c r="Z88" s="12">
        <f ca="1">IF($AK88&lt;(Summary!$D$4+1),H88,"")</f>
        <v>0.12612677565319719</v>
      </c>
      <c r="AA88" s="12">
        <f ca="1">IF($AK88&lt;(Summary!$D$4+1),I88,"")</f>
        <v>4.3648323489062335E-2</v>
      </c>
      <c r="AB88" s="12">
        <f ca="1">IF($AK88&lt;(Summary!$D$4+1),J88,"")</f>
        <v>5.8169644371766083E-2</v>
      </c>
      <c r="AC88" s="12">
        <f ca="1">IF($AK88&lt;(Summary!$D$4+1),K88,"")</f>
        <v>4.5238835633758079E-2</v>
      </c>
      <c r="AD88" s="12">
        <f ca="1">IF($AK88&lt;(Summary!$D$4+1),L88,"")</f>
        <v>9.3592217988126114E-2</v>
      </c>
      <c r="AE88" s="12">
        <f ca="1">IF($AK88&lt;(Summary!$D$4+1),M88,"")</f>
        <v>0.11852567238737599</v>
      </c>
      <c r="AF88" s="12">
        <f ca="1">IF($AK88&lt;(Summary!$D$4+1),N88,"")</f>
        <v>0.12176471491451002</v>
      </c>
      <c r="AG88" s="12">
        <f ca="1">IF($AK88&lt;(Summary!$D$4+1),O88,"")</f>
        <v>3.1539796127948438E-3</v>
      </c>
      <c r="AH88" s="12">
        <f ca="1">IF($AK88&lt;(Summary!$D$4+1),P88,"")</f>
        <v>3.4678645060299162E-2</v>
      </c>
      <c r="AI88" s="12" t="e">
        <f ca="1">IF($AK88&lt;(Summary!$D$4+1),Q88,"")</f>
        <v>#DIV/0!</v>
      </c>
      <c r="AJ88" s="12" t="e">
        <f ca="1">IF($AK88&lt;(Summary!$D$4+1),R88,"")</f>
        <v>#DIV/0!</v>
      </c>
      <c r="AK88" s="10">
        <f t="shared" si="8"/>
        <v>84</v>
      </c>
    </row>
    <row r="89" spans="2:37" x14ac:dyDescent="0.2">
      <c r="B89" s="1">
        <f>'Base Correl and Vol Calcs'!B89</f>
        <v>37894</v>
      </c>
      <c r="C89" s="3">
        <f ca="1">'Data Selector'!W88</f>
        <v>1.8350985605141812E-2</v>
      </c>
      <c r="D89" s="3">
        <f ca="1">'Data Selector'!X88</f>
        <v>1.3377685122088367E-2</v>
      </c>
      <c r="E89" s="3">
        <f ca="1">'Data Selector'!Y88</f>
        <v>0</v>
      </c>
      <c r="F89" s="3">
        <f ca="1">'Data Selector'!Z88</f>
        <v>3.7288916474335299E-2</v>
      </c>
      <c r="G89" s="3">
        <f ca="1">'Data Selector'!AA88</f>
        <v>2.6884398508616902E-2</v>
      </c>
      <c r="H89" s="3">
        <f ca="1">'Data Selector'!AB88</f>
        <v>5.7527693539360936E-2</v>
      </c>
      <c r="I89" s="3">
        <f ca="1">'Data Selector'!AC88</f>
        <v>2.5549578006249796E-2</v>
      </c>
      <c r="J89" s="3">
        <f ca="1">'Data Selector'!AD88</f>
        <v>8.9256896546301423E-3</v>
      </c>
      <c r="K89" s="3">
        <f ca="1">'Data Selector'!AE88</f>
        <v>7.294351042981706E-3</v>
      </c>
      <c r="L89" s="3">
        <f ca="1">'Data Selector'!AF88</f>
        <v>-9.2875643385569306E-3</v>
      </c>
      <c r="M89" s="3">
        <f ca="1">'Data Selector'!AG88</f>
        <v>0.11853851747990007</v>
      </c>
      <c r="N89" s="3">
        <f ca="1">'Data Selector'!AH88</f>
        <v>2.6459959667386457E-2</v>
      </c>
      <c r="O89" s="3">
        <f ca="1">'Data Selector'!AI88</f>
        <v>-1.4572551521957466E-3</v>
      </c>
      <c r="P89" s="3">
        <f ca="1">'Data Selector'!AJ88</f>
        <v>-2.4219659843464081E-3</v>
      </c>
      <c r="Q89" s="3" t="e">
        <f ca="1">'Data Selector'!AK88</f>
        <v>#DIV/0!</v>
      </c>
      <c r="R89" s="3" t="e">
        <f ca="1">'Data Selector'!AL88</f>
        <v>#DIV/0!</v>
      </c>
      <c r="U89" s="12">
        <f ca="1">IF($AK89&lt;(Summary!$D$4+1),C89,"")</f>
        <v>1.8350985605141812E-2</v>
      </c>
      <c r="V89" s="12">
        <f ca="1">IF($AK89&lt;(Summary!$D$4+1),D89,"")</f>
        <v>1.3377685122088367E-2</v>
      </c>
      <c r="W89" s="12">
        <f ca="1">IF($AK89&lt;(Summary!$D$4+1),E89,"")</f>
        <v>0</v>
      </c>
      <c r="X89" s="12">
        <f ca="1">IF($AK89&lt;(Summary!$D$4+1),F89,"")</f>
        <v>3.7288916474335299E-2</v>
      </c>
      <c r="Y89" s="12">
        <f ca="1">IF($AK89&lt;(Summary!$D$4+1),G89,"")</f>
        <v>2.6884398508616902E-2</v>
      </c>
      <c r="Z89" s="12">
        <f ca="1">IF($AK89&lt;(Summary!$D$4+1),H89,"")</f>
        <v>5.7527693539360936E-2</v>
      </c>
      <c r="AA89" s="12">
        <f ca="1">IF($AK89&lt;(Summary!$D$4+1),I89,"")</f>
        <v>2.5549578006249796E-2</v>
      </c>
      <c r="AB89" s="12">
        <f ca="1">IF($AK89&lt;(Summary!$D$4+1),J89,"")</f>
        <v>8.9256896546301423E-3</v>
      </c>
      <c r="AC89" s="12">
        <f ca="1">IF($AK89&lt;(Summary!$D$4+1),K89,"")</f>
        <v>7.294351042981706E-3</v>
      </c>
      <c r="AD89" s="12">
        <f ca="1">IF($AK89&lt;(Summary!$D$4+1),L89,"")</f>
        <v>-9.2875643385569306E-3</v>
      </c>
      <c r="AE89" s="12">
        <f ca="1">IF($AK89&lt;(Summary!$D$4+1),M89,"")</f>
        <v>0.11853851747990007</v>
      </c>
      <c r="AF89" s="12">
        <f ca="1">IF($AK89&lt;(Summary!$D$4+1),N89,"")</f>
        <v>2.6459959667386457E-2</v>
      </c>
      <c r="AG89" s="12">
        <f ca="1">IF($AK89&lt;(Summary!$D$4+1),O89,"")</f>
        <v>-1.4572551521957466E-3</v>
      </c>
      <c r="AH89" s="12">
        <f ca="1">IF($AK89&lt;(Summary!$D$4+1),P89,"")</f>
        <v>-2.4219659843464081E-3</v>
      </c>
      <c r="AI89" s="12" t="e">
        <f ca="1">IF($AK89&lt;(Summary!$D$4+1),Q89,"")</f>
        <v>#DIV/0!</v>
      </c>
      <c r="AJ89" s="12" t="e">
        <f ca="1">IF($AK89&lt;(Summary!$D$4+1),R89,"")</f>
        <v>#DIV/0!</v>
      </c>
      <c r="AK89" s="10">
        <f t="shared" si="8"/>
        <v>85</v>
      </c>
    </row>
    <row r="90" spans="2:37" x14ac:dyDescent="0.2">
      <c r="B90" s="1">
        <f>'Base Correl and Vol Calcs'!B90</f>
        <v>37802</v>
      </c>
      <c r="C90" s="3">
        <f ca="1">'Data Selector'!W89</f>
        <v>3.1707894324228603E-2</v>
      </c>
      <c r="D90" s="3">
        <f ca="1">'Data Selector'!X89</f>
        <v>4.6196626654422035E-2</v>
      </c>
      <c r="E90" s="3">
        <f ca="1">'Data Selector'!Y89</f>
        <v>0</v>
      </c>
      <c r="F90" s="3">
        <f ca="1">'Data Selector'!Z89</f>
        <v>1.1020483612141252E-2</v>
      </c>
      <c r="G90" s="3">
        <f ca="1">'Data Selector'!AA89</f>
        <v>3.4724806451004842E-2</v>
      </c>
      <c r="H90" s="3">
        <f ca="1">'Data Selector'!AB89</f>
        <v>1.1853248860403731E-2</v>
      </c>
      <c r="I90" s="3">
        <f ca="1">'Data Selector'!AC89</f>
        <v>-3.5053569750000291E-2</v>
      </c>
      <c r="J90" s="3">
        <f ca="1">'Data Selector'!AD89</f>
        <v>2.2254725325356217E-2</v>
      </c>
      <c r="K90" s="3">
        <f ca="1">'Data Selector'!AE89</f>
        <v>3.2618439492747786E-2</v>
      </c>
      <c r="L90" s="3">
        <f ca="1">'Data Selector'!AF89</f>
        <v>2.0495889513643561E-2</v>
      </c>
      <c r="M90" s="3">
        <f ca="1">'Data Selector'!AG89</f>
        <v>0.14436422840376006</v>
      </c>
      <c r="N90" s="3">
        <f ca="1">'Data Selector'!AH89</f>
        <v>0.15393218988497503</v>
      </c>
      <c r="O90" s="3">
        <f ca="1">'Data Selector'!AI89</f>
        <v>2.5013168778881489E-2</v>
      </c>
      <c r="P90" s="3">
        <f ca="1">'Data Selector'!AJ89</f>
        <v>2.7673852932980303E-2</v>
      </c>
      <c r="Q90" s="3" t="e">
        <f ca="1">'Data Selector'!AK89</f>
        <v>#DIV/0!</v>
      </c>
      <c r="R90" s="3" t="e">
        <f ca="1">'Data Selector'!AL89</f>
        <v>#DIV/0!</v>
      </c>
      <c r="U90" s="12">
        <f ca="1">IF($AK90&lt;(Summary!$D$4+1),C90,"")</f>
        <v>3.1707894324228603E-2</v>
      </c>
      <c r="V90" s="12">
        <f ca="1">IF($AK90&lt;(Summary!$D$4+1),D90,"")</f>
        <v>4.6196626654422035E-2</v>
      </c>
      <c r="W90" s="12">
        <f ca="1">IF($AK90&lt;(Summary!$D$4+1),E90,"")</f>
        <v>0</v>
      </c>
      <c r="X90" s="12">
        <f ca="1">IF($AK90&lt;(Summary!$D$4+1),F90,"")</f>
        <v>1.1020483612141252E-2</v>
      </c>
      <c r="Y90" s="12">
        <f ca="1">IF($AK90&lt;(Summary!$D$4+1),G90,"")</f>
        <v>3.4724806451004842E-2</v>
      </c>
      <c r="Z90" s="12">
        <f ca="1">IF($AK90&lt;(Summary!$D$4+1),H90,"")</f>
        <v>1.1853248860403731E-2</v>
      </c>
      <c r="AA90" s="12">
        <f ca="1">IF($AK90&lt;(Summary!$D$4+1),I90,"")</f>
        <v>-3.5053569750000291E-2</v>
      </c>
      <c r="AB90" s="12">
        <f ca="1">IF($AK90&lt;(Summary!$D$4+1),J90,"")</f>
        <v>2.2254725325356217E-2</v>
      </c>
      <c r="AC90" s="12">
        <f ca="1">IF($AK90&lt;(Summary!$D$4+1),K90,"")</f>
        <v>3.2618439492747786E-2</v>
      </c>
      <c r="AD90" s="12">
        <f ca="1">IF($AK90&lt;(Summary!$D$4+1),L90,"")</f>
        <v>2.0495889513643561E-2</v>
      </c>
      <c r="AE90" s="12">
        <f ca="1">IF($AK90&lt;(Summary!$D$4+1),M90,"")</f>
        <v>0.14436422840376006</v>
      </c>
      <c r="AF90" s="12">
        <f ca="1">IF($AK90&lt;(Summary!$D$4+1),N90,"")</f>
        <v>0.15393218988497503</v>
      </c>
      <c r="AG90" s="12">
        <f ca="1">IF($AK90&lt;(Summary!$D$4+1),O90,"")</f>
        <v>2.5013168778881489E-2</v>
      </c>
      <c r="AH90" s="12">
        <f ca="1">IF($AK90&lt;(Summary!$D$4+1),P90,"")</f>
        <v>2.7673852932980303E-2</v>
      </c>
      <c r="AI90" s="12" t="e">
        <f ca="1">IF($AK90&lt;(Summary!$D$4+1),Q90,"")</f>
        <v>#DIV/0!</v>
      </c>
      <c r="AJ90" s="12" t="e">
        <f ca="1">IF($AK90&lt;(Summary!$D$4+1),R90,"")</f>
        <v>#DIV/0!</v>
      </c>
      <c r="AK90" s="10">
        <f t="shared" si="8"/>
        <v>86</v>
      </c>
    </row>
    <row r="91" spans="2:37" x14ac:dyDescent="0.2">
      <c r="B91" s="1">
        <f>'Base Correl and Vol Calcs'!B91</f>
        <v>37711</v>
      </c>
      <c r="C91" s="3">
        <f ca="1">'Data Selector'!W90</f>
        <v>1.513836952014036E-2</v>
      </c>
      <c r="D91" s="3">
        <f ca="1">'Data Selector'!X90</f>
        <v>1.4201729344939906E-2</v>
      </c>
      <c r="E91" s="3">
        <f ca="1">'Data Selector'!Y90</f>
        <v>0</v>
      </c>
      <c r="F91" s="3">
        <f ca="1">'Data Selector'!Z90</f>
        <v>4.0677928502486749E-2</v>
      </c>
      <c r="G91" s="3">
        <f ca="1">'Data Selector'!AA90</f>
        <v>2.8670629071103404E-2</v>
      </c>
      <c r="H91" s="3">
        <f ca="1">'Data Selector'!AB90</f>
        <v>5.7449144063092428E-2</v>
      </c>
      <c r="I91" s="3">
        <f ca="1">'Data Selector'!AC90</f>
        <v>-4.6529972640622086E-3</v>
      </c>
      <c r="J91" s="3">
        <f ca="1">'Data Selector'!AD90</f>
        <v>6.2896236624574442E-3</v>
      </c>
      <c r="K91" s="3">
        <f ca="1">'Data Selector'!AE90</f>
        <v>-7.3225714667415343E-3</v>
      </c>
      <c r="L91" s="3">
        <f ca="1">'Data Selector'!AF90</f>
        <v>2.0152323963508634E-2</v>
      </c>
      <c r="M91" s="3">
        <f ca="1">'Data Selector'!AG90</f>
        <v>-1.7311085617978006E-2</v>
      </c>
      <c r="N91" s="3">
        <f ca="1">'Data Selector'!AH90</f>
        <v>-3.1494165220979475E-2</v>
      </c>
      <c r="O91" s="3">
        <f ca="1">'Data Selector'!AI90</f>
        <v>1.3925465061953801E-2</v>
      </c>
      <c r="P91" s="3">
        <f ca="1">'Data Selector'!AJ90</f>
        <v>1.9446986961949575E-2</v>
      </c>
      <c r="Q91" s="3" t="e">
        <f ca="1">'Data Selector'!AK90</f>
        <v>#DIV/0!</v>
      </c>
      <c r="R91" s="3" t="e">
        <f ca="1">'Data Selector'!AL90</f>
        <v>#DIV/0!</v>
      </c>
      <c r="U91" s="12">
        <f ca="1">IF($AK91&lt;(Summary!$D$4+1),C91,"")</f>
        <v>1.513836952014036E-2</v>
      </c>
      <c r="V91" s="12">
        <f ca="1">IF($AK91&lt;(Summary!$D$4+1),D91,"")</f>
        <v>1.4201729344939906E-2</v>
      </c>
      <c r="W91" s="12">
        <f ca="1">IF($AK91&lt;(Summary!$D$4+1),E91,"")</f>
        <v>0</v>
      </c>
      <c r="X91" s="12">
        <f ca="1">IF($AK91&lt;(Summary!$D$4+1),F91,"")</f>
        <v>4.0677928502486749E-2</v>
      </c>
      <c r="Y91" s="12">
        <f ca="1">IF($AK91&lt;(Summary!$D$4+1),G91,"")</f>
        <v>2.8670629071103404E-2</v>
      </c>
      <c r="Z91" s="12">
        <f ca="1">IF($AK91&lt;(Summary!$D$4+1),H91,"")</f>
        <v>5.7449144063092428E-2</v>
      </c>
      <c r="AA91" s="12">
        <f ca="1">IF($AK91&lt;(Summary!$D$4+1),I91,"")</f>
        <v>-4.6529972640622086E-3</v>
      </c>
      <c r="AB91" s="12">
        <f ca="1">IF($AK91&lt;(Summary!$D$4+1),J91,"")</f>
        <v>6.2896236624574442E-3</v>
      </c>
      <c r="AC91" s="12">
        <f ca="1">IF($AK91&lt;(Summary!$D$4+1),K91,"")</f>
        <v>-7.3225714667415343E-3</v>
      </c>
      <c r="AD91" s="12">
        <f ca="1">IF($AK91&lt;(Summary!$D$4+1),L91,"")</f>
        <v>2.0152323963508634E-2</v>
      </c>
      <c r="AE91" s="12">
        <f ca="1">IF($AK91&lt;(Summary!$D$4+1),M91,"")</f>
        <v>-1.7311085617978006E-2</v>
      </c>
      <c r="AF91" s="12">
        <f ca="1">IF($AK91&lt;(Summary!$D$4+1),N91,"")</f>
        <v>-3.1494165220979475E-2</v>
      </c>
      <c r="AG91" s="12">
        <f ca="1">IF($AK91&lt;(Summary!$D$4+1),O91,"")</f>
        <v>1.3925465061953801E-2</v>
      </c>
      <c r="AH91" s="12">
        <f ca="1">IF($AK91&lt;(Summary!$D$4+1),P91,"")</f>
        <v>1.9446986961949575E-2</v>
      </c>
      <c r="AI91" s="12" t="e">
        <f ca="1">IF($AK91&lt;(Summary!$D$4+1),Q91,"")</f>
        <v>#DIV/0!</v>
      </c>
      <c r="AJ91" s="12" t="e">
        <f ca="1">IF($AK91&lt;(Summary!$D$4+1),R91,"")</f>
        <v>#DIV/0!</v>
      </c>
      <c r="AK91" s="10">
        <f t="shared" si="8"/>
        <v>87</v>
      </c>
    </row>
    <row r="92" spans="2:37" x14ac:dyDescent="0.2">
      <c r="B92" s="1">
        <f>'Base Correl and Vol Calcs'!B92</f>
        <v>37621</v>
      </c>
      <c r="C92" s="3">
        <f ca="1">'Data Selector'!W91</f>
        <v>2.2372758750469179E-2</v>
      </c>
      <c r="D92" s="3">
        <f ca="1">'Data Selector'!X91</f>
        <v>-1.701481898951096E-2</v>
      </c>
      <c r="E92" s="3">
        <f ca="1">'Data Selector'!Y91</f>
        <v>0</v>
      </c>
      <c r="F92" s="3">
        <f ca="1">'Data Selector'!Z91</f>
        <v>7.4662401466270012E-3</v>
      </c>
      <c r="G92" s="3">
        <f ca="1">'Data Selector'!AA91</f>
        <v>-3.3306445775620475E-3</v>
      </c>
      <c r="H92" s="3">
        <f ca="1">'Data Selector'!AB91</f>
        <v>-9.415843253290257E-3</v>
      </c>
      <c r="I92" s="3">
        <f ca="1">'Data Selector'!AC91</f>
        <v>8.74697072421875E-2</v>
      </c>
      <c r="J92" s="3">
        <f ca="1">'Data Selector'!AD91</f>
        <v>7.7589116647209799E-3</v>
      </c>
      <c r="K92" s="3">
        <f ca="1">'Data Selector'!AE91</f>
        <v>4.2958646188868244E-2</v>
      </c>
      <c r="L92" s="3">
        <f ca="1">'Data Selector'!AF91</f>
        <v>2.013539619939575E-2</v>
      </c>
      <c r="M92" s="3">
        <f ca="1">'Data Selector'!AG91</f>
        <v>2.9041884791311867E-2</v>
      </c>
      <c r="N92" s="3">
        <f ca="1">'Data Selector'!AH91</f>
        <v>8.4374951944638399E-2</v>
      </c>
      <c r="O92" s="3">
        <f ca="1">'Data Selector'!AI91</f>
        <v>1.5732614192658589E-2</v>
      </c>
      <c r="P92" s="3">
        <f ca="1">'Data Selector'!AJ91</f>
        <v>2.4245019359107056E-2</v>
      </c>
      <c r="Q92" s="3" t="e">
        <f ca="1">'Data Selector'!AK91</f>
        <v>#DIV/0!</v>
      </c>
      <c r="R92" s="3" t="e">
        <f ca="1">'Data Selector'!AL91</f>
        <v>#DIV/0!</v>
      </c>
      <c r="U92" s="12">
        <f ca="1">IF($AK92&lt;(Summary!$D$4+1),C92,"")</f>
        <v>2.2372758750469179E-2</v>
      </c>
      <c r="V92" s="12">
        <f ca="1">IF($AK92&lt;(Summary!$D$4+1),D92,"")</f>
        <v>-1.701481898951096E-2</v>
      </c>
      <c r="W92" s="12">
        <f ca="1">IF($AK92&lt;(Summary!$D$4+1),E92,"")</f>
        <v>0</v>
      </c>
      <c r="X92" s="12">
        <f ca="1">IF($AK92&lt;(Summary!$D$4+1),F92,"")</f>
        <v>7.4662401466270012E-3</v>
      </c>
      <c r="Y92" s="12">
        <f ca="1">IF($AK92&lt;(Summary!$D$4+1),G92,"")</f>
        <v>-3.3306445775620475E-3</v>
      </c>
      <c r="Z92" s="12">
        <f ca="1">IF($AK92&lt;(Summary!$D$4+1),H92,"")</f>
        <v>-9.415843253290257E-3</v>
      </c>
      <c r="AA92" s="12">
        <f ca="1">IF($AK92&lt;(Summary!$D$4+1),I92,"")</f>
        <v>8.74697072421875E-2</v>
      </c>
      <c r="AB92" s="12">
        <f ca="1">IF($AK92&lt;(Summary!$D$4+1),J92,"")</f>
        <v>7.7589116647209799E-3</v>
      </c>
      <c r="AC92" s="12">
        <f ca="1">IF($AK92&lt;(Summary!$D$4+1),K92,"")</f>
        <v>4.2958646188868244E-2</v>
      </c>
      <c r="AD92" s="12">
        <f ca="1">IF($AK92&lt;(Summary!$D$4+1),L92,"")</f>
        <v>2.013539619939575E-2</v>
      </c>
      <c r="AE92" s="12">
        <f ca="1">IF($AK92&lt;(Summary!$D$4+1),M92,"")</f>
        <v>2.9041884791311867E-2</v>
      </c>
      <c r="AF92" s="12">
        <f ca="1">IF($AK92&lt;(Summary!$D$4+1),N92,"")</f>
        <v>8.4374951944638399E-2</v>
      </c>
      <c r="AG92" s="12">
        <f ca="1">IF($AK92&lt;(Summary!$D$4+1),O92,"")</f>
        <v>1.5732614192658589E-2</v>
      </c>
      <c r="AH92" s="12">
        <f ca="1">IF($AK92&lt;(Summary!$D$4+1),P92,"")</f>
        <v>2.4245019359107056E-2</v>
      </c>
      <c r="AI92" s="12" t="e">
        <f ca="1">IF($AK92&lt;(Summary!$D$4+1),Q92,"")</f>
        <v>#DIV/0!</v>
      </c>
      <c r="AJ92" s="12" t="e">
        <f ca="1">IF($AK92&lt;(Summary!$D$4+1),R92,"")</f>
        <v>#DIV/0!</v>
      </c>
      <c r="AK92" s="10">
        <f t="shared" si="8"/>
        <v>88</v>
      </c>
    </row>
    <row r="93" spans="2:37" x14ac:dyDescent="0.2">
      <c r="B93" s="1">
        <f>'Base Correl and Vol Calcs'!B93</f>
        <v>37529</v>
      </c>
      <c r="C93" s="3">
        <f ca="1">'Data Selector'!W92</f>
        <v>2.2163804428457778E-2</v>
      </c>
      <c r="D93" s="3">
        <f ca="1">'Data Selector'!X92</f>
        <v>5.5113283212939734E-2</v>
      </c>
      <c r="E93" s="3">
        <f ca="1">'Data Selector'!Y92</f>
        <v>0</v>
      </c>
      <c r="F93" s="3">
        <f ca="1">'Data Selector'!Z92</f>
        <v>2.6305617671089632E-3</v>
      </c>
      <c r="G93" s="3">
        <f ca="1">'Data Selector'!AA92</f>
        <v>3.8700622467200407E-2</v>
      </c>
      <c r="H93" s="3">
        <f ca="1">'Data Selector'!AB92</f>
        <v>2.6057790583278173E-3</v>
      </c>
      <c r="I93" s="3">
        <f ca="1">'Data Selector'!AC92</f>
        <v>-9.6687703007812709E-2</v>
      </c>
      <c r="J93" s="3">
        <f ca="1">'Data Selector'!AD92</f>
        <v>4.737786005325928E-3</v>
      </c>
      <c r="K93" s="3">
        <f ca="1">'Data Selector'!AE92</f>
        <v>9.6148605960746369E-3</v>
      </c>
      <c r="L93" s="3">
        <f ca="1">'Data Selector'!AF92</f>
        <v>-7.6019724168391312E-3</v>
      </c>
      <c r="M93" s="3">
        <f ca="1">'Data Selector'!AG92</f>
        <v>-0.10074065342240801</v>
      </c>
      <c r="N93" s="3">
        <f ca="1">'Data Selector'!AH92</f>
        <v>-0.17276581482446707</v>
      </c>
      <c r="O93" s="3">
        <f ca="1">'Data Selector'!AI92</f>
        <v>4.5818793153450166E-2</v>
      </c>
      <c r="P93" s="3">
        <f ca="1">'Data Selector'!AJ92</f>
        <v>5.3155968955079569E-2</v>
      </c>
      <c r="Q93" s="3" t="e">
        <f ca="1">'Data Selector'!AK92</f>
        <v>#DIV/0!</v>
      </c>
      <c r="R93" s="3" t="e">
        <f ca="1">'Data Selector'!AL92</f>
        <v>#DIV/0!</v>
      </c>
      <c r="U93" s="12">
        <f ca="1">IF($AK93&lt;(Summary!$D$4+1),C93,"")</f>
        <v>2.2163804428457778E-2</v>
      </c>
      <c r="V93" s="12">
        <f ca="1">IF($AK93&lt;(Summary!$D$4+1),D93,"")</f>
        <v>5.5113283212939734E-2</v>
      </c>
      <c r="W93" s="12">
        <f ca="1">IF($AK93&lt;(Summary!$D$4+1),E93,"")</f>
        <v>0</v>
      </c>
      <c r="X93" s="12">
        <f ca="1">IF($AK93&lt;(Summary!$D$4+1),F93,"")</f>
        <v>2.6305617671089632E-3</v>
      </c>
      <c r="Y93" s="12">
        <f ca="1">IF($AK93&lt;(Summary!$D$4+1),G93,"")</f>
        <v>3.8700622467200407E-2</v>
      </c>
      <c r="Z93" s="12">
        <f ca="1">IF($AK93&lt;(Summary!$D$4+1),H93,"")</f>
        <v>2.6057790583278173E-3</v>
      </c>
      <c r="AA93" s="12">
        <f ca="1">IF($AK93&lt;(Summary!$D$4+1),I93,"")</f>
        <v>-9.6687703007812709E-2</v>
      </c>
      <c r="AB93" s="12">
        <f ca="1">IF($AK93&lt;(Summary!$D$4+1),J93,"")</f>
        <v>4.737786005325928E-3</v>
      </c>
      <c r="AC93" s="12">
        <f ca="1">IF($AK93&lt;(Summary!$D$4+1),K93,"")</f>
        <v>9.6148605960746369E-3</v>
      </c>
      <c r="AD93" s="12">
        <f ca="1">IF($AK93&lt;(Summary!$D$4+1),L93,"")</f>
        <v>-7.6019724168391312E-3</v>
      </c>
      <c r="AE93" s="12">
        <f ca="1">IF($AK93&lt;(Summary!$D$4+1),M93,"")</f>
        <v>-0.10074065342240801</v>
      </c>
      <c r="AF93" s="12">
        <f ca="1">IF($AK93&lt;(Summary!$D$4+1),N93,"")</f>
        <v>-0.17276581482446707</v>
      </c>
      <c r="AG93" s="12">
        <f ca="1">IF($AK93&lt;(Summary!$D$4+1),O93,"")</f>
        <v>4.5818793153450166E-2</v>
      </c>
      <c r="AH93" s="12">
        <f ca="1">IF($AK93&lt;(Summary!$D$4+1),P93,"")</f>
        <v>5.3155968955079569E-2</v>
      </c>
      <c r="AI93" s="12" t="e">
        <f ca="1">IF($AK93&lt;(Summary!$D$4+1),Q93,"")</f>
        <v>#DIV/0!</v>
      </c>
      <c r="AJ93" s="12" t="e">
        <f ca="1">IF($AK93&lt;(Summary!$D$4+1),R93,"")</f>
        <v>#DIV/0!</v>
      </c>
      <c r="AK93" s="10">
        <f t="shared" si="8"/>
        <v>89</v>
      </c>
    </row>
    <row r="94" spans="2:37" x14ac:dyDescent="0.2">
      <c r="B94" s="1">
        <f>'Base Correl and Vol Calcs'!B94</f>
        <v>37437</v>
      </c>
      <c r="C94" s="3">
        <f ca="1">'Data Selector'!W93</f>
        <v>2.1422480083179929E-2</v>
      </c>
      <c r="D94" s="3">
        <f ca="1">'Data Selector'!X93</f>
        <v>5.1307300148445201E-2</v>
      </c>
      <c r="E94" s="3">
        <f ca="1">'Data Selector'!Y93</f>
        <v>0</v>
      </c>
      <c r="F94" s="3">
        <f ca="1">'Data Selector'!Z93</f>
        <v>2.7529828279187152E-2</v>
      </c>
      <c r="G94" s="3">
        <f ca="1">'Data Selector'!AA93</f>
        <v>-2.9817637953566178E-2</v>
      </c>
      <c r="H94" s="3">
        <f ca="1">'Data Selector'!AB93</f>
        <v>1.6624516758259045E-3</v>
      </c>
      <c r="I94" s="3">
        <f ca="1">'Data Selector'!AC93</f>
        <v>-1.7651814465625026E-2</v>
      </c>
      <c r="J94" s="3">
        <f ca="1">'Data Selector'!AD93</f>
        <v>-8.0847543908568742E-3</v>
      </c>
      <c r="K94" s="3">
        <f ca="1">'Data Selector'!AE93</f>
        <v>1.5736933420134491E-2</v>
      </c>
      <c r="L94" s="3">
        <f ca="1">'Data Selector'!AF93</f>
        <v>3.1514420421657308E-2</v>
      </c>
      <c r="M94" s="3">
        <f ca="1">'Data Selector'!AG93</f>
        <v>5.4389592021103939E-2</v>
      </c>
      <c r="N94" s="3">
        <f ca="1">'Data Selector'!AH93</f>
        <v>-0.13396687725101397</v>
      </c>
      <c r="O94" s="3">
        <f ca="1">'Data Selector'!AI93</f>
        <v>3.6946427819321226E-2</v>
      </c>
      <c r="P94" s="3">
        <f ca="1">'Data Selector'!AJ93</f>
        <v>3.5351177803262246E-2</v>
      </c>
      <c r="Q94" s="3" t="e">
        <f ca="1">'Data Selector'!AK93</f>
        <v>#DIV/0!</v>
      </c>
      <c r="R94" s="3" t="e">
        <f ca="1">'Data Selector'!AL93</f>
        <v>#DIV/0!</v>
      </c>
      <c r="U94" s="12">
        <f ca="1">IF($AK94&lt;(Summary!$D$4+1),C94,"")</f>
        <v>2.1422480083179929E-2</v>
      </c>
      <c r="V94" s="12">
        <f ca="1">IF($AK94&lt;(Summary!$D$4+1),D94,"")</f>
        <v>5.1307300148445201E-2</v>
      </c>
      <c r="W94" s="12">
        <f ca="1">IF($AK94&lt;(Summary!$D$4+1),E94,"")</f>
        <v>0</v>
      </c>
      <c r="X94" s="12">
        <f ca="1">IF($AK94&lt;(Summary!$D$4+1),F94,"")</f>
        <v>2.7529828279187152E-2</v>
      </c>
      <c r="Y94" s="12">
        <f ca="1">IF($AK94&lt;(Summary!$D$4+1),G94,"")</f>
        <v>-2.9817637953566178E-2</v>
      </c>
      <c r="Z94" s="12">
        <f ca="1">IF($AK94&lt;(Summary!$D$4+1),H94,"")</f>
        <v>1.6624516758259045E-3</v>
      </c>
      <c r="AA94" s="12">
        <f ca="1">IF($AK94&lt;(Summary!$D$4+1),I94,"")</f>
        <v>-1.7651814465625026E-2</v>
      </c>
      <c r="AB94" s="12">
        <f ca="1">IF($AK94&lt;(Summary!$D$4+1),J94,"")</f>
        <v>-8.0847543908568742E-3</v>
      </c>
      <c r="AC94" s="12">
        <f ca="1">IF($AK94&lt;(Summary!$D$4+1),K94,"")</f>
        <v>1.5736933420134491E-2</v>
      </c>
      <c r="AD94" s="12">
        <f ca="1">IF($AK94&lt;(Summary!$D$4+1),L94,"")</f>
        <v>3.1514420421657308E-2</v>
      </c>
      <c r="AE94" s="12">
        <f ca="1">IF($AK94&lt;(Summary!$D$4+1),M94,"")</f>
        <v>5.4389592021103939E-2</v>
      </c>
      <c r="AF94" s="12">
        <f ca="1">IF($AK94&lt;(Summary!$D$4+1),N94,"")</f>
        <v>-0.13396687725101397</v>
      </c>
      <c r="AG94" s="12">
        <f ca="1">IF($AK94&lt;(Summary!$D$4+1),O94,"")</f>
        <v>3.6946427819321226E-2</v>
      </c>
      <c r="AH94" s="12">
        <f ca="1">IF($AK94&lt;(Summary!$D$4+1),P94,"")</f>
        <v>3.5351177803262246E-2</v>
      </c>
      <c r="AI94" s="12" t="e">
        <f ca="1">IF($AK94&lt;(Summary!$D$4+1),Q94,"")</f>
        <v>#DIV/0!</v>
      </c>
      <c r="AJ94" s="12" t="e">
        <f ca="1">IF($AK94&lt;(Summary!$D$4+1),R94,"")</f>
        <v>#DIV/0!</v>
      </c>
      <c r="AK94" s="10">
        <f t="shared" si="8"/>
        <v>90</v>
      </c>
    </row>
    <row r="95" spans="2:37" x14ac:dyDescent="0.2">
      <c r="B95" s="1">
        <f>'Base Correl and Vol Calcs'!B95</f>
        <v>37346</v>
      </c>
      <c r="C95" s="3">
        <f ca="1">'Data Selector'!W94</f>
        <v>4.4856979863794333E-3</v>
      </c>
      <c r="D95" s="3">
        <f ca="1">'Data Selector'!X94</f>
        <v>4.0809990680378494E-2</v>
      </c>
      <c r="E95" s="3">
        <f ca="1">'Data Selector'!Y94</f>
        <v>0</v>
      </c>
      <c r="F95" s="3">
        <f ca="1">'Data Selector'!Z94</f>
        <v>2.8632241427808625E-2</v>
      </c>
      <c r="G95" s="3">
        <f ca="1">'Data Selector'!AA94</f>
        <v>2.608974332156766E-2</v>
      </c>
      <c r="H95" s="3">
        <f ca="1">'Data Selector'!AB94</f>
        <v>5.300174146299641E-2</v>
      </c>
      <c r="I95" s="3">
        <f ca="1">'Data Selector'!AC94</f>
        <v>-2.6881684668750294E-2</v>
      </c>
      <c r="J95" s="3">
        <f ca="1">'Data Selector'!AD94</f>
        <v>7.5218503034240269E-2</v>
      </c>
      <c r="K95" s="3">
        <f ca="1">'Data Selector'!AE94</f>
        <v>8.2972274427133286E-3</v>
      </c>
      <c r="L95" s="3">
        <f ca="1">'Data Selector'!AF94</f>
        <v>3.3264797456333817E-2</v>
      </c>
      <c r="M95" s="3">
        <f ca="1">'Data Selector'!AG94</f>
        <v>5.3767745597995908E-2</v>
      </c>
      <c r="N95" s="3">
        <f ca="1">'Data Selector'!AH94</f>
        <v>2.74887660812273E-3</v>
      </c>
      <c r="O95" s="3">
        <f ca="1">'Data Selector'!AI94</f>
        <v>9.3532870360846232E-4</v>
      </c>
      <c r="P95" s="3">
        <f ca="1">'Data Selector'!AJ94</f>
        <v>6.7425855049603189E-3</v>
      </c>
      <c r="Q95" s="3" t="e">
        <f ca="1">'Data Selector'!AK94</f>
        <v>#DIV/0!</v>
      </c>
      <c r="R95" s="3" t="e">
        <f ca="1">'Data Selector'!AL94</f>
        <v>#DIV/0!</v>
      </c>
      <c r="U95" s="12">
        <f ca="1">IF($AK95&lt;(Summary!$D$4+1),C95,"")</f>
        <v>4.4856979863794333E-3</v>
      </c>
      <c r="V95" s="12">
        <f ca="1">IF($AK95&lt;(Summary!$D$4+1),D95,"")</f>
        <v>4.0809990680378494E-2</v>
      </c>
      <c r="W95" s="12">
        <f ca="1">IF($AK95&lt;(Summary!$D$4+1),E95,"")</f>
        <v>0</v>
      </c>
      <c r="X95" s="12">
        <f ca="1">IF($AK95&lt;(Summary!$D$4+1),F95,"")</f>
        <v>2.8632241427808625E-2</v>
      </c>
      <c r="Y95" s="12">
        <f ca="1">IF($AK95&lt;(Summary!$D$4+1),G95,"")</f>
        <v>2.608974332156766E-2</v>
      </c>
      <c r="Z95" s="12">
        <f ca="1">IF($AK95&lt;(Summary!$D$4+1),H95,"")</f>
        <v>5.300174146299641E-2</v>
      </c>
      <c r="AA95" s="12">
        <f ca="1">IF($AK95&lt;(Summary!$D$4+1),I95,"")</f>
        <v>-2.6881684668750294E-2</v>
      </c>
      <c r="AB95" s="12">
        <f ca="1">IF($AK95&lt;(Summary!$D$4+1),J95,"")</f>
        <v>7.5218503034240269E-2</v>
      </c>
      <c r="AC95" s="12">
        <f ca="1">IF($AK95&lt;(Summary!$D$4+1),K95,"")</f>
        <v>8.2972274427133286E-3</v>
      </c>
      <c r="AD95" s="12">
        <f ca="1">IF($AK95&lt;(Summary!$D$4+1),L95,"")</f>
        <v>3.3264797456333817E-2</v>
      </c>
      <c r="AE95" s="12">
        <f ca="1">IF($AK95&lt;(Summary!$D$4+1),M95,"")</f>
        <v>5.3767745597995908E-2</v>
      </c>
      <c r="AF95" s="12">
        <f ca="1">IF($AK95&lt;(Summary!$D$4+1),N95,"")</f>
        <v>2.74887660812273E-3</v>
      </c>
      <c r="AG95" s="12">
        <f ca="1">IF($AK95&lt;(Summary!$D$4+1),O95,"")</f>
        <v>9.3532870360846232E-4</v>
      </c>
      <c r="AH95" s="12">
        <f ca="1">IF($AK95&lt;(Summary!$D$4+1),P95,"")</f>
        <v>6.7425855049603189E-3</v>
      </c>
      <c r="AI95" s="12" t="e">
        <f ca="1">IF($AK95&lt;(Summary!$D$4+1),Q95,"")</f>
        <v>#DIV/0!</v>
      </c>
      <c r="AJ95" s="12" t="e">
        <f ca="1">IF($AK95&lt;(Summary!$D$4+1),R95,"")</f>
        <v>#DIV/0!</v>
      </c>
      <c r="AK95" s="10">
        <f t="shared" si="8"/>
        <v>91</v>
      </c>
    </row>
    <row r="96" spans="2:37" x14ac:dyDescent="0.2">
      <c r="B96" s="1">
        <f>'Base Correl and Vol Calcs'!B96</f>
        <v>37256</v>
      </c>
      <c r="C96" s="3">
        <f ca="1">'Data Selector'!W95</f>
        <v>-5.6970421643833813E-3</v>
      </c>
      <c r="D96" s="3">
        <f ca="1">'Data Selector'!X95</f>
        <v>-1.2681925605692923E-2</v>
      </c>
      <c r="E96" s="3">
        <f ca="1">'Data Selector'!Y95</f>
        <v>0</v>
      </c>
      <c r="F96" s="3">
        <f ca="1">'Data Selector'!Z95</f>
        <v>-3.9236228349912583E-3</v>
      </c>
      <c r="G96" s="3">
        <f ca="1">'Data Selector'!AA95</f>
        <v>1.0058359218313218E-2</v>
      </c>
      <c r="H96" s="3">
        <f ca="1">'Data Selector'!AB95</f>
        <v>-1.4233321247736574E-2</v>
      </c>
      <c r="I96" s="3">
        <f ca="1">'Data Selector'!AC95</f>
        <v>-2.0100780026562459E-2</v>
      </c>
      <c r="J96" s="3">
        <f ca="1">'Data Selector'!AD95</f>
        <v>-0.1432478712567089</v>
      </c>
      <c r="K96" s="3">
        <f ca="1">'Data Selector'!AE95</f>
        <v>1.384025270202982E-2</v>
      </c>
      <c r="L96" s="3">
        <f ca="1">'Data Selector'!AF95</f>
        <v>-5.2078468638369513E-2</v>
      </c>
      <c r="M96" s="3">
        <f ca="1">'Data Selector'!AG95</f>
        <v>5.9736910174978952E-2</v>
      </c>
      <c r="N96" s="3">
        <f ca="1">'Data Selector'!AH95</f>
        <v>0.10684993518154995</v>
      </c>
      <c r="O96" s="3">
        <f ca="1">'Data Selector'!AI95</f>
        <v>4.518355471658797E-4</v>
      </c>
      <c r="P96" s="3">
        <f ca="1">'Data Selector'!AJ95</f>
        <v>-1.3053771705853423E-2</v>
      </c>
      <c r="Q96" s="3" t="e">
        <f ca="1">'Data Selector'!AK95</f>
        <v>#DIV/0!</v>
      </c>
      <c r="R96" s="3" t="e">
        <f ca="1">'Data Selector'!AL95</f>
        <v>#DIV/0!</v>
      </c>
      <c r="U96" s="12">
        <f ca="1">IF($AK96&lt;(Summary!$D$4+1),C96,"")</f>
        <v>-5.6970421643833813E-3</v>
      </c>
      <c r="V96" s="12">
        <f ca="1">IF($AK96&lt;(Summary!$D$4+1),D96,"")</f>
        <v>-1.2681925605692923E-2</v>
      </c>
      <c r="W96" s="12">
        <f ca="1">IF($AK96&lt;(Summary!$D$4+1),E96,"")</f>
        <v>0</v>
      </c>
      <c r="X96" s="12">
        <f ca="1">IF($AK96&lt;(Summary!$D$4+1),F96,"")</f>
        <v>-3.9236228349912583E-3</v>
      </c>
      <c r="Y96" s="12">
        <f ca="1">IF($AK96&lt;(Summary!$D$4+1),G96,"")</f>
        <v>1.0058359218313218E-2</v>
      </c>
      <c r="Z96" s="12">
        <f ca="1">IF($AK96&lt;(Summary!$D$4+1),H96,"")</f>
        <v>-1.4233321247736574E-2</v>
      </c>
      <c r="AA96" s="12">
        <f ca="1">IF($AK96&lt;(Summary!$D$4+1),I96,"")</f>
        <v>-2.0100780026562459E-2</v>
      </c>
      <c r="AB96" s="12">
        <f ca="1">IF($AK96&lt;(Summary!$D$4+1),J96,"")</f>
        <v>-0.1432478712567089</v>
      </c>
      <c r="AC96" s="12">
        <f ca="1">IF($AK96&lt;(Summary!$D$4+1),K96,"")</f>
        <v>1.384025270202982E-2</v>
      </c>
      <c r="AD96" s="12">
        <f ca="1">IF($AK96&lt;(Summary!$D$4+1),L96,"")</f>
        <v>-5.2078468638369513E-2</v>
      </c>
      <c r="AE96" s="12">
        <f ca="1">IF($AK96&lt;(Summary!$D$4+1),M96,"")</f>
        <v>5.9736910174978952E-2</v>
      </c>
      <c r="AF96" s="12">
        <f ca="1">IF($AK96&lt;(Summary!$D$4+1),N96,"")</f>
        <v>0.10684993518154995</v>
      </c>
      <c r="AG96" s="12">
        <f ca="1">IF($AK96&lt;(Summary!$D$4+1),O96,"")</f>
        <v>4.518355471658797E-4</v>
      </c>
      <c r="AH96" s="12">
        <f ca="1">IF($AK96&lt;(Summary!$D$4+1),P96,"")</f>
        <v>-1.3053771705853423E-2</v>
      </c>
      <c r="AI96" s="12" t="e">
        <f ca="1">IF($AK96&lt;(Summary!$D$4+1),Q96,"")</f>
        <v>#DIV/0!</v>
      </c>
      <c r="AJ96" s="12" t="e">
        <f ca="1">IF($AK96&lt;(Summary!$D$4+1),R96,"")</f>
        <v>#DIV/0!</v>
      </c>
      <c r="AK96" s="10">
        <f t="shared" si="8"/>
        <v>92</v>
      </c>
    </row>
    <row r="97" spans="2:37" x14ac:dyDescent="0.2">
      <c r="B97" s="1">
        <f>'Base Correl and Vol Calcs'!B97</f>
        <v>37164</v>
      </c>
      <c r="C97" s="3">
        <f ca="1">'Data Selector'!W96</f>
        <v>-8.9433408492977096E-3</v>
      </c>
      <c r="D97" s="3">
        <f ca="1">'Data Selector'!X96</f>
        <v>2.0229240500914125E-2</v>
      </c>
      <c r="E97" s="3">
        <f ca="1">'Data Selector'!Y96</f>
        <v>0</v>
      </c>
      <c r="F97" s="3">
        <f ca="1">'Data Selector'!Z96</f>
        <v>-6.3440372356279306E-3</v>
      </c>
      <c r="G97" s="3">
        <f ca="1">'Data Selector'!AA96</f>
        <v>1.8693870903205623E-2</v>
      </c>
      <c r="H97" s="3">
        <f ca="1">'Data Selector'!AB96</f>
        <v>7.8848781228488818E-3</v>
      </c>
      <c r="I97" s="3">
        <f ca="1">'Data Selector'!AC96</f>
        <v>-7.752397250156251E-2</v>
      </c>
      <c r="J97" s="3">
        <f ca="1">'Data Selector'!AD96</f>
        <v>1.2663732361884561E-2</v>
      </c>
      <c r="K97" s="3">
        <f ca="1">'Data Selector'!AE96</f>
        <v>3.3683750134292367E-3</v>
      </c>
      <c r="L97" s="3">
        <f ca="1">'Data Selector'!AF96</f>
        <v>-3.747629058820745E-2</v>
      </c>
      <c r="M97" s="3">
        <f ca="1">'Data Selector'!AG96</f>
        <v>-9.8298028838617935E-2</v>
      </c>
      <c r="N97" s="3">
        <f ca="1">'Data Selector'!AH96</f>
        <v>-0.14678152979905101</v>
      </c>
      <c r="O97" s="3">
        <f ca="1">'Data Selector'!AI96</f>
        <v>4.61149933822953E-2</v>
      </c>
      <c r="P97" s="3">
        <f ca="1">'Data Selector'!AJ96</f>
        <v>7.2811910080510245E-3</v>
      </c>
      <c r="Q97" s="3" t="e">
        <f ca="1">'Data Selector'!AK96</f>
        <v>#DIV/0!</v>
      </c>
      <c r="R97" s="3" t="e">
        <f ca="1">'Data Selector'!AL96</f>
        <v>#DIV/0!</v>
      </c>
      <c r="U97" s="12">
        <f ca="1">IF($AK97&lt;(Summary!$D$4+1),C97,"")</f>
        <v>-8.9433408492977096E-3</v>
      </c>
      <c r="V97" s="12">
        <f ca="1">IF($AK97&lt;(Summary!$D$4+1),D97,"")</f>
        <v>2.0229240500914125E-2</v>
      </c>
      <c r="W97" s="12">
        <f ca="1">IF($AK97&lt;(Summary!$D$4+1),E97,"")</f>
        <v>0</v>
      </c>
      <c r="X97" s="12">
        <f ca="1">IF($AK97&lt;(Summary!$D$4+1),F97,"")</f>
        <v>-6.3440372356279306E-3</v>
      </c>
      <c r="Y97" s="12">
        <f ca="1">IF($AK97&lt;(Summary!$D$4+1),G97,"")</f>
        <v>1.8693870903205623E-2</v>
      </c>
      <c r="Z97" s="12">
        <f ca="1">IF($AK97&lt;(Summary!$D$4+1),H97,"")</f>
        <v>7.8848781228488818E-3</v>
      </c>
      <c r="AA97" s="12">
        <f ca="1">IF($AK97&lt;(Summary!$D$4+1),I97,"")</f>
        <v>-7.752397250156251E-2</v>
      </c>
      <c r="AB97" s="12">
        <f ca="1">IF($AK97&lt;(Summary!$D$4+1),J97,"")</f>
        <v>1.2663732361884561E-2</v>
      </c>
      <c r="AC97" s="12">
        <f ca="1">IF($AK97&lt;(Summary!$D$4+1),K97,"")</f>
        <v>3.3683750134292367E-3</v>
      </c>
      <c r="AD97" s="12">
        <f ca="1">IF($AK97&lt;(Summary!$D$4+1),L97,"")</f>
        <v>-3.747629058820745E-2</v>
      </c>
      <c r="AE97" s="12">
        <f ca="1">IF($AK97&lt;(Summary!$D$4+1),M97,"")</f>
        <v>-9.8298028838617935E-2</v>
      </c>
      <c r="AF97" s="12">
        <f ca="1">IF($AK97&lt;(Summary!$D$4+1),N97,"")</f>
        <v>-0.14678152979905101</v>
      </c>
      <c r="AG97" s="12">
        <f ca="1">IF($AK97&lt;(Summary!$D$4+1),O97,"")</f>
        <v>4.61149933822953E-2</v>
      </c>
      <c r="AH97" s="12">
        <f ca="1">IF($AK97&lt;(Summary!$D$4+1),P97,"")</f>
        <v>7.2811910080510245E-3</v>
      </c>
      <c r="AI97" s="12" t="e">
        <f ca="1">IF($AK97&lt;(Summary!$D$4+1),Q97,"")</f>
        <v>#DIV/0!</v>
      </c>
      <c r="AJ97" s="12" t="e">
        <f ca="1">IF($AK97&lt;(Summary!$D$4+1),R97,"")</f>
        <v>#DIV/0!</v>
      </c>
      <c r="AK97" s="10">
        <f t="shared" si="8"/>
        <v>93</v>
      </c>
    </row>
    <row r="98" spans="2:37" x14ac:dyDescent="0.2">
      <c r="B98" s="1">
        <f>'Base Correl and Vol Calcs'!B98</f>
        <v>37072</v>
      </c>
      <c r="C98" s="3">
        <f ca="1">'Data Selector'!W97</f>
        <v>1.0140229666488976E-2</v>
      </c>
      <c r="D98" s="3">
        <f ca="1">'Data Selector'!X97</f>
        <v>2.1367585118482912E-2</v>
      </c>
      <c r="E98" s="3">
        <f ca="1">'Data Selector'!Y97</f>
        <v>0</v>
      </c>
      <c r="F98" s="3">
        <f ca="1">'Data Selector'!Z97</f>
        <v>3.090658951458547E-2</v>
      </c>
      <c r="G98" s="3">
        <f ca="1">'Data Selector'!AA97</f>
        <v>3.3708797369395471E-2</v>
      </c>
      <c r="H98" s="3">
        <f ca="1">'Data Selector'!AB97</f>
        <v>-3.4472480190363974E-2</v>
      </c>
      <c r="I98" s="3">
        <f ca="1">'Data Selector'!AC97</f>
        <v>-1.3549872150000031E-2</v>
      </c>
      <c r="J98" s="3">
        <f ca="1">'Data Selector'!AD97</f>
        <v>-3.1435972867326356E-3</v>
      </c>
      <c r="K98" s="3">
        <f ca="1">'Data Selector'!AE97</f>
        <v>1.7726542293189818E-2</v>
      </c>
      <c r="L98" s="3">
        <f ca="1">'Data Selector'!AF97</f>
        <v>8.3466214247769344E-3</v>
      </c>
      <c r="M98" s="3">
        <f ca="1">'Data Selector'!AG97</f>
        <v>6.0143622137599939E-2</v>
      </c>
      <c r="N98" s="3">
        <f ca="1">'Data Selector'!AH97</f>
        <v>5.8524929070437937E-2</v>
      </c>
      <c r="O98" s="3">
        <f ca="1">'Data Selector'!AI97</f>
        <v>5.6439583016076877E-3</v>
      </c>
      <c r="P98" s="3">
        <f ca="1">'Data Selector'!AJ97</f>
        <v>4.7679555489890113E-3</v>
      </c>
      <c r="Q98" s="3" t="e">
        <f ca="1">'Data Selector'!AK97</f>
        <v>#DIV/0!</v>
      </c>
      <c r="R98" s="3" t="e">
        <f ca="1">'Data Selector'!AL97</f>
        <v>#DIV/0!</v>
      </c>
      <c r="U98" s="12">
        <f ca="1">IF($AK98&lt;(Summary!$D$4+1),C98,"")</f>
        <v>1.0140229666488976E-2</v>
      </c>
      <c r="V98" s="12">
        <f ca="1">IF($AK98&lt;(Summary!$D$4+1),D98,"")</f>
        <v>2.1367585118482912E-2</v>
      </c>
      <c r="W98" s="12">
        <f ca="1">IF($AK98&lt;(Summary!$D$4+1),E98,"")</f>
        <v>0</v>
      </c>
      <c r="X98" s="12">
        <f ca="1">IF($AK98&lt;(Summary!$D$4+1),F98,"")</f>
        <v>3.090658951458547E-2</v>
      </c>
      <c r="Y98" s="12">
        <f ca="1">IF($AK98&lt;(Summary!$D$4+1),G98,"")</f>
        <v>3.3708797369395471E-2</v>
      </c>
      <c r="Z98" s="12">
        <f ca="1">IF($AK98&lt;(Summary!$D$4+1),H98,"")</f>
        <v>-3.4472480190363974E-2</v>
      </c>
      <c r="AA98" s="12">
        <f ca="1">IF($AK98&lt;(Summary!$D$4+1),I98,"")</f>
        <v>-1.3549872150000031E-2</v>
      </c>
      <c r="AB98" s="12">
        <f ca="1">IF($AK98&lt;(Summary!$D$4+1),J98,"")</f>
        <v>-3.1435972867326356E-3</v>
      </c>
      <c r="AC98" s="12">
        <f ca="1">IF($AK98&lt;(Summary!$D$4+1),K98,"")</f>
        <v>1.7726542293189818E-2</v>
      </c>
      <c r="AD98" s="12">
        <f ca="1">IF($AK98&lt;(Summary!$D$4+1),L98,"")</f>
        <v>8.3466214247769344E-3</v>
      </c>
      <c r="AE98" s="12">
        <f ca="1">IF($AK98&lt;(Summary!$D$4+1),M98,"")</f>
        <v>6.0143622137599939E-2</v>
      </c>
      <c r="AF98" s="12">
        <f ca="1">IF($AK98&lt;(Summary!$D$4+1),N98,"")</f>
        <v>5.8524929070437937E-2</v>
      </c>
      <c r="AG98" s="12">
        <f ca="1">IF($AK98&lt;(Summary!$D$4+1),O98,"")</f>
        <v>5.6439583016076877E-3</v>
      </c>
      <c r="AH98" s="12">
        <f ca="1">IF($AK98&lt;(Summary!$D$4+1),P98,"")</f>
        <v>4.7679555489890113E-3</v>
      </c>
      <c r="AI98" s="12" t="e">
        <f ca="1">IF($AK98&lt;(Summary!$D$4+1),Q98,"")</f>
        <v>#DIV/0!</v>
      </c>
      <c r="AJ98" s="12" t="e">
        <f ca="1">IF($AK98&lt;(Summary!$D$4+1),R98,"")</f>
        <v>#DIV/0!</v>
      </c>
      <c r="AK98" s="10">
        <f t="shared" si="8"/>
        <v>94</v>
      </c>
    </row>
    <row r="99" spans="2:37" x14ac:dyDescent="0.2">
      <c r="B99" s="1">
        <f>'Base Correl and Vol Calcs'!B99</f>
        <v>36981</v>
      </c>
      <c r="C99" s="3">
        <f ca="1">'Data Selector'!W98</f>
        <v>6.0211793243991618E-3</v>
      </c>
      <c r="D99" s="3">
        <f ca="1">'Data Selector'!X98</f>
        <v>3.4565974444601189E-2</v>
      </c>
      <c r="E99" s="3">
        <f ca="1">'Data Selector'!Y98</f>
        <v>0</v>
      </c>
      <c r="F99" s="3">
        <f ca="1">'Data Selector'!Z98</f>
        <v>2.2188670649783138E-2</v>
      </c>
      <c r="G99" s="3">
        <f ca="1">'Data Selector'!AA98</f>
        <v>-5.502353272852667E-2</v>
      </c>
      <c r="H99" s="3">
        <f ca="1">'Data Selector'!AB98</f>
        <v>-6.7721238578556164E-2</v>
      </c>
      <c r="I99" s="3">
        <f ca="1">'Data Selector'!AC98</f>
        <v>0.12315220544999983</v>
      </c>
      <c r="J99" s="3">
        <f ca="1">'Data Selector'!AD98</f>
        <v>1.0813886547080376E-2</v>
      </c>
      <c r="K99" s="3">
        <f ca="1">'Data Selector'!AE98</f>
        <v>4.1970962884154694E-3</v>
      </c>
      <c r="L99" s="3">
        <f ca="1">'Data Selector'!AF98</f>
        <v>-2.1107655314267504E-3</v>
      </c>
      <c r="M99" s="3">
        <f ca="1">'Data Selector'!AG98</f>
        <v>-5.0452771759749937E-2</v>
      </c>
      <c r="N99" s="3">
        <f ca="1">'Data Selector'!AH98</f>
        <v>-0.11855413307620699</v>
      </c>
      <c r="O99" s="3">
        <f ca="1">'Data Selector'!AI98</f>
        <v>3.0345883437098431E-2</v>
      </c>
      <c r="P99" s="3">
        <f ca="1">'Data Selector'!AJ98</f>
        <v>3.5872332989486999E-2</v>
      </c>
      <c r="Q99" s="3" t="e">
        <f ca="1">'Data Selector'!AK98</f>
        <v>#DIV/0!</v>
      </c>
      <c r="R99" s="3" t="e">
        <f ca="1">'Data Selector'!AL98</f>
        <v>#DIV/0!</v>
      </c>
      <c r="U99" s="12">
        <f ca="1">IF($AK99&lt;(Summary!$D$4+1),C99,"")</f>
        <v>6.0211793243991618E-3</v>
      </c>
      <c r="V99" s="12">
        <f ca="1">IF($AK99&lt;(Summary!$D$4+1),D99,"")</f>
        <v>3.4565974444601189E-2</v>
      </c>
      <c r="W99" s="12">
        <f ca="1">IF($AK99&lt;(Summary!$D$4+1),E99,"")</f>
        <v>0</v>
      </c>
      <c r="X99" s="12">
        <f ca="1">IF($AK99&lt;(Summary!$D$4+1),F99,"")</f>
        <v>2.2188670649783138E-2</v>
      </c>
      <c r="Y99" s="12">
        <f ca="1">IF($AK99&lt;(Summary!$D$4+1),G99,"")</f>
        <v>-5.502353272852667E-2</v>
      </c>
      <c r="Z99" s="12">
        <f ca="1">IF($AK99&lt;(Summary!$D$4+1),H99,"")</f>
        <v>-6.7721238578556164E-2</v>
      </c>
      <c r="AA99" s="12">
        <f ca="1">IF($AK99&lt;(Summary!$D$4+1),I99,"")</f>
        <v>0.12315220544999983</v>
      </c>
      <c r="AB99" s="12">
        <f ca="1">IF($AK99&lt;(Summary!$D$4+1),J99,"")</f>
        <v>1.0813886547080376E-2</v>
      </c>
      <c r="AC99" s="12">
        <f ca="1">IF($AK99&lt;(Summary!$D$4+1),K99,"")</f>
        <v>4.1970962884154694E-3</v>
      </c>
      <c r="AD99" s="12">
        <f ca="1">IF($AK99&lt;(Summary!$D$4+1),L99,"")</f>
        <v>-2.1107655314267504E-3</v>
      </c>
      <c r="AE99" s="12">
        <f ca="1">IF($AK99&lt;(Summary!$D$4+1),M99,"")</f>
        <v>-5.0452771759749937E-2</v>
      </c>
      <c r="AF99" s="12">
        <f ca="1">IF($AK99&lt;(Summary!$D$4+1),N99,"")</f>
        <v>-0.11855413307620699</v>
      </c>
      <c r="AG99" s="12">
        <f ca="1">IF($AK99&lt;(Summary!$D$4+1),O99,"")</f>
        <v>3.0345883437098431E-2</v>
      </c>
      <c r="AH99" s="12">
        <f ca="1">IF($AK99&lt;(Summary!$D$4+1),P99,"")</f>
        <v>3.5872332989486999E-2</v>
      </c>
      <c r="AI99" s="12" t="e">
        <f ca="1">IF($AK99&lt;(Summary!$D$4+1),Q99,"")</f>
        <v>#DIV/0!</v>
      </c>
      <c r="AJ99" s="12" t="e">
        <f ca="1">IF($AK99&lt;(Summary!$D$4+1),R99,"")</f>
        <v>#DIV/0!</v>
      </c>
      <c r="AK99" s="10">
        <f t="shared" si="8"/>
        <v>95</v>
      </c>
    </row>
    <row r="100" spans="2:37" x14ac:dyDescent="0.2">
      <c r="B100" s="1">
        <f>'Base Correl and Vol Calcs'!B100</f>
        <v>36891</v>
      </c>
      <c r="C100" s="3">
        <f ca="1">'Data Selector'!W99</f>
        <v>2.2449308555138936E-2</v>
      </c>
      <c r="D100" s="3">
        <f ca="1">'Data Selector'!X99</f>
        <v>-9.5540304783593433E-3</v>
      </c>
      <c r="E100" s="3">
        <f ca="1">'Data Selector'!Y99</f>
        <v>0</v>
      </c>
      <c r="F100" s="3">
        <f ca="1">'Data Selector'!Z99</f>
        <v>5.0468430099311234E-2</v>
      </c>
      <c r="G100" s="3">
        <f ca="1">'Data Selector'!AA99</f>
        <v>0.11752052389483869</v>
      </c>
      <c r="H100" s="3">
        <f ca="1">'Data Selector'!AB99</f>
        <v>0.1674148150255268</v>
      </c>
      <c r="I100" s="3">
        <f ca="1">'Data Selector'!AC99</f>
        <v>-0.22853084893749975</v>
      </c>
      <c r="J100" s="3">
        <f ca="1">'Data Selector'!AD99</f>
        <v>-3.3918811157344519E-2</v>
      </c>
      <c r="K100" s="3">
        <f ca="1">'Data Selector'!AE99</f>
        <v>2.0357929545087083E-2</v>
      </c>
      <c r="L100" s="3">
        <f ca="1">'Data Selector'!AF99</f>
        <v>2.4127195995064188E-2</v>
      </c>
      <c r="M100" s="3">
        <f ca="1">'Data Selector'!AG99</f>
        <v>4.8201135276799922E-2</v>
      </c>
      <c r="N100" s="3">
        <f ca="1">'Data Selector'!AH99</f>
        <v>-7.8244783247301664E-2</v>
      </c>
      <c r="O100" s="3">
        <f ca="1">'Data Selector'!AI99</f>
        <v>4.2053134544027149E-2</v>
      </c>
      <c r="P100" s="3">
        <f ca="1">'Data Selector'!AJ99</f>
        <v>-4.5052935374938152E-2</v>
      </c>
      <c r="Q100" s="3" t="e">
        <f ca="1">'Data Selector'!AK99</f>
        <v>#DIV/0!</v>
      </c>
      <c r="R100" s="3" t="e">
        <f ca="1">'Data Selector'!AL99</f>
        <v>#DIV/0!</v>
      </c>
      <c r="U100" s="12">
        <f ca="1">IF($AK100&lt;(Summary!$D$4+1),C100,"")</f>
        <v>2.2449308555138936E-2</v>
      </c>
      <c r="V100" s="12">
        <f ca="1">IF($AK100&lt;(Summary!$D$4+1),D100,"")</f>
        <v>-9.5540304783593433E-3</v>
      </c>
      <c r="W100" s="12">
        <f ca="1">IF($AK100&lt;(Summary!$D$4+1),E100,"")</f>
        <v>0</v>
      </c>
      <c r="X100" s="12">
        <f ca="1">IF($AK100&lt;(Summary!$D$4+1),F100,"")</f>
        <v>5.0468430099311234E-2</v>
      </c>
      <c r="Y100" s="12">
        <f ca="1">IF($AK100&lt;(Summary!$D$4+1),G100,"")</f>
        <v>0.11752052389483869</v>
      </c>
      <c r="Z100" s="12">
        <f ca="1">IF($AK100&lt;(Summary!$D$4+1),H100,"")</f>
        <v>0.1674148150255268</v>
      </c>
      <c r="AA100" s="12">
        <f ca="1">IF($AK100&lt;(Summary!$D$4+1),I100,"")</f>
        <v>-0.22853084893749975</v>
      </c>
      <c r="AB100" s="12">
        <f ca="1">IF($AK100&lt;(Summary!$D$4+1),J100,"")</f>
        <v>-3.3918811157344519E-2</v>
      </c>
      <c r="AC100" s="12">
        <f ca="1">IF($AK100&lt;(Summary!$D$4+1),K100,"")</f>
        <v>2.0357929545087083E-2</v>
      </c>
      <c r="AD100" s="12">
        <f ca="1">IF($AK100&lt;(Summary!$D$4+1),L100,"")</f>
        <v>2.4127195995064188E-2</v>
      </c>
      <c r="AE100" s="12">
        <f ca="1">IF($AK100&lt;(Summary!$D$4+1),M100,"")</f>
        <v>4.8201135276799922E-2</v>
      </c>
      <c r="AF100" s="12">
        <f ca="1">IF($AK100&lt;(Summary!$D$4+1),N100,"")</f>
        <v>-7.8244783247301664E-2</v>
      </c>
      <c r="AG100" s="12">
        <f ca="1">IF($AK100&lt;(Summary!$D$4+1),O100,"")</f>
        <v>4.2053134544027149E-2</v>
      </c>
      <c r="AH100" s="12">
        <f ca="1">IF($AK100&lt;(Summary!$D$4+1),P100,"")</f>
        <v>-4.5052935374938152E-2</v>
      </c>
      <c r="AI100" s="12" t="e">
        <f ca="1">IF($AK100&lt;(Summary!$D$4+1),Q100,"")</f>
        <v>#DIV/0!</v>
      </c>
      <c r="AJ100" s="12" t="e">
        <f ca="1">IF($AK100&lt;(Summary!$D$4+1),R100,"")</f>
        <v>#DIV/0!</v>
      </c>
      <c r="AK100" s="10">
        <f t="shared" si="8"/>
        <v>96</v>
      </c>
    </row>
    <row r="101" spans="2:37" x14ac:dyDescent="0.2">
      <c r="B101" s="1">
        <f>'Base Correl and Vol Calcs'!B101</f>
        <v>36799</v>
      </c>
      <c r="C101" s="3">
        <f ca="1">'Data Selector'!W100</f>
        <v>3.9834708644818084E-2</v>
      </c>
      <c r="D101" s="3">
        <f ca="1">'Data Selector'!X100</f>
        <v>1.6269945441150568E-2</v>
      </c>
      <c r="E101" s="3">
        <f ca="1">'Data Selector'!Y100</f>
        <v>0</v>
      </c>
      <c r="F101" s="3">
        <f ca="1">'Data Selector'!Z100</f>
        <v>-1.2403081517434744E-2</v>
      </c>
      <c r="G101" s="3">
        <f ca="1">'Data Selector'!AA100</f>
        <v>4.1748776276281818E-2</v>
      </c>
      <c r="H101" s="3">
        <f ca="1">'Data Selector'!AB100</f>
        <v>2.8296840477565199E-2</v>
      </c>
      <c r="I101" s="3">
        <f ca="1">'Data Selector'!AC100</f>
        <v>-2.8702659060937386E-2</v>
      </c>
      <c r="J101" s="3">
        <f ca="1">'Data Selector'!AD100</f>
        <v>4.1664944598917453E-2</v>
      </c>
      <c r="K101" s="3">
        <f ca="1">'Data Selector'!AE100</f>
        <v>3.0392908769740989E-2</v>
      </c>
      <c r="L101" s="3">
        <f ca="1">'Data Selector'!AF100</f>
        <v>-4.0138359849891669E-3</v>
      </c>
      <c r="M101" s="3">
        <f ca="1">'Data Selector'!AG100</f>
        <v>7.4878236197936099E-2</v>
      </c>
      <c r="N101" s="3">
        <f ca="1">'Data Selector'!AH100</f>
        <v>-9.6865828405039434E-3</v>
      </c>
      <c r="O101" s="3">
        <f ca="1">'Data Selector'!AI100</f>
        <v>3.0140602603144995E-2</v>
      </c>
      <c r="P101" s="3">
        <f ca="1">'Data Selector'!AJ100</f>
        <v>4.5352150713919848E-2</v>
      </c>
      <c r="Q101" s="3" t="e">
        <f ca="1">'Data Selector'!AK100</f>
        <v>#DIV/0!</v>
      </c>
      <c r="R101" s="3" t="e">
        <f ca="1">'Data Selector'!AL100</f>
        <v>#DIV/0!</v>
      </c>
      <c r="U101" s="12">
        <f ca="1">IF($AK101&lt;(Summary!$D$4+1),C101,"")</f>
        <v>3.9834708644818084E-2</v>
      </c>
      <c r="V101" s="12">
        <f ca="1">IF($AK101&lt;(Summary!$D$4+1),D101,"")</f>
        <v>1.6269945441150568E-2</v>
      </c>
      <c r="W101" s="12">
        <f ca="1">IF($AK101&lt;(Summary!$D$4+1),E101,"")</f>
        <v>0</v>
      </c>
      <c r="X101" s="12">
        <f ca="1">IF($AK101&lt;(Summary!$D$4+1),F101,"")</f>
        <v>-1.2403081517434744E-2</v>
      </c>
      <c r="Y101" s="12">
        <f ca="1">IF($AK101&lt;(Summary!$D$4+1),G101,"")</f>
        <v>4.1748776276281818E-2</v>
      </c>
      <c r="Z101" s="12">
        <f ca="1">IF($AK101&lt;(Summary!$D$4+1),H101,"")</f>
        <v>2.8296840477565199E-2</v>
      </c>
      <c r="AA101" s="12">
        <f ca="1">IF($AK101&lt;(Summary!$D$4+1),I101,"")</f>
        <v>-2.8702659060937386E-2</v>
      </c>
      <c r="AB101" s="12">
        <f ca="1">IF($AK101&lt;(Summary!$D$4+1),J101,"")</f>
        <v>4.1664944598917453E-2</v>
      </c>
      <c r="AC101" s="12">
        <f ca="1">IF($AK101&lt;(Summary!$D$4+1),K101,"")</f>
        <v>3.0392908769740989E-2</v>
      </c>
      <c r="AD101" s="12">
        <f ca="1">IF($AK101&lt;(Summary!$D$4+1),L101,"")</f>
        <v>-4.0138359849891669E-3</v>
      </c>
      <c r="AE101" s="12">
        <f ca="1">IF($AK101&lt;(Summary!$D$4+1),M101,"")</f>
        <v>7.4878236197936099E-2</v>
      </c>
      <c r="AF101" s="12">
        <f ca="1">IF($AK101&lt;(Summary!$D$4+1),N101,"")</f>
        <v>-9.6865828405039434E-3</v>
      </c>
      <c r="AG101" s="12">
        <f ca="1">IF($AK101&lt;(Summary!$D$4+1),O101,"")</f>
        <v>3.0140602603144995E-2</v>
      </c>
      <c r="AH101" s="12">
        <f ca="1">IF($AK101&lt;(Summary!$D$4+1),P101,"")</f>
        <v>4.5352150713919848E-2</v>
      </c>
      <c r="AI101" s="12" t="e">
        <f ca="1">IF($AK101&lt;(Summary!$D$4+1),Q101,"")</f>
        <v>#DIV/0!</v>
      </c>
      <c r="AJ101" s="12" t="e">
        <f ca="1">IF($AK101&lt;(Summary!$D$4+1),R101,"")</f>
        <v>#DIV/0!</v>
      </c>
      <c r="AK101" s="10">
        <f t="shared" si="8"/>
        <v>97</v>
      </c>
    </row>
    <row r="102" spans="2:37" x14ac:dyDescent="0.2">
      <c r="B102" s="1">
        <f>'Base Correl and Vol Calcs'!B102</f>
        <v>36707</v>
      </c>
      <c r="C102" s="3">
        <f ca="1">'Data Selector'!W101</f>
        <v>4.7818501938384772E-2</v>
      </c>
      <c r="D102" s="3">
        <f ca="1">'Data Selector'!X101</f>
        <v>9.9462799460006135E-2</v>
      </c>
      <c r="E102" s="3">
        <f ca="1">'Data Selector'!Y101</f>
        <v>0</v>
      </c>
      <c r="F102" s="3">
        <f ca="1">'Data Selector'!Z101</f>
        <v>4.601941009965449E-2</v>
      </c>
      <c r="G102" s="3">
        <f ca="1">'Data Selector'!AA101</f>
        <v>6.8867632776627996E-3</v>
      </c>
      <c r="H102" s="3">
        <f ca="1">'Data Selector'!AB101</f>
        <v>4.8773872434862753E-2</v>
      </c>
      <c r="I102" s="3">
        <f ca="1">'Data Selector'!AC101</f>
        <v>0.18841463762187449</v>
      </c>
      <c r="J102" s="3">
        <f ca="1">'Data Selector'!AD101</f>
        <v>-6.7955765890505004E-3</v>
      </c>
      <c r="K102" s="3">
        <f ca="1">'Data Selector'!AE101</f>
        <v>1.8341978153048277E-2</v>
      </c>
      <c r="L102" s="3">
        <f ca="1">'Data Selector'!AF101</f>
        <v>8.0956814879291628E-3</v>
      </c>
      <c r="M102" s="3">
        <f ca="1">'Data Selector'!AG101</f>
        <v>3.6089513189440092E-2</v>
      </c>
      <c r="N102" s="3">
        <f ca="1">'Data Selector'!AH101</f>
        <v>-2.6564822903649365E-2</v>
      </c>
      <c r="O102" s="3">
        <f ca="1">'Data Selector'!AI101</f>
        <v>1.7422416898638549E-2</v>
      </c>
      <c r="P102" s="3">
        <f ca="1">'Data Selector'!AJ101</f>
        <v>4.5150691757547712E-2</v>
      </c>
      <c r="Q102" s="3" t="e">
        <f ca="1">'Data Selector'!AK101</f>
        <v>#DIV/0!</v>
      </c>
      <c r="R102" s="3" t="e">
        <f ca="1">'Data Selector'!AL101</f>
        <v>#DIV/0!</v>
      </c>
      <c r="U102" s="12">
        <f ca="1">IF($AK102&lt;(Summary!$D$4+1),C102,"")</f>
        <v>4.7818501938384772E-2</v>
      </c>
      <c r="V102" s="12">
        <f ca="1">IF($AK102&lt;(Summary!$D$4+1),D102,"")</f>
        <v>9.9462799460006135E-2</v>
      </c>
      <c r="W102" s="12">
        <f ca="1">IF($AK102&lt;(Summary!$D$4+1),E102,"")</f>
        <v>0</v>
      </c>
      <c r="X102" s="12">
        <f ca="1">IF($AK102&lt;(Summary!$D$4+1),F102,"")</f>
        <v>4.601941009965449E-2</v>
      </c>
      <c r="Y102" s="12">
        <f ca="1">IF($AK102&lt;(Summary!$D$4+1),G102,"")</f>
        <v>6.8867632776627996E-3</v>
      </c>
      <c r="Z102" s="12">
        <f ca="1">IF($AK102&lt;(Summary!$D$4+1),H102,"")</f>
        <v>4.8773872434862753E-2</v>
      </c>
      <c r="AA102" s="12">
        <f ca="1">IF($AK102&lt;(Summary!$D$4+1),I102,"")</f>
        <v>0.18841463762187449</v>
      </c>
      <c r="AB102" s="12">
        <f ca="1">IF($AK102&lt;(Summary!$D$4+1),J102,"")</f>
        <v>-6.7955765890505004E-3</v>
      </c>
      <c r="AC102" s="12">
        <f ca="1">IF($AK102&lt;(Summary!$D$4+1),K102,"")</f>
        <v>1.8341978153048277E-2</v>
      </c>
      <c r="AD102" s="12">
        <f ca="1">IF($AK102&lt;(Summary!$D$4+1),L102,"")</f>
        <v>8.0956814879291628E-3</v>
      </c>
      <c r="AE102" s="12">
        <f ca="1">IF($AK102&lt;(Summary!$D$4+1),M102,"")</f>
        <v>3.6089513189440092E-2</v>
      </c>
      <c r="AF102" s="12">
        <f ca="1">IF($AK102&lt;(Summary!$D$4+1),N102,"")</f>
        <v>-2.6564822903649365E-2</v>
      </c>
      <c r="AG102" s="12">
        <f ca="1">IF($AK102&lt;(Summary!$D$4+1),O102,"")</f>
        <v>1.7422416898638549E-2</v>
      </c>
      <c r="AH102" s="12">
        <f ca="1">IF($AK102&lt;(Summary!$D$4+1),P102,"")</f>
        <v>4.5150691757547712E-2</v>
      </c>
      <c r="AI102" s="12" t="e">
        <f ca="1">IF($AK102&lt;(Summary!$D$4+1),Q102,"")</f>
        <v>#DIV/0!</v>
      </c>
      <c r="AJ102" s="12" t="e">
        <f ca="1">IF($AK102&lt;(Summary!$D$4+1),R102,"")</f>
        <v>#DIV/0!</v>
      </c>
      <c r="AK102" s="10">
        <f t="shared" si="8"/>
        <v>98</v>
      </c>
    </row>
    <row r="103" spans="2:37" x14ac:dyDescent="0.2">
      <c r="B103" s="1">
        <f>'Base Correl and Vol Calcs'!B103</f>
        <v>36616</v>
      </c>
      <c r="C103" s="3">
        <f ca="1">'Data Selector'!W102</f>
        <v>1.4976170581802783E-2</v>
      </c>
      <c r="D103" s="3">
        <f ca="1">'Data Selector'!X102</f>
        <v>0</v>
      </c>
      <c r="E103" s="3">
        <f ca="1">'Data Selector'!Y102</f>
        <v>0</v>
      </c>
      <c r="F103" s="3">
        <f ca="1">'Data Selector'!Z102</f>
        <v>2.005782611465845E-2</v>
      </c>
      <c r="G103" s="3">
        <f ca="1">'Data Selector'!AA102</f>
        <v>-1.7827726798952281E-2</v>
      </c>
      <c r="H103" s="3">
        <f ca="1">'Data Selector'!AB102</f>
        <v>-2.6983030715613809E-3</v>
      </c>
      <c r="I103" s="3">
        <f ca="1">'Data Selector'!AC102</f>
        <v>0</v>
      </c>
      <c r="J103" s="3">
        <f ca="1">'Data Selector'!AD102</f>
        <v>-3.7958703069940314E-2</v>
      </c>
      <c r="K103" s="3">
        <f ca="1">'Data Selector'!AE102</f>
        <v>3.4822867092616505E-3</v>
      </c>
      <c r="L103" s="3">
        <f ca="1">'Data Selector'!AF102</f>
        <v>-1.6194797313836107E-2</v>
      </c>
      <c r="M103" s="3">
        <f ca="1">'Data Selector'!AG102</f>
        <v>-2.4805108091559891E-2</v>
      </c>
      <c r="N103" s="3">
        <f ca="1">'Data Selector'!AH102</f>
        <v>2.2933975326000722E-2</v>
      </c>
      <c r="O103" s="3">
        <f ca="1">'Data Selector'!AI102</f>
        <v>2.2062038182893984E-2</v>
      </c>
      <c r="P103" s="3">
        <f ca="1">'Data Selector'!AJ102</f>
        <v>-3.5005994256317119E-2</v>
      </c>
      <c r="Q103" s="3" t="e">
        <f ca="1">'Data Selector'!AK102</f>
        <v>#DIV/0!</v>
      </c>
      <c r="R103" s="3" t="e">
        <f ca="1">'Data Selector'!AL102</f>
        <v>#DIV/0!</v>
      </c>
      <c r="U103" s="12">
        <f ca="1">IF($AK103&lt;(Summary!$D$4+1),C103,"")</f>
        <v>1.4976170581802783E-2</v>
      </c>
      <c r="V103" s="12">
        <f ca="1">IF($AK103&lt;(Summary!$D$4+1),D103,"")</f>
        <v>0</v>
      </c>
      <c r="W103" s="12">
        <f ca="1">IF($AK103&lt;(Summary!$D$4+1),E103,"")</f>
        <v>0</v>
      </c>
      <c r="X103" s="12">
        <f ca="1">IF($AK103&lt;(Summary!$D$4+1),F103,"")</f>
        <v>2.005782611465845E-2</v>
      </c>
      <c r="Y103" s="12">
        <f ca="1">IF($AK103&lt;(Summary!$D$4+1),G103,"")</f>
        <v>-1.7827726798952281E-2</v>
      </c>
      <c r="Z103" s="12">
        <f ca="1">IF($AK103&lt;(Summary!$D$4+1),H103,"")</f>
        <v>-2.6983030715613809E-3</v>
      </c>
      <c r="AA103" s="12">
        <f ca="1">IF($AK103&lt;(Summary!$D$4+1),I103,"")</f>
        <v>0</v>
      </c>
      <c r="AB103" s="12">
        <f ca="1">IF($AK103&lt;(Summary!$D$4+1),J103,"")</f>
        <v>-3.7958703069940314E-2</v>
      </c>
      <c r="AC103" s="12">
        <f ca="1">IF($AK103&lt;(Summary!$D$4+1),K103,"")</f>
        <v>3.4822867092616505E-3</v>
      </c>
      <c r="AD103" s="12">
        <f ca="1">IF($AK103&lt;(Summary!$D$4+1),L103,"")</f>
        <v>-1.6194797313836107E-2</v>
      </c>
      <c r="AE103" s="12">
        <f ca="1">IF($AK103&lt;(Summary!$D$4+1),M103,"")</f>
        <v>-2.4805108091559891E-2</v>
      </c>
      <c r="AF103" s="12">
        <f ca="1">IF($AK103&lt;(Summary!$D$4+1),N103,"")</f>
        <v>2.2933975326000722E-2</v>
      </c>
      <c r="AG103" s="12">
        <f ca="1">IF($AK103&lt;(Summary!$D$4+1),O103,"")</f>
        <v>2.2062038182893984E-2</v>
      </c>
      <c r="AH103" s="12">
        <f ca="1">IF($AK103&lt;(Summary!$D$4+1),P103,"")</f>
        <v>-3.5005994256317119E-2</v>
      </c>
      <c r="AI103" s="12" t="e">
        <f ca="1">IF($AK103&lt;(Summary!$D$4+1),Q103,"")</f>
        <v>#DIV/0!</v>
      </c>
      <c r="AJ103" s="12" t="e">
        <f ca="1">IF($AK103&lt;(Summary!$D$4+1),R103,"")</f>
        <v>#DIV/0!</v>
      </c>
      <c r="AK103" s="10">
        <f t="shared" si="8"/>
        <v>99</v>
      </c>
    </row>
    <row r="104" spans="2:37" x14ac:dyDescent="0.2">
      <c r="B104" s="1">
        <f>'Base Correl and Vol Calcs'!B104</f>
        <v>36525</v>
      </c>
      <c r="C104" s="3">
        <f ca="1">'Data Selector'!W103</f>
        <v>3.9179737300001793E-2</v>
      </c>
      <c r="D104" s="3">
        <f ca="1">'Data Selector'!X103</f>
        <v>0</v>
      </c>
      <c r="E104" s="3">
        <f ca="1">'Data Selector'!Y103</f>
        <v>0</v>
      </c>
      <c r="F104" s="3">
        <f ca="1">'Data Selector'!Z103</f>
        <v>3.4971031258358876E-2</v>
      </c>
      <c r="G104" s="3">
        <f ca="1">'Data Selector'!AA103</f>
        <v>7.5581767544177225E-2</v>
      </c>
      <c r="H104" s="3">
        <f ca="1">'Data Selector'!AB103</f>
        <v>6.3205743694547012E-2</v>
      </c>
      <c r="I104" s="3">
        <f ca="1">'Data Selector'!AC103</f>
        <v>0</v>
      </c>
      <c r="J104" s="3">
        <f ca="1">'Data Selector'!AD103</f>
        <v>0.10676198090956546</v>
      </c>
      <c r="K104" s="3">
        <f ca="1">'Data Selector'!AE103</f>
        <v>4.0668909539091302E-2</v>
      </c>
      <c r="L104" s="3">
        <f ca="1">'Data Selector'!AF103</f>
        <v>5.5308076577949894E-2</v>
      </c>
      <c r="M104" s="3">
        <f ca="1">'Data Selector'!AG103</f>
        <v>6.2227752631759836E-2</v>
      </c>
      <c r="N104" s="3">
        <f ca="1">'Data Selector'!AH103</f>
        <v>0.14879115860592607</v>
      </c>
      <c r="O104" s="3">
        <f ca="1">'Data Selector'!AI103</f>
        <v>-1.2207078028149132E-3</v>
      </c>
      <c r="P104" s="3">
        <f ca="1">'Data Selector'!AJ103</f>
        <v>6.6065595040336822E-2</v>
      </c>
      <c r="Q104" s="3" t="e">
        <f ca="1">'Data Selector'!AK103</f>
        <v>#DIV/0!</v>
      </c>
      <c r="R104" s="3" t="e">
        <f ca="1">'Data Selector'!AL103</f>
        <v>#DIV/0!</v>
      </c>
      <c r="U104" s="12">
        <f ca="1">IF($AK104&lt;(Summary!$D$4+1),C104,"")</f>
        <v>3.9179737300001793E-2</v>
      </c>
      <c r="V104" s="12">
        <f ca="1">IF($AK104&lt;(Summary!$D$4+1),D104,"")</f>
        <v>0</v>
      </c>
      <c r="W104" s="12">
        <f ca="1">IF($AK104&lt;(Summary!$D$4+1),E104,"")</f>
        <v>0</v>
      </c>
      <c r="X104" s="12">
        <f ca="1">IF($AK104&lt;(Summary!$D$4+1),F104,"")</f>
        <v>3.4971031258358876E-2</v>
      </c>
      <c r="Y104" s="12">
        <f ca="1">IF($AK104&lt;(Summary!$D$4+1),G104,"")</f>
        <v>7.5581767544177225E-2</v>
      </c>
      <c r="Z104" s="12">
        <f ca="1">IF($AK104&lt;(Summary!$D$4+1),H104,"")</f>
        <v>6.3205743694547012E-2</v>
      </c>
      <c r="AA104" s="12">
        <f ca="1">IF($AK104&lt;(Summary!$D$4+1),I104,"")</f>
        <v>0</v>
      </c>
      <c r="AB104" s="12">
        <f ca="1">IF($AK104&lt;(Summary!$D$4+1),J104,"")</f>
        <v>0.10676198090956546</v>
      </c>
      <c r="AC104" s="12">
        <f ca="1">IF($AK104&lt;(Summary!$D$4+1),K104,"")</f>
        <v>4.0668909539091302E-2</v>
      </c>
      <c r="AD104" s="12">
        <f ca="1">IF($AK104&lt;(Summary!$D$4+1),L104,"")</f>
        <v>5.5308076577949894E-2</v>
      </c>
      <c r="AE104" s="12">
        <f ca="1">IF($AK104&lt;(Summary!$D$4+1),M104,"")</f>
        <v>6.2227752631759836E-2</v>
      </c>
      <c r="AF104" s="12">
        <f ca="1">IF($AK104&lt;(Summary!$D$4+1),N104,"")</f>
        <v>0.14879115860592607</v>
      </c>
      <c r="AG104" s="12">
        <f ca="1">IF($AK104&lt;(Summary!$D$4+1),O104,"")</f>
        <v>-1.2207078028149132E-3</v>
      </c>
      <c r="AH104" s="12">
        <f ca="1">IF($AK104&lt;(Summary!$D$4+1),P104,"")</f>
        <v>6.6065595040336822E-2</v>
      </c>
      <c r="AI104" s="12" t="e">
        <f ca="1">IF($AK104&lt;(Summary!$D$4+1),Q104,"")</f>
        <v>#DIV/0!</v>
      </c>
      <c r="AJ104" s="12" t="e">
        <f ca="1">IF($AK104&lt;(Summary!$D$4+1),R104,"")</f>
        <v>#DIV/0!</v>
      </c>
      <c r="AK104" s="10">
        <f t="shared" si="8"/>
        <v>100</v>
      </c>
    </row>
    <row r="105" spans="2:37" x14ac:dyDescent="0.2">
      <c r="B105" s="1">
        <f>'Base Correl and Vol Calcs'!B105</f>
        <v>36433</v>
      </c>
      <c r="C105" s="3">
        <f ca="1">'Data Selector'!W104</f>
        <v>2.4208239100622198E-2</v>
      </c>
      <c r="D105" s="3">
        <f ca="1">'Data Selector'!X104</f>
        <v>0</v>
      </c>
      <c r="E105" s="3">
        <f ca="1">'Data Selector'!Y104</f>
        <v>0</v>
      </c>
      <c r="F105" s="3">
        <f ca="1">'Data Selector'!Z104</f>
        <v>-2.7700857230043008E-3</v>
      </c>
      <c r="G105" s="3">
        <f ca="1">'Data Selector'!AA104</f>
        <v>1.1608776985650548E-2</v>
      </c>
      <c r="H105" s="3">
        <f ca="1">'Data Selector'!AB104</f>
        <v>-2.5327944461606133E-3</v>
      </c>
      <c r="I105" s="3">
        <f ca="1">'Data Selector'!AC104</f>
        <v>0</v>
      </c>
      <c r="J105" s="3">
        <f ca="1">'Data Selector'!AD104</f>
        <v>4.5950148083358844E-2</v>
      </c>
      <c r="K105" s="3">
        <f ca="1">'Data Selector'!AE104</f>
        <v>-1.4539070586006009E-3</v>
      </c>
      <c r="L105" s="3">
        <f ca="1">'Data Selector'!AF104</f>
        <v>-8.7479549239699583E-4</v>
      </c>
      <c r="M105" s="3">
        <f ca="1">'Data Selector'!AG104</f>
        <v>-6.3891902592860039E-2</v>
      </c>
      <c r="N105" s="3">
        <f ca="1">'Data Selector'!AH104</f>
        <v>-6.2444232293363267E-2</v>
      </c>
      <c r="O105" s="3">
        <f ca="1">'Data Selector'!AI104</f>
        <v>6.7949944012462016E-3</v>
      </c>
      <c r="P105" s="3">
        <f ca="1">'Data Selector'!AJ104</f>
        <v>1.6861627013780911E-2</v>
      </c>
      <c r="Q105" s="3" t="e">
        <f ca="1">'Data Selector'!AK104</f>
        <v>#DIV/0!</v>
      </c>
      <c r="R105" s="3" t="e">
        <f ca="1">'Data Selector'!AL104</f>
        <v>#DIV/0!</v>
      </c>
      <c r="U105" s="12" t="str">
        <f>IF($AK105&lt;(Summary!$D$4+1),C105,"")</f>
        <v/>
      </c>
      <c r="V105" s="12" t="str">
        <f>IF($AK105&lt;(Summary!$D$4+1),D105,"")</f>
        <v/>
      </c>
      <c r="W105" s="12" t="str">
        <f>IF($AK105&lt;(Summary!$D$4+1),E105,"")</f>
        <v/>
      </c>
      <c r="X105" s="12" t="str">
        <f>IF($AK105&lt;(Summary!$D$4+1),F105,"")</f>
        <v/>
      </c>
      <c r="Y105" s="12" t="str">
        <f>IF($AK105&lt;(Summary!$D$4+1),G105,"")</f>
        <v/>
      </c>
      <c r="Z105" s="12" t="str">
        <f>IF($AK105&lt;(Summary!$D$4+1),H105,"")</f>
        <v/>
      </c>
      <c r="AA105" s="12" t="str">
        <f>IF($AK105&lt;(Summary!$D$4+1),I105,"")</f>
        <v/>
      </c>
      <c r="AB105" s="12" t="str">
        <f>IF($AK105&lt;(Summary!$D$4+1),J105,"")</f>
        <v/>
      </c>
      <c r="AC105" s="12" t="str">
        <f>IF($AK105&lt;(Summary!$D$4+1),K105,"")</f>
        <v/>
      </c>
      <c r="AD105" s="12" t="str">
        <f>IF($AK105&lt;(Summary!$D$4+1),L105,"")</f>
        <v/>
      </c>
      <c r="AE105" s="12" t="str">
        <f>IF($AK105&lt;(Summary!$D$4+1),M105,"")</f>
        <v/>
      </c>
      <c r="AF105" s="12" t="str">
        <f>IF($AK105&lt;(Summary!$D$4+1),N105,"")</f>
        <v/>
      </c>
      <c r="AG105" s="12" t="str">
        <f>IF($AK105&lt;(Summary!$D$4+1),O105,"")</f>
        <v/>
      </c>
      <c r="AH105" s="12" t="str">
        <f>IF($AK105&lt;(Summary!$D$4+1),P105,"")</f>
        <v/>
      </c>
      <c r="AI105" s="12" t="str">
        <f>IF($AK105&lt;(Summary!$D$4+1),Q105,"")</f>
        <v/>
      </c>
      <c r="AJ105" s="12" t="str">
        <f>IF($AK105&lt;(Summary!$D$4+1),R105,"")</f>
        <v/>
      </c>
      <c r="AK105" s="10">
        <f t="shared" si="8"/>
        <v>101</v>
      </c>
    </row>
    <row r="106" spans="2:37" x14ac:dyDescent="0.2">
      <c r="B106" s="1">
        <f>'Base Correl and Vol Calcs'!B106</f>
        <v>36341</v>
      </c>
      <c r="C106" s="3">
        <f ca="1">'Data Selector'!W105</f>
        <v>3.0015651480016947E-2</v>
      </c>
      <c r="D106" s="3">
        <f ca="1">'Data Selector'!X105</f>
        <v>0</v>
      </c>
      <c r="E106" s="3">
        <f ca="1">'Data Selector'!Y105</f>
        <v>0</v>
      </c>
      <c r="F106" s="3">
        <f ca="1">'Data Selector'!Z105</f>
        <v>7.1869794997577285E-2</v>
      </c>
      <c r="G106" s="3">
        <f ca="1">'Data Selector'!AA105</f>
        <v>3.5382753517770649E-2</v>
      </c>
      <c r="H106" s="3">
        <f ca="1">'Data Selector'!AB105</f>
        <v>3.5667040740034572E-2</v>
      </c>
      <c r="I106" s="3">
        <f ca="1">'Data Selector'!AC105</f>
        <v>0</v>
      </c>
      <c r="J106" s="3">
        <f ca="1">'Data Selector'!AD105</f>
        <v>-1.2489411959443864E-2</v>
      </c>
      <c r="K106" s="3">
        <f ca="1">'Data Selector'!AE105</f>
        <v>9.8796433605725653E-3</v>
      </c>
      <c r="L106" s="3">
        <f ca="1">'Data Selector'!AF105</f>
        <v>1.9238015403920894E-2</v>
      </c>
      <c r="M106" s="3">
        <f ca="1">'Data Selector'!AG105</f>
        <v>9.781237954649602E-2</v>
      </c>
      <c r="N106" s="3">
        <f ca="1">'Data Selector'!AH105</f>
        <v>7.0482886121749688E-2</v>
      </c>
      <c r="O106" s="3">
        <f ca="1">'Data Selector'!AI105</f>
        <v>-8.7968259428004014E-3</v>
      </c>
      <c r="P106" s="3">
        <f ca="1">'Data Selector'!AJ105</f>
        <v>-5.9052721413794584E-2</v>
      </c>
      <c r="Q106" s="3" t="e">
        <f ca="1">'Data Selector'!AK105</f>
        <v>#DIV/0!</v>
      </c>
      <c r="R106" s="3" t="e">
        <f ca="1">'Data Selector'!AL105</f>
        <v>#DIV/0!</v>
      </c>
      <c r="U106" s="12" t="str">
        <f>IF($AK106&lt;(Summary!$D$4+1),C106,"")</f>
        <v/>
      </c>
      <c r="V106" s="12" t="str">
        <f>IF($AK106&lt;(Summary!$D$4+1),D106,"")</f>
        <v/>
      </c>
      <c r="W106" s="12" t="str">
        <f>IF($AK106&lt;(Summary!$D$4+1),E106,"")</f>
        <v/>
      </c>
      <c r="X106" s="12" t="str">
        <f>IF($AK106&lt;(Summary!$D$4+1),F106,"")</f>
        <v/>
      </c>
      <c r="Y106" s="12" t="str">
        <f>IF($AK106&lt;(Summary!$D$4+1),G106,"")</f>
        <v/>
      </c>
      <c r="Z106" s="12" t="str">
        <f>IF($AK106&lt;(Summary!$D$4+1),H106,"")</f>
        <v/>
      </c>
      <c r="AA106" s="12" t="str">
        <f>IF($AK106&lt;(Summary!$D$4+1),I106,"")</f>
        <v/>
      </c>
      <c r="AB106" s="12" t="str">
        <f>IF($AK106&lt;(Summary!$D$4+1),J106,"")</f>
        <v/>
      </c>
      <c r="AC106" s="12" t="str">
        <f>IF($AK106&lt;(Summary!$D$4+1),K106,"")</f>
        <v/>
      </c>
      <c r="AD106" s="12" t="str">
        <f>IF($AK106&lt;(Summary!$D$4+1),L106,"")</f>
        <v/>
      </c>
      <c r="AE106" s="12" t="str">
        <f>IF($AK106&lt;(Summary!$D$4+1),M106,"")</f>
        <v/>
      </c>
      <c r="AF106" s="12" t="str">
        <f>IF($AK106&lt;(Summary!$D$4+1),N106,"")</f>
        <v/>
      </c>
      <c r="AG106" s="12" t="str">
        <f>IF($AK106&lt;(Summary!$D$4+1),O106,"")</f>
        <v/>
      </c>
      <c r="AH106" s="12" t="str">
        <f>IF($AK106&lt;(Summary!$D$4+1),P106,"")</f>
        <v/>
      </c>
      <c r="AI106" s="12" t="str">
        <f>IF($AK106&lt;(Summary!$D$4+1),Q106,"")</f>
        <v/>
      </c>
      <c r="AJ106" s="12" t="str">
        <f>IF($AK106&lt;(Summary!$D$4+1),R106,"")</f>
        <v/>
      </c>
      <c r="AK106" s="10">
        <f t="shared" si="8"/>
        <v>102</v>
      </c>
    </row>
    <row r="107" spans="2:37" x14ac:dyDescent="0.2">
      <c r="B107" s="1">
        <f>'Base Correl and Vol Calcs'!B107</f>
        <v>36250</v>
      </c>
      <c r="C107" s="3">
        <f ca="1">'Data Selector'!W106</f>
        <v>3.0943113796407795E-2</v>
      </c>
      <c r="D107" s="3">
        <f ca="1">'Data Selector'!X106</f>
        <v>0</v>
      </c>
      <c r="E107" s="3">
        <f ca="1">'Data Selector'!Y106</f>
        <v>0</v>
      </c>
      <c r="F107" s="3">
        <f ca="1">'Data Selector'!Z106</f>
        <v>5.0610723476707031E-2</v>
      </c>
      <c r="G107" s="3">
        <f ca="1">'Data Selector'!AA106</f>
        <v>-4.3598139152356441E-2</v>
      </c>
      <c r="H107" s="3">
        <f ca="1">'Data Selector'!AB106</f>
        <v>-7.3496585463084685E-2</v>
      </c>
      <c r="I107" s="3">
        <f ca="1">'Data Selector'!AC106</f>
        <v>0</v>
      </c>
      <c r="J107" s="3">
        <f ca="1">'Data Selector'!AD106</f>
        <v>6.6158890479570687E-3</v>
      </c>
      <c r="K107" s="3">
        <f ca="1">'Data Selector'!AE106</f>
        <v>1.2354543335677537E-2</v>
      </c>
      <c r="L107" s="3">
        <f ca="1">'Data Selector'!AF106</f>
        <v>1.4432831717769989E-3</v>
      </c>
      <c r="M107" s="3">
        <f ca="1">'Data Selector'!AG106</f>
        <v>-2.6744147160819853E-3</v>
      </c>
      <c r="N107" s="3">
        <f ca="1">'Data Selector'!AH106</f>
        <v>4.9823880200078774E-2</v>
      </c>
      <c r="O107" s="3">
        <f ca="1">'Data Selector'!AI106</f>
        <v>-4.9516474246954489E-3</v>
      </c>
      <c r="P107" s="3">
        <f ca="1">'Data Selector'!AJ106</f>
        <v>0.29126922853446846</v>
      </c>
      <c r="Q107" s="3" t="e">
        <f ca="1">'Data Selector'!AK106</f>
        <v>#DIV/0!</v>
      </c>
      <c r="R107" s="3" t="e">
        <f ca="1">'Data Selector'!AL106</f>
        <v>#DIV/0!</v>
      </c>
      <c r="U107" s="12" t="str">
        <f>IF($AK107&lt;(Summary!$D$4+1),C107,"")</f>
        <v/>
      </c>
      <c r="V107" s="12" t="str">
        <f>IF($AK107&lt;(Summary!$D$4+1),D107,"")</f>
        <v/>
      </c>
      <c r="W107" s="12" t="str">
        <f>IF($AK107&lt;(Summary!$D$4+1),E107,"")</f>
        <v/>
      </c>
      <c r="X107" s="12" t="str">
        <f>IF($AK107&lt;(Summary!$D$4+1),F107,"")</f>
        <v/>
      </c>
      <c r="Y107" s="12" t="str">
        <f>IF($AK107&lt;(Summary!$D$4+1),G107,"")</f>
        <v/>
      </c>
      <c r="Z107" s="12" t="str">
        <f>IF($AK107&lt;(Summary!$D$4+1),H107,"")</f>
        <v/>
      </c>
      <c r="AA107" s="12" t="str">
        <f>IF($AK107&lt;(Summary!$D$4+1),I107,"")</f>
        <v/>
      </c>
      <c r="AB107" s="12" t="str">
        <f>IF($AK107&lt;(Summary!$D$4+1),J107,"")</f>
        <v/>
      </c>
      <c r="AC107" s="12" t="str">
        <f>IF($AK107&lt;(Summary!$D$4+1),K107,"")</f>
        <v/>
      </c>
      <c r="AD107" s="12" t="str">
        <f>IF($AK107&lt;(Summary!$D$4+1),L107,"")</f>
        <v/>
      </c>
      <c r="AE107" s="12" t="str">
        <f>IF($AK107&lt;(Summary!$D$4+1),M107,"")</f>
        <v/>
      </c>
      <c r="AF107" s="12" t="str">
        <f>IF($AK107&lt;(Summary!$D$4+1),N107,"")</f>
        <v/>
      </c>
      <c r="AG107" s="12" t="str">
        <f>IF($AK107&lt;(Summary!$D$4+1),O107,"")</f>
        <v/>
      </c>
      <c r="AH107" s="12" t="str">
        <f>IF($AK107&lt;(Summary!$D$4+1),P107,"")</f>
        <v/>
      </c>
      <c r="AI107" s="12" t="str">
        <f>IF($AK107&lt;(Summary!$D$4+1),Q107,"")</f>
        <v/>
      </c>
      <c r="AJ107" s="12" t="str">
        <f>IF($AK107&lt;(Summary!$D$4+1),R107,"")</f>
        <v/>
      </c>
      <c r="AK107" s="10">
        <f t="shared" si="8"/>
        <v>103</v>
      </c>
    </row>
    <row r="108" spans="2:37" x14ac:dyDescent="0.2">
      <c r="B108" s="1">
        <f>'Base Correl and Vol Calcs'!B108</f>
        <v>36160</v>
      </c>
      <c r="C108" s="3">
        <f ca="1">'Data Selector'!W107</f>
        <v>1.0804940900755788E-2</v>
      </c>
      <c r="D108" s="3">
        <f ca="1">'Data Selector'!X107</f>
        <v>0</v>
      </c>
      <c r="E108" s="3">
        <f ca="1">'Data Selector'!Y107</f>
        <v>0</v>
      </c>
      <c r="F108" s="3">
        <f ca="1">'Data Selector'!Z107</f>
        <v>3.6516541239290712E-2</v>
      </c>
      <c r="G108" s="3">
        <f ca="1">'Data Selector'!AA107</f>
        <v>0.10859139470006007</v>
      </c>
      <c r="H108" s="3">
        <f ca="1">'Data Selector'!AB107</f>
        <v>0.1676587440057602</v>
      </c>
      <c r="I108" s="3">
        <f ca="1">'Data Selector'!AC107</f>
        <v>0</v>
      </c>
      <c r="J108" s="3">
        <f ca="1">'Data Selector'!AD107</f>
        <v>2.6998419380066752E-2</v>
      </c>
      <c r="K108" s="3">
        <f ca="1">'Data Selector'!AE107</f>
        <v>1.692624363279327E-2</v>
      </c>
      <c r="L108" s="3">
        <f ca="1">'Data Selector'!AF107</f>
        <v>3.1465469372097044E-2</v>
      </c>
      <c r="M108" s="3">
        <f ca="1">'Data Selector'!AG107</f>
        <v>0.11183279563093995</v>
      </c>
      <c r="N108" s="3">
        <f ca="1">'Data Selector'!AH107</f>
        <v>0.21296848618165098</v>
      </c>
      <c r="O108" s="3">
        <f ca="1">'Data Selector'!AI107</f>
        <v>3.3661935930251463E-3</v>
      </c>
      <c r="P108" s="3">
        <f ca="1">'Data Selector'!AJ107</f>
        <v>0.14507601902146527</v>
      </c>
      <c r="Q108" s="3" t="e">
        <f ca="1">'Data Selector'!AK107</f>
        <v>#DIV/0!</v>
      </c>
      <c r="R108" s="3" t="e">
        <f ca="1">'Data Selector'!AL107</f>
        <v>#DIV/0!</v>
      </c>
      <c r="U108" s="12" t="str">
        <f>IF($AK108&lt;(Summary!$D$4+1),C108,"")</f>
        <v/>
      </c>
      <c r="V108" s="12" t="str">
        <f>IF($AK108&lt;(Summary!$D$4+1),D108,"")</f>
        <v/>
      </c>
      <c r="W108" s="12" t="str">
        <f>IF($AK108&lt;(Summary!$D$4+1),E108,"")</f>
        <v/>
      </c>
      <c r="X108" s="12" t="str">
        <f>IF($AK108&lt;(Summary!$D$4+1),F108,"")</f>
        <v/>
      </c>
      <c r="Y108" s="12" t="str">
        <f>IF($AK108&lt;(Summary!$D$4+1),G108,"")</f>
        <v/>
      </c>
      <c r="Z108" s="12" t="str">
        <f>IF($AK108&lt;(Summary!$D$4+1),H108,"")</f>
        <v/>
      </c>
      <c r="AA108" s="12" t="str">
        <f>IF($AK108&lt;(Summary!$D$4+1),I108,"")</f>
        <v/>
      </c>
      <c r="AB108" s="12" t="str">
        <f>IF($AK108&lt;(Summary!$D$4+1),J108,"")</f>
        <v/>
      </c>
      <c r="AC108" s="12" t="str">
        <f>IF($AK108&lt;(Summary!$D$4+1),K108,"")</f>
        <v/>
      </c>
      <c r="AD108" s="12" t="str">
        <f>IF($AK108&lt;(Summary!$D$4+1),L108,"")</f>
        <v/>
      </c>
      <c r="AE108" s="12" t="str">
        <f>IF($AK108&lt;(Summary!$D$4+1),M108,"")</f>
        <v/>
      </c>
      <c r="AF108" s="12" t="str">
        <f>IF($AK108&lt;(Summary!$D$4+1),N108,"")</f>
        <v/>
      </c>
      <c r="AG108" s="12" t="str">
        <f>IF($AK108&lt;(Summary!$D$4+1),O108,"")</f>
        <v/>
      </c>
      <c r="AH108" s="12" t="str">
        <f>IF($AK108&lt;(Summary!$D$4+1),P108,"")</f>
        <v/>
      </c>
      <c r="AI108" s="12" t="str">
        <f>IF($AK108&lt;(Summary!$D$4+1),Q108,"")</f>
        <v/>
      </c>
      <c r="AJ108" s="12" t="str">
        <f>IF($AK108&lt;(Summary!$D$4+1),R108,"")</f>
        <v/>
      </c>
      <c r="AK108" s="10">
        <f t="shared" si="8"/>
        <v>104</v>
      </c>
    </row>
    <row r="109" spans="2:37" x14ac:dyDescent="0.2">
      <c r="B109" s="1">
        <f>'Base Correl and Vol Calcs'!B109</f>
        <v>36068</v>
      </c>
      <c r="C109" s="3">
        <f ca="1">'Data Selector'!W108</f>
        <v>1.9588993693847145E-2</v>
      </c>
      <c r="D109" s="3">
        <f ca="1">'Data Selector'!X108</f>
        <v>0</v>
      </c>
      <c r="E109" s="3">
        <f ca="1">'Data Selector'!Y108</f>
        <v>0</v>
      </c>
      <c r="F109" s="3">
        <f ca="1">'Data Selector'!Z108</f>
        <v>-5.7945517116780199E-2</v>
      </c>
      <c r="G109" s="3">
        <f ca="1">'Data Selector'!AA108</f>
        <v>1.7025911966067842E-2</v>
      </c>
      <c r="H109" s="3">
        <f ca="1">'Data Selector'!AB108</f>
        <v>-2.9422791023576811E-2</v>
      </c>
      <c r="I109" s="3">
        <f ca="1">'Data Selector'!AC108</f>
        <v>0</v>
      </c>
      <c r="J109" s="3">
        <f ca="1">'Data Selector'!AD108</f>
        <v>6.6160802628774107E-3</v>
      </c>
      <c r="K109" s="3">
        <f ca="1">'Data Selector'!AE108</f>
        <v>-7.4930918110959199E-3</v>
      </c>
      <c r="L109" s="3">
        <f ca="1">'Data Selector'!AF108</f>
        <v>4.4524033129234031E-3</v>
      </c>
      <c r="M109" s="3">
        <f ca="1">'Data Selector'!AG108</f>
        <v>-0.10735022082136014</v>
      </c>
      <c r="N109" s="3">
        <f ca="1">'Data Selector'!AH108</f>
        <v>-9.9470845601648539E-2</v>
      </c>
      <c r="O109" s="3">
        <f ca="1">'Data Selector'!AI108</f>
        <v>4.2276080243976777E-2</v>
      </c>
      <c r="P109" s="3">
        <f ca="1">'Data Selector'!AJ108</f>
        <v>-0.257667002450643</v>
      </c>
      <c r="Q109" s="3" t="e">
        <f ca="1">'Data Selector'!AK108</f>
        <v>#DIV/0!</v>
      </c>
      <c r="R109" s="3" t="e">
        <f ca="1">'Data Selector'!AL108</f>
        <v>#DIV/0!</v>
      </c>
      <c r="U109" s="12" t="str">
        <f>IF($AK109&lt;(Summary!$D$4+1),C109,"")</f>
        <v/>
      </c>
      <c r="V109" s="12" t="str">
        <f>IF($AK109&lt;(Summary!$D$4+1),D109,"")</f>
        <v/>
      </c>
      <c r="W109" s="12" t="str">
        <f>IF($AK109&lt;(Summary!$D$4+1),E109,"")</f>
        <v/>
      </c>
      <c r="X109" s="12" t="str">
        <f>IF($AK109&lt;(Summary!$D$4+1),F109,"")</f>
        <v/>
      </c>
      <c r="Y109" s="12" t="str">
        <f>IF($AK109&lt;(Summary!$D$4+1),G109,"")</f>
        <v/>
      </c>
      <c r="Z109" s="12" t="str">
        <f>IF($AK109&lt;(Summary!$D$4+1),H109,"")</f>
        <v/>
      </c>
      <c r="AA109" s="12" t="str">
        <f>IF($AK109&lt;(Summary!$D$4+1),I109,"")</f>
        <v/>
      </c>
      <c r="AB109" s="12" t="str">
        <f>IF($AK109&lt;(Summary!$D$4+1),J109,"")</f>
        <v/>
      </c>
      <c r="AC109" s="12" t="str">
        <f>IF($AK109&lt;(Summary!$D$4+1),K109,"")</f>
        <v/>
      </c>
      <c r="AD109" s="12" t="str">
        <f>IF($AK109&lt;(Summary!$D$4+1),L109,"")</f>
        <v/>
      </c>
      <c r="AE109" s="12" t="str">
        <f>IF($AK109&lt;(Summary!$D$4+1),M109,"")</f>
        <v/>
      </c>
      <c r="AF109" s="12" t="str">
        <f>IF($AK109&lt;(Summary!$D$4+1),N109,"")</f>
        <v/>
      </c>
      <c r="AG109" s="12" t="str">
        <f>IF($AK109&lt;(Summary!$D$4+1),O109,"")</f>
        <v/>
      </c>
      <c r="AH109" s="12" t="str">
        <f>IF($AK109&lt;(Summary!$D$4+1),P109,"")</f>
        <v/>
      </c>
      <c r="AI109" s="12" t="str">
        <f>IF($AK109&lt;(Summary!$D$4+1),Q109,"")</f>
        <v/>
      </c>
      <c r="AJ109" s="12" t="str">
        <f>IF($AK109&lt;(Summary!$D$4+1),R109,"")</f>
        <v/>
      </c>
      <c r="AK109" s="10">
        <f t="shared" si="8"/>
        <v>105</v>
      </c>
    </row>
    <row r="110" spans="2:37" x14ac:dyDescent="0.2">
      <c r="B110" s="1">
        <f>'Base Correl and Vol Calcs'!B110</f>
        <v>35976</v>
      </c>
      <c r="C110" s="3">
        <f ca="1">'Data Selector'!W109</f>
        <v>6.7331042112008799E-2</v>
      </c>
      <c r="D110" s="3">
        <f ca="1">'Data Selector'!X109</f>
        <v>0</v>
      </c>
      <c r="E110" s="3">
        <f ca="1">'Data Selector'!Y109</f>
        <v>0</v>
      </c>
      <c r="F110" s="3">
        <f ca="1">'Data Selector'!Z109</f>
        <v>4.7952782672479044E-2</v>
      </c>
      <c r="G110" s="3">
        <f ca="1">'Data Selector'!AA109</f>
        <v>5.7005112068241548E-2</v>
      </c>
      <c r="H110" s="3">
        <f ca="1">'Data Selector'!AB109</f>
        <v>5.8801611778104279E-2</v>
      </c>
      <c r="I110" s="3">
        <f ca="1">'Data Selector'!AC109</f>
        <v>0</v>
      </c>
      <c r="J110" s="3">
        <f ca="1">'Data Selector'!AD109</f>
        <v>-9.6488060513975071E-3</v>
      </c>
      <c r="K110" s="3">
        <f ca="1">'Data Selector'!AE109</f>
        <v>5.0751522481181199E-2</v>
      </c>
      <c r="L110" s="3">
        <f ca="1">'Data Selector'!AF109</f>
        <v>1.2961328791141202E-2</v>
      </c>
      <c r="M110" s="3">
        <f ca="1">'Data Selector'!AG109</f>
        <v>-0.10338293168819201</v>
      </c>
      <c r="N110" s="3">
        <f ca="1">'Data Selector'!AH109</f>
        <v>3.3022356862072444E-2</v>
      </c>
      <c r="O110" s="3">
        <f ca="1">'Data Selector'!AI109</f>
        <v>2.3361673366908198E-2</v>
      </c>
      <c r="P110" s="3">
        <f ca="1">'Data Selector'!AJ109</f>
        <v>9.7468798196081119E-2</v>
      </c>
      <c r="Q110" s="3" t="e">
        <f ca="1">'Data Selector'!AK109</f>
        <v>#DIV/0!</v>
      </c>
      <c r="R110" s="3" t="e">
        <f ca="1">'Data Selector'!AL109</f>
        <v>#DIV/0!</v>
      </c>
      <c r="U110" s="12" t="str">
        <f>IF($AK110&lt;(Summary!$D$4+1),C110,"")</f>
        <v/>
      </c>
      <c r="V110" s="12" t="str">
        <f>IF($AK110&lt;(Summary!$D$4+1),D110,"")</f>
        <v/>
      </c>
      <c r="W110" s="12" t="str">
        <f>IF($AK110&lt;(Summary!$D$4+1),E110,"")</f>
        <v/>
      </c>
      <c r="X110" s="12" t="str">
        <f>IF($AK110&lt;(Summary!$D$4+1),F110,"")</f>
        <v/>
      </c>
      <c r="Y110" s="12" t="str">
        <f>IF($AK110&lt;(Summary!$D$4+1),G110,"")</f>
        <v/>
      </c>
      <c r="Z110" s="12" t="str">
        <f>IF($AK110&lt;(Summary!$D$4+1),H110,"")</f>
        <v/>
      </c>
      <c r="AA110" s="12" t="str">
        <f>IF($AK110&lt;(Summary!$D$4+1),I110,"")</f>
        <v/>
      </c>
      <c r="AB110" s="12" t="str">
        <f>IF($AK110&lt;(Summary!$D$4+1),J110,"")</f>
        <v/>
      </c>
      <c r="AC110" s="12" t="str">
        <f>IF($AK110&lt;(Summary!$D$4+1),K110,"")</f>
        <v/>
      </c>
      <c r="AD110" s="12" t="str">
        <f>IF($AK110&lt;(Summary!$D$4+1),L110,"")</f>
        <v/>
      </c>
      <c r="AE110" s="12" t="str">
        <f>IF($AK110&lt;(Summary!$D$4+1),M110,"")</f>
        <v/>
      </c>
      <c r="AF110" s="12" t="str">
        <f>IF($AK110&lt;(Summary!$D$4+1),N110,"")</f>
        <v/>
      </c>
      <c r="AG110" s="12" t="str">
        <f>IF($AK110&lt;(Summary!$D$4+1),O110,"")</f>
        <v/>
      </c>
      <c r="AH110" s="12" t="str">
        <f>IF($AK110&lt;(Summary!$D$4+1),P110,"")</f>
        <v/>
      </c>
      <c r="AI110" s="12" t="str">
        <f>IF($AK110&lt;(Summary!$D$4+1),Q110,"")</f>
        <v/>
      </c>
      <c r="AJ110" s="12" t="str">
        <f>IF($AK110&lt;(Summary!$D$4+1),R110,"")</f>
        <v/>
      </c>
      <c r="AK110" s="10">
        <f t="shared" si="8"/>
        <v>106</v>
      </c>
    </row>
    <row r="111" spans="2:37" x14ac:dyDescent="0.2">
      <c r="B111" s="1">
        <f>'Base Correl and Vol Calcs'!B111</f>
        <v>35885</v>
      </c>
      <c r="C111" s="3">
        <f ca="1">'Data Selector'!W110</f>
        <v>2.7563739419855793E-2</v>
      </c>
      <c r="D111" s="3">
        <f ca="1">'Data Selector'!X110</f>
        <v>0</v>
      </c>
      <c r="E111" s="3">
        <f ca="1">'Data Selector'!Y110</f>
        <v>0</v>
      </c>
      <c r="F111" s="3">
        <f ca="1">'Data Selector'!Z110</f>
        <v>1.4771027995087227E-2</v>
      </c>
      <c r="G111" s="3">
        <f ca="1">'Data Selector'!AA110</f>
        <v>-6.9215013800719372E-2</v>
      </c>
      <c r="H111" s="3">
        <f ca="1">'Data Selector'!AB110</f>
        <v>-0.15190265098173572</v>
      </c>
      <c r="I111" s="3">
        <f ca="1">'Data Selector'!AC110</f>
        <v>0</v>
      </c>
      <c r="J111" s="3">
        <f ca="1">'Data Selector'!AD110</f>
        <v>-5.193695289992839E-2</v>
      </c>
      <c r="K111" s="3">
        <f ca="1">'Data Selector'!AE110</f>
        <v>-8.4742668359520934E-3</v>
      </c>
      <c r="L111" s="3">
        <f ca="1">'Data Selector'!AF110</f>
        <v>2.4722173454467811E-2</v>
      </c>
      <c r="M111" s="3">
        <f ca="1">'Data Selector'!AG110</f>
        <v>3.1803504515568237E-2</v>
      </c>
      <c r="N111" s="3">
        <f ca="1">'Data Selector'!AH110</f>
        <v>0.1394928450451931</v>
      </c>
      <c r="O111" s="3">
        <f ca="1">'Data Selector'!AI110</f>
        <v>1.5556881521396004E-2</v>
      </c>
      <c r="P111" s="3">
        <f ca="1">'Data Selector'!AJ110</f>
        <v>7.844329441331821E-2</v>
      </c>
      <c r="Q111" s="3" t="e">
        <f ca="1">'Data Selector'!AK110</f>
        <v>#DIV/0!</v>
      </c>
      <c r="R111" s="3" t="e">
        <f ca="1">'Data Selector'!AL110</f>
        <v>#DIV/0!</v>
      </c>
      <c r="U111" s="12" t="str">
        <f>IF($AK111&lt;(Summary!$D$4+1),C111,"")</f>
        <v/>
      </c>
      <c r="V111" s="12" t="str">
        <f>IF($AK111&lt;(Summary!$D$4+1),D111,"")</f>
        <v/>
      </c>
      <c r="W111" s="12" t="str">
        <f>IF($AK111&lt;(Summary!$D$4+1),E111,"")</f>
        <v/>
      </c>
      <c r="X111" s="12" t="str">
        <f>IF($AK111&lt;(Summary!$D$4+1),F111,"")</f>
        <v/>
      </c>
      <c r="Y111" s="12" t="str">
        <f>IF($AK111&lt;(Summary!$D$4+1),G111,"")</f>
        <v/>
      </c>
      <c r="Z111" s="12" t="str">
        <f>IF($AK111&lt;(Summary!$D$4+1),H111,"")</f>
        <v/>
      </c>
      <c r="AA111" s="12" t="str">
        <f>IF($AK111&lt;(Summary!$D$4+1),I111,"")</f>
        <v/>
      </c>
      <c r="AB111" s="12" t="str">
        <f>IF($AK111&lt;(Summary!$D$4+1),J111,"")</f>
        <v/>
      </c>
      <c r="AC111" s="12" t="str">
        <f>IF($AK111&lt;(Summary!$D$4+1),K111,"")</f>
        <v/>
      </c>
      <c r="AD111" s="12" t="str">
        <f>IF($AK111&lt;(Summary!$D$4+1),L111,"")</f>
        <v/>
      </c>
      <c r="AE111" s="12" t="str">
        <f>IF($AK111&lt;(Summary!$D$4+1),M111,"")</f>
        <v/>
      </c>
      <c r="AF111" s="12" t="str">
        <f>IF($AK111&lt;(Summary!$D$4+1),N111,"")</f>
        <v/>
      </c>
      <c r="AG111" s="12" t="str">
        <f>IF($AK111&lt;(Summary!$D$4+1),O111,"")</f>
        <v/>
      </c>
      <c r="AH111" s="12" t="str">
        <f>IF($AK111&lt;(Summary!$D$4+1),P111,"")</f>
        <v/>
      </c>
      <c r="AI111" s="12" t="str">
        <f>IF($AK111&lt;(Summary!$D$4+1),Q111,"")</f>
        <v/>
      </c>
      <c r="AJ111" s="12" t="str">
        <f>IF($AK111&lt;(Summary!$D$4+1),R111,"")</f>
        <v/>
      </c>
      <c r="AK111" s="10">
        <f t="shared" si="8"/>
        <v>107</v>
      </c>
    </row>
    <row r="112" spans="2:37" x14ac:dyDescent="0.2">
      <c r="B112" s="1">
        <f>'Base Correl and Vol Calcs'!B112</f>
        <v>35795</v>
      </c>
      <c r="C112" s="3">
        <f ca="1">'Data Selector'!W111</f>
        <v>4.9437971181813367E-2</v>
      </c>
      <c r="D112" s="3">
        <f ca="1">'Data Selector'!X111</f>
        <v>0</v>
      </c>
      <c r="E112" s="3">
        <f ca="1">'Data Selector'!Y111</f>
        <v>0</v>
      </c>
      <c r="F112" s="3">
        <f ca="1">'Data Selector'!Z111</f>
        <v>-3.1056585010999949E-2</v>
      </c>
      <c r="G112" s="3">
        <f ca="1">'Data Selector'!AA111</f>
        <v>0.16088003971817111</v>
      </c>
      <c r="H112" s="3">
        <f ca="1">'Data Selector'!AB111</f>
        <v>3.3867815573000781E-2</v>
      </c>
      <c r="I112" s="3">
        <f ca="1">'Data Selector'!AC111</f>
        <v>0</v>
      </c>
      <c r="J112" s="3">
        <f ca="1">'Data Selector'!AD111</f>
        <v>0.16686535062584618</v>
      </c>
      <c r="K112" s="3">
        <f ca="1">'Data Selector'!AE111</f>
        <v>5.1410915463511397E-2</v>
      </c>
      <c r="L112" s="3">
        <f ca="1">'Data Selector'!AF111</f>
        <v>1.6755741226017751E-2</v>
      </c>
      <c r="M112" s="3">
        <f ca="1">'Data Selector'!AG111</f>
        <v>-0.17336114732520003</v>
      </c>
      <c r="N112" s="3">
        <f ca="1">'Data Selector'!AH111</f>
        <v>2.8717844589934094E-2</v>
      </c>
      <c r="O112" s="3">
        <f ca="1">'Data Selector'!AI111</f>
        <v>2.9431736902760131E-2</v>
      </c>
      <c r="P112" s="3">
        <f ca="1">'Data Selector'!AJ111</f>
        <v>4.107258151463089E-2</v>
      </c>
      <c r="Q112" s="3" t="e">
        <f ca="1">'Data Selector'!AK111</f>
        <v>#DIV/0!</v>
      </c>
      <c r="R112" s="3" t="e">
        <f ca="1">'Data Selector'!AL111</f>
        <v>#DIV/0!</v>
      </c>
      <c r="U112" s="12" t="str">
        <f>IF($AK112&lt;(Summary!$D$4+1),C112,"")</f>
        <v/>
      </c>
      <c r="V112" s="12" t="str">
        <f>IF($AK112&lt;(Summary!$D$4+1),D112,"")</f>
        <v/>
      </c>
      <c r="W112" s="12" t="str">
        <f>IF($AK112&lt;(Summary!$D$4+1),E112,"")</f>
        <v/>
      </c>
      <c r="X112" s="12" t="str">
        <f>IF($AK112&lt;(Summary!$D$4+1),F112,"")</f>
        <v/>
      </c>
      <c r="Y112" s="12" t="str">
        <f>IF($AK112&lt;(Summary!$D$4+1),G112,"")</f>
        <v/>
      </c>
      <c r="Z112" s="12" t="str">
        <f>IF($AK112&lt;(Summary!$D$4+1),H112,"")</f>
        <v/>
      </c>
      <c r="AA112" s="12" t="str">
        <f>IF($AK112&lt;(Summary!$D$4+1),I112,"")</f>
        <v/>
      </c>
      <c r="AB112" s="12" t="str">
        <f>IF($AK112&lt;(Summary!$D$4+1),J112,"")</f>
        <v/>
      </c>
      <c r="AC112" s="12" t="str">
        <f>IF($AK112&lt;(Summary!$D$4+1),K112,"")</f>
        <v/>
      </c>
      <c r="AD112" s="12" t="str">
        <f>IF($AK112&lt;(Summary!$D$4+1),L112,"")</f>
        <v/>
      </c>
      <c r="AE112" s="12" t="str">
        <f>IF($AK112&lt;(Summary!$D$4+1),M112,"")</f>
        <v/>
      </c>
      <c r="AF112" s="12" t="str">
        <f>IF($AK112&lt;(Summary!$D$4+1),N112,"")</f>
        <v/>
      </c>
      <c r="AG112" s="12" t="str">
        <f>IF($AK112&lt;(Summary!$D$4+1),O112,"")</f>
        <v/>
      </c>
      <c r="AH112" s="12" t="str">
        <f>IF($AK112&lt;(Summary!$D$4+1),P112,"")</f>
        <v/>
      </c>
      <c r="AI112" s="12" t="str">
        <f>IF($AK112&lt;(Summary!$D$4+1),Q112,"")</f>
        <v/>
      </c>
      <c r="AJ112" s="12" t="str">
        <f>IF($AK112&lt;(Summary!$D$4+1),R112,"")</f>
        <v/>
      </c>
      <c r="AK112" s="10">
        <f t="shared" si="8"/>
        <v>108</v>
      </c>
    </row>
    <row r="113" spans="2:37" x14ac:dyDescent="0.2">
      <c r="B113" s="1">
        <f>'Base Correl and Vol Calcs'!B113</f>
        <v>35703</v>
      </c>
      <c r="C113" s="3">
        <f ca="1">'Data Selector'!W112</f>
        <v>3.576079120804132E-2</v>
      </c>
      <c r="D113" s="3">
        <f ca="1">'Data Selector'!X112</f>
        <v>0</v>
      </c>
      <c r="E113" s="3">
        <f ca="1">'Data Selector'!Y112</f>
        <v>0</v>
      </c>
      <c r="F113" s="3">
        <f ca="1">'Data Selector'!Z112</f>
        <v>0.13005962107500024</v>
      </c>
      <c r="G113" s="3">
        <f ca="1">'Data Selector'!AA112</f>
        <v>2.0547758840470998E-2</v>
      </c>
      <c r="H113" s="3">
        <f ca="1">'Data Selector'!AB112</f>
        <v>0.41084330960288917</v>
      </c>
      <c r="I113" s="3">
        <f ca="1">'Data Selector'!AC112</f>
        <v>0</v>
      </c>
      <c r="J113" s="3">
        <f ca="1">'Data Selector'!AD112</f>
        <v>1.4848750366562413E-2</v>
      </c>
      <c r="K113" s="3">
        <f ca="1">'Data Selector'!AE112</f>
        <v>-2.7122735183500168E-2</v>
      </c>
      <c r="L113" s="3">
        <f ca="1">'Data Selector'!AF112</f>
        <v>-1.927909220751578E-2</v>
      </c>
      <c r="M113" s="3">
        <f ca="1">'Data Selector'!AG112</f>
        <v>6.2733361665394893E-2</v>
      </c>
      <c r="N113" s="3">
        <f ca="1">'Data Selector'!AH112</f>
        <v>7.4900078535770076E-2</v>
      </c>
      <c r="O113" s="3">
        <f ca="1">'Data Selector'!AI112</f>
        <v>3.3223860415898532E-2</v>
      </c>
      <c r="P113" s="3">
        <f ca="1">'Data Selector'!AJ112</f>
        <v>4.038963788051686E-2</v>
      </c>
      <c r="Q113" s="3" t="e">
        <f ca="1">'Data Selector'!AK112</f>
        <v>#DIV/0!</v>
      </c>
      <c r="R113" s="3" t="e">
        <f ca="1">'Data Selector'!AL112</f>
        <v>#DIV/0!</v>
      </c>
      <c r="U113" s="12" t="str">
        <f>IF($AK113&lt;(Summary!$D$4+1),C113,"")</f>
        <v/>
      </c>
      <c r="V113" s="12" t="str">
        <f>IF($AK113&lt;(Summary!$D$4+1),D113,"")</f>
        <v/>
      </c>
      <c r="W113" s="12" t="str">
        <f>IF($AK113&lt;(Summary!$D$4+1),E113,"")</f>
        <v/>
      </c>
      <c r="X113" s="12" t="str">
        <f>IF($AK113&lt;(Summary!$D$4+1),F113,"")</f>
        <v/>
      </c>
      <c r="Y113" s="12" t="str">
        <f>IF($AK113&lt;(Summary!$D$4+1),G113,"")</f>
        <v/>
      </c>
      <c r="Z113" s="12" t="str">
        <f>IF($AK113&lt;(Summary!$D$4+1),H113,"")</f>
        <v/>
      </c>
      <c r="AA113" s="12" t="str">
        <f>IF($AK113&lt;(Summary!$D$4+1),I113,"")</f>
        <v/>
      </c>
      <c r="AB113" s="12" t="str">
        <f>IF($AK113&lt;(Summary!$D$4+1),J113,"")</f>
        <v/>
      </c>
      <c r="AC113" s="12" t="str">
        <f>IF($AK113&lt;(Summary!$D$4+1),K113,"")</f>
        <v/>
      </c>
      <c r="AD113" s="12" t="str">
        <f>IF($AK113&lt;(Summary!$D$4+1),L113,"")</f>
        <v/>
      </c>
      <c r="AE113" s="12" t="str">
        <f>IF($AK113&lt;(Summary!$D$4+1),M113,"")</f>
        <v/>
      </c>
      <c r="AF113" s="12" t="str">
        <f>IF($AK113&lt;(Summary!$D$4+1),N113,"")</f>
        <v/>
      </c>
      <c r="AG113" s="12" t="str">
        <f>IF($AK113&lt;(Summary!$D$4+1),O113,"")</f>
        <v/>
      </c>
      <c r="AH113" s="12" t="str">
        <f>IF($AK113&lt;(Summary!$D$4+1),P113,"")</f>
        <v/>
      </c>
      <c r="AI113" s="12" t="str">
        <f>IF($AK113&lt;(Summary!$D$4+1),Q113,"")</f>
        <v/>
      </c>
      <c r="AJ113" s="12" t="str">
        <f>IF($AK113&lt;(Summary!$D$4+1),R113,"")</f>
        <v/>
      </c>
      <c r="AK113" s="10">
        <f t="shared" si="8"/>
        <v>109</v>
      </c>
    </row>
    <row r="114" spans="2:37" x14ac:dyDescent="0.2">
      <c r="B114" s="1">
        <f>'Base Correl and Vol Calcs'!B114</f>
        <v>35611</v>
      </c>
      <c r="C114" s="3">
        <f ca="1">'Data Selector'!W113</f>
        <v>4.4531333610583923E-2</v>
      </c>
      <c r="D114" s="3">
        <f ca="1">'Data Selector'!X113</f>
        <v>0</v>
      </c>
      <c r="E114" s="3">
        <f ca="1">'Data Selector'!Y113</f>
        <v>0</v>
      </c>
      <c r="F114" s="3">
        <f ca="1">'Data Selector'!Z113</f>
        <v>1.8148967056999865E-2</v>
      </c>
      <c r="G114" s="3">
        <f ca="1">'Data Selector'!AA113</f>
        <v>3.7270541877272745E-2</v>
      </c>
      <c r="H114" s="3">
        <f ca="1">'Data Selector'!AB113</f>
        <v>3.724308763961659E-2</v>
      </c>
      <c r="I114" s="3">
        <f ca="1">'Data Selector'!AC113</f>
        <v>0</v>
      </c>
      <c r="J114" s="3">
        <f ca="1">'Data Selector'!AD113</f>
        <v>3.6665479432042236E-2</v>
      </c>
      <c r="K114" s="3">
        <f ca="1">'Data Selector'!AE113</f>
        <v>6.8784734099597067E-2</v>
      </c>
      <c r="L114" s="3">
        <f ca="1">'Data Selector'!AF113</f>
        <v>2.6815686042003462E-2</v>
      </c>
      <c r="M114" s="3">
        <f ca="1">'Data Selector'!AG113</f>
        <v>7.5410184755438037E-2</v>
      </c>
      <c r="N114" s="3">
        <f ca="1">'Data Selector'!AH113</f>
        <v>0.17458402762355996</v>
      </c>
      <c r="O114" s="3">
        <f ca="1">'Data Selector'!AI113</f>
        <v>3.6737326174610674E-2</v>
      </c>
      <c r="P114" s="3">
        <f ca="1">'Data Selector'!AJ113</f>
        <v>8.7049582975958106E-2</v>
      </c>
      <c r="Q114" s="3" t="e">
        <f ca="1">'Data Selector'!AK113</f>
        <v>#DIV/0!</v>
      </c>
      <c r="R114" s="3" t="e">
        <f ca="1">'Data Selector'!AL113</f>
        <v>#DIV/0!</v>
      </c>
      <c r="U114" s="12" t="str">
        <f>IF($AK114&lt;(Summary!$D$4+1),C114,"")</f>
        <v/>
      </c>
      <c r="V114" s="12" t="str">
        <f>IF($AK114&lt;(Summary!$D$4+1),D114,"")</f>
        <v/>
      </c>
      <c r="W114" s="12" t="str">
        <f>IF($AK114&lt;(Summary!$D$4+1),E114,"")</f>
        <v/>
      </c>
      <c r="X114" s="12" t="str">
        <f>IF($AK114&lt;(Summary!$D$4+1),F114,"")</f>
        <v/>
      </c>
      <c r="Y114" s="12" t="str">
        <f>IF($AK114&lt;(Summary!$D$4+1),G114,"")</f>
        <v/>
      </c>
      <c r="Z114" s="12" t="str">
        <f>IF($AK114&lt;(Summary!$D$4+1),H114,"")</f>
        <v/>
      </c>
      <c r="AA114" s="12" t="str">
        <f>IF($AK114&lt;(Summary!$D$4+1),I114,"")</f>
        <v/>
      </c>
      <c r="AB114" s="12" t="str">
        <f>IF($AK114&lt;(Summary!$D$4+1),J114,"")</f>
        <v/>
      </c>
      <c r="AC114" s="12" t="str">
        <f>IF($AK114&lt;(Summary!$D$4+1),K114,"")</f>
        <v/>
      </c>
      <c r="AD114" s="12" t="str">
        <f>IF($AK114&lt;(Summary!$D$4+1),L114,"")</f>
        <v/>
      </c>
      <c r="AE114" s="12" t="str">
        <f>IF($AK114&lt;(Summary!$D$4+1),M114,"")</f>
        <v/>
      </c>
      <c r="AF114" s="12" t="str">
        <f>IF($AK114&lt;(Summary!$D$4+1),N114,"")</f>
        <v/>
      </c>
      <c r="AG114" s="12" t="str">
        <f>IF($AK114&lt;(Summary!$D$4+1),O114,"")</f>
        <v/>
      </c>
      <c r="AH114" s="12" t="str">
        <f>IF($AK114&lt;(Summary!$D$4+1),P114,"")</f>
        <v/>
      </c>
      <c r="AI114" s="12" t="str">
        <f>IF($AK114&lt;(Summary!$D$4+1),Q114,"")</f>
        <v/>
      </c>
      <c r="AJ114" s="12" t="str">
        <f>IF($AK114&lt;(Summary!$D$4+1),R114,"")</f>
        <v/>
      </c>
      <c r="AK114" s="10">
        <f t="shared" si="8"/>
        <v>110</v>
      </c>
    </row>
    <row r="115" spans="2:37" x14ac:dyDescent="0.2">
      <c r="B115" s="1">
        <f>'Base Correl and Vol Calcs'!B115</f>
        <v>35520</v>
      </c>
      <c r="C115" s="3">
        <f ca="1">'Data Selector'!W114</f>
        <v>2.6983456431218134E-2</v>
      </c>
      <c r="D115" s="3">
        <f ca="1">'Data Selector'!X114</f>
        <v>0</v>
      </c>
      <c r="E115" s="3">
        <f ca="1">'Data Selector'!Y114</f>
        <v>0</v>
      </c>
      <c r="F115" s="3">
        <f ca="1">'Data Selector'!Z114</f>
        <v>0.14860637446400027</v>
      </c>
      <c r="G115" s="3">
        <f ca="1">'Data Selector'!AA114</f>
        <v>3.5872370869998171E-3</v>
      </c>
      <c r="H115" s="3">
        <f ca="1">'Data Selector'!AB114</f>
        <v>-0.20388908151880769</v>
      </c>
      <c r="I115" s="3">
        <f ca="1">'Data Selector'!AC114</f>
        <v>0</v>
      </c>
      <c r="J115" s="3">
        <f ca="1">'Data Selector'!AD114</f>
        <v>-1.172888250894677E-2</v>
      </c>
      <c r="K115" s="3">
        <f ca="1">'Data Selector'!AE114</f>
        <v>-7.1347928635957514E-3</v>
      </c>
      <c r="L115" s="3">
        <f ca="1">'Data Selector'!AF114</f>
        <v>-1.8003373429836156E-2</v>
      </c>
      <c r="M115" s="3">
        <f ca="1">'Data Selector'!AG114</f>
        <v>-1.9648753425819954E-2</v>
      </c>
      <c r="N115" s="3">
        <f ca="1">'Data Selector'!AH114</f>
        <v>2.6805368744637015E-2</v>
      </c>
      <c r="O115" s="3">
        <f ca="1">'Data Selector'!AI114</f>
        <v>-5.5939181601576404E-3</v>
      </c>
      <c r="P115" s="3">
        <f ca="1">'Data Selector'!AJ114</f>
        <v>6.5855704633735357E-2</v>
      </c>
      <c r="Q115" s="3" t="e">
        <f ca="1">'Data Selector'!AK114</f>
        <v>#DIV/0!</v>
      </c>
      <c r="R115" s="3" t="e">
        <f ca="1">'Data Selector'!AL114</f>
        <v>#DIV/0!</v>
      </c>
      <c r="U115" s="12" t="str">
        <f>IF($AK115&lt;(Summary!$D$4+1),C115,"")</f>
        <v/>
      </c>
      <c r="V115" s="12" t="str">
        <f>IF($AK115&lt;(Summary!$D$4+1),D115,"")</f>
        <v/>
      </c>
      <c r="W115" s="12" t="str">
        <f>IF($AK115&lt;(Summary!$D$4+1),E115,"")</f>
        <v/>
      </c>
      <c r="X115" s="12" t="str">
        <f>IF($AK115&lt;(Summary!$D$4+1),F115,"")</f>
        <v/>
      </c>
      <c r="Y115" s="12" t="str">
        <f>IF($AK115&lt;(Summary!$D$4+1),G115,"")</f>
        <v/>
      </c>
      <c r="Z115" s="12" t="str">
        <f>IF($AK115&lt;(Summary!$D$4+1),H115,"")</f>
        <v/>
      </c>
      <c r="AA115" s="12" t="str">
        <f>IF($AK115&lt;(Summary!$D$4+1),I115,"")</f>
        <v/>
      </c>
      <c r="AB115" s="12" t="str">
        <f>IF($AK115&lt;(Summary!$D$4+1),J115,"")</f>
        <v/>
      </c>
      <c r="AC115" s="12" t="str">
        <f>IF($AK115&lt;(Summary!$D$4+1),K115,"")</f>
        <v/>
      </c>
      <c r="AD115" s="12" t="str">
        <f>IF($AK115&lt;(Summary!$D$4+1),L115,"")</f>
        <v/>
      </c>
      <c r="AE115" s="12" t="str">
        <f>IF($AK115&lt;(Summary!$D$4+1),M115,"")</f>
        <v/>
      </c>
      <c r="AF115" s="12" t="str">
        <f>IF($AK115&lt;(Summary!$D$4+1),N115,"")</f>
        <v/>
      </c>
      <c r="AG115" s="12" t="str">
        <f>IF($AK115&lt;(Summary!$D$4+1),O115,"")</f>
        <v/>
      </c>
      <c r="AH115" s="12" t="str">
        <f>IF($AK115&lt;(Summary!$D$4+1),P115,"")</f>
        <v/>
      </c>
      <c r="AI115" s="12" t="str">
        <f>IF($AK115&lt;(Summary!$D$4+1),Q115,"")</f>
        <v/>
      </c>
      <c r="AJ115" s="12" t="str">
        <f>IF($AK115&lt;(Summary!$D$4+1),R115,"")</f>
        <v/>
      </c>
      <c r="AK115" s="10">
        <f t="shared" si="8"/>
        <v>111</v>
      </c>
    </row>
    <row r="116" spans="2:37" x14ac:dyDescent="0.2">
      <c r="B116" s="1">
        <f>'Base Correl and Vol Calcs'!B116</f>
        <v>35430</v>
      </c>
      <c r="C116" s="3">
        <f ca="1">'Data Selector'!W115</f>
        <v>2.6269215959728864E-2</v>
      </c>
      <c r="D116" s="3">
        <f ca="1">'Data Selector'!X115</f>
        <v>0</v>
      </c>
      <c r="E116" s="3">
        <f ca="1">'Data Selector'!Y115</f>
        <v>0</v>
      </c>
      <c r="F116" s="3">
        <f ca="1">'Data Selector'!Z115</f>
        <v>3.1344371854999942E-2</v>
      </c>
      <c r="G116" s="3">
        <f ca="1">'Data Selector'!AA115</f>
        <v>3.9890098092435933E-2</v>
      </c>
      <c r="H116" s="3">
        <f ca="1">'Data Selector'!AB115</f>
        <v>0.33414006537733787</v>
      </c>
      <c r="I116" s="3">
        <f ca="1">'Data Selector'!AC115</f>
        <v>0</v>
      </c>
      <c r="J116" s="3">
        <f ca="1">'Data Selector'!AD115</f>
        <v>9.987267978492409E-2</v>
      </c>
      <c r="K116" s="3">
        <f ca="1">'Data Selector'!AE115</f>
        <v>5.5683271421835157E-2</v>
      </c>
      <c r="L116" s="3">
        <f ca="1">'Data Selector'!AF115</f>
        <v>6.6753721977629299E-2</v>
      </c>
      <c r="M116" s="3">
        <f ca="1">'Data Selector'!AG115</f>
        <v>0.11608155142642285</v>
      </c>
      <c r="N116" s="3">
        <f ca="1">'Data Selector'!AH115</f>
        <v>8.3351874243887458E-2</v>
      </c>
      <c r="O116" s="3">
        <f ca="1">'Data Selector'!AI115</f>
        <v>3.000167619804861E-2</v>
      </c>
      <c r="P116" s="3">
        <f ca="1">'Data Selector'!AJ115</f>
        <v>1.8244111592752299E-2</v>
      </c>
      <c r="Q116" s="3" t="e">
        <f ca="1">'Data Selector'!AK115</f>
        <v>#DIV/0!</v>
      </c>
      <c r="R116" s="3" t="e">
        <f ca="1">'Data Selector'!AL115</f>
        <v>#DIV/0!</v>
      </c>
      <c r="U116" s="12" t="str">
        <f>IF($AK116&lt;(Summary!$D$4+1),C116,"")</f>
        <v/>
      </c>
      <c r="V116" s="12" t="str">
        <f>IF($AK116&lt;(Summary!$D$4+1),D116,"")</f>
        <v/>
      </c>
      <c r="W116" s="12" t="str">
        <f>IF($AK116&lt;(Summary!$D$4+1),E116,"")</f>
        <v/>
      </c>
      <c r="X116" s="12" t="str">
        <f>IF($AK116&lt;(Summary!$D$4+1),F116,"")</f>
        <v/>
      </c>
      <c r="Y116" s="12" t="str">
        <f>IF($AK116&lt;(Summary!$D$4+1),G116,"")</f>
        <v/>
      </c>
      <c r="Z116" s="12" t="str">
        <f>IF($AK116&lt;(Summary!$D$4+1),H116,"")</f>
        <v/>
      </c>
      <c r="AA116" s="12" t="str">
        <f>IF($AK116&lt;(Summary!$D$4+1),I116,"")</f>
        <v/>
      </c>
      <c r="AB116" s="12" t="str">
        <f>IF($AK116&lt;(Summary!$D$4+1),J116,"")</f>
        <v/>
      </c>
      <c r="AC116" s="12" t="str">
        <f>IF($AK116&lt;(Summary!$D$4+1),K116,"")</f>
        <v/>
      </c>
      <c r="AD116" s="12" t="str">
        <f>IF($AK116&lt;(Summary!$D$4+1),L116,"")</f>
        <v/>
      </c>
      <c r="AE116" s="12" t="str">
        <f>IF($AK116&lt;(Summary!$D$4+1),M116,"")</f>
        <v/>
      </c>
      <c r="AF116" s="12" t="str">
        <f>IF($AK116&lt;(Summary!$D$4+1),N116,"")</f>
        <v/>
      </c>
      <c r="AG116" s="12" t="str">
        <f>IF($AK116&lt;(Summary!$D$4+1),O116,"")</f>
        <v/>
      </c>
      <c r="AH116" s="12" t="str">
        <f>IF($AK116&lt;(Summary!$D$4+1),P116,"")</f>
        <v/>
      </c>
      <c r="AI116" s="12" t="str">
        <f>IF($AK116&lt;(Summary!$D$4+1),Q116,"")</f>
        <v/>
      </c>
      <c r="AJ116" s="12" t="str">
        <f>IF($AK116&lt;(Summary!$D$4+1),R116,"")</f>
        <v/>
      </c>
      <c r="AK116" s="10">
        <f t="shared" si="8"/>
        <v>112</v>
      </c>
    </row>
    <row r="117" spans="2:37" x14ac:dyDescent="0.2">
      <c r="B117" s="1">
        <f>'Base Correl and Vol Calcs'!B117</f>
        <v>35338</v>
      </c>
      <c r="C117" s="3">
        <f ca="1">'Data Selector'!W116</f>
        <v>1.8358105302116901E-2</v>
      </c>
      <c r="D117" s="3">
        <f ca="1">'Data Selector'!X116</f>
        <v>0</v>
      </c>
      <c r="E117" s="3">
        <f ca="1">'Data Selector'!Y116</f>
        <v>0</v>
      </c>
      <c r="F117" s="3">
        <f ca="1">'Data Selector'!Z116</f>
        <v>5.3856058579999866E-2</v>
      </c>
      <c r="G117" s="3">
        <f ca="1">'Data Selector'!AA116</f>
        <v>1.8368897032694287E-2</v>
      </c>
      <c r="H117" s="3">
        <f ca="1">'Data Selector'!AB116</f>
        <v>1.4168530497455922E-3</v>
      </c>
      <c r="I117" s="3">
        <f ca="1">'Data Selector'!AC116</f>
        <v>0</v>
      </c>
      <c r="J117" s="3">
        <f ca="1">'Data Selector'!AD116</f>
        <v>3.7396679133267607E-2</v>
      </c>
      <c r="K117" s="3">
        <f ca="1">'Data Selector'!AE116</f>
        <v>-1.4855143252634595E-2</v>
      </c>
      <c r="L117" s="3">
        <f ca="1">'Data Selector'!AF116</f>
        <v>5.3062635369482969E-4</v>
      </c>
      <c r="M117" s="3">
        <f ca="1">'Data Selector'!AG116</f>
        <v>5.5837959756668054E-2</v>
      </c>
      <c r="N117" s="3">
        <f ca="1">'Data Selector'!AH116</f>
        <v>3.0915245137160374E-2</v>
      </c>
      <c r="O117" s="3">
        <f ca="1">'Data Selector'!AI116</f>
        <v>1.8488813649121028E-2</v>
      </c>
      <c r="P117" s="3">
        <f ca="1">'Data Selector'!AJ116</f>
        <v>5.1365947005694856E-2</v>
      </c>
      <c r="Q117" s="3" t="e">
        <f ca="1">'Data Selector'!AK116</f>
        <v>#DIV/0!</v>
      </c>
      <c r="R117" s="3" t="e">
        <f ca="1">'Data Selector'!AL116</f>
        <v>#DIV/0!</v>
      </c>
      <c r="U117" s="12" t="str">
        <f>IF($AK117&lt;(Summary!$D$4+1),C117,"")</f>
        <v/>
      </c>
      <c r="V117" s="12" t="str">
        <f>IF($AK117&lt;(Summary!$D$4+1),D117,"")</f>
        <v/>
      </c>
      <c r="W117" s="12" t="str">
        <f>IF($AK117&lt;(Summary!$D$4+1),E117,"")</f>
        <v/>
      </c>
      <c r="X117" s="12" t="str">
        <f>IF($AK117&lt;(Summary!$D$4+1),F117,"")</f>
        <v/>
      </c>
      <c r="Y117" s="12" t="str">
        <f>IF($AK117&lt;(Summary!$D$4+1),G117,"")</f>
        <v/>
      </c>
      <c r="Z117" s="12" t="str">
        <f>IF($AK117&lt;(Summary!$D$4+1),H117,"")</f>
        <v/>
      </c>
      <c r="AA117" s="12" t="str">
        <f>IF($AK117&lt;(Summary!$D$4+1),I117,"")</f>
        <v/>
      </c>
      <c r="AB117" s="12" t="str">
        <f>IF($AK117&lt;(Summary!$D$4+1),J117,"")</f>
        <v/>
      </c>
      <c r="AC117" s="12" t="str">
        <f>IF($AK117&lt;(Summary!$D$4+1),K117,"")</f>
        <v/>
      </c>
      <c r="AD117" s="12" t="str">
        <f>IF($AK117&lt;(Summary!$D$4+1),L117,"")</f>
        <v/>
      </c>
      <c r="AE117" s="12" t="str">
        <f>IF($AK117&lt;(Summary!$D$4+1),M117,"")</f>
        <v/>
      </c>
      <c r="AF117" s="12" t="str">
        <f>IF($AK117&lt;(Summary!$D$4+1),N117,"")</f>
        <v/>
      </c>
      <c r="AG117" s="12" t="str">
        <f>IF($AK117&lt;(Summary!$D$4+1),O117,"")</f>
        <v/>
      </c>
      <c r="AH117" s="12" t="str">
        <f>IF($AK117&lt;(Summary!$D$4+1),P117,"")</f>
        <v/>
      </c>
      <c r="AI117" s="12" t="str">
        <f>IF($AK117&lt;(Summary!$D$4+1),Q117,"")</f>
        <v/>
      </c>
      <c r="AJ117" s="12" t="str">
        <f>IF($AK117&lt;(Summary!$D$4+1),R117,"")</f>
        <v/>
      </c>
      <c r="AK117" s="10">
        <f t="shared" si="8"/>
        <v>113</v>
      </c>
    </row>
    <row r="118" spans="2:37" x14ac:dyDescent="0.2">
      <c r="B118" s="1">
        <f>'Base Correl and Vol Calcs'!B118</f>
        <v>35246</v>
      </c>
      <c r="C118" s="3">
        <f ca="1">'Data Selector'!W117</f>
        <v>4.1074278728979063E-2</v>
      </c>
      <c r="D118" s="3">
        <f ca="1">'Data Selector'!X117</f>
        <v>0</v>
      </c>
      <c r="E118" s="3">
        <f ca="1">'Data Selector'!Y117</f>
        <v>0</v>
      </c>
      <c r="F118" s="3">
        <f ca="1">'Data Selector'!Z117</f>
        <v>2.1749727881999803E-2</v>
      </c>
      <c r="G118" s="3">
        <f ca="1">'Data Selector'!AA117</f>
        <v>1.964516150604223E-2</v>
      </c>
      <c r="H118" s="3">
        <f ca="1">'Data Selector'!AB117</f>
        <v>4.778986460375223E-2</v>
      </c>
      <c r="I118" s="3">
        <f ca="1">'Data Selector'!AC117</f>
        <v>0</v>
      </c>
      <c r="J118" s="3">
        <f ca="1">'Data Selector'!AD117</f>
        <v>-2.2909644141024144E-2</v>
      </c>
      <c r="K118" s="3">
        <f ca="1">'Data Selector'!AE117</f>
        <v>5.8511976762131601E-2</v>
      </c>
      <c r="L118" s="3">
        <f ca="1">'Data Selector'!AF117</f>
        <v>1.6923226589459439E-2</v>
      </c>
      <c r="M118" s="3">
        <f ca="1">'Data Selector'!AG117</f>
        <v>3.8173013014570989E-2</v>
      </c>
      <c r="N118" s="3">
        <f ca="1">'Data Selector'!AH117</f>
        <v>4.4883897308432674E-2</v>
      </c>
      <c r="O118" s="3">
        <f ca="1">'Data Selector'!AI117</f>
        <v>5.6958267084583625E-3</v>
      </c>
      <c r="P118" s="3">
        <f ca="1">'Data Selector'!AJ117</f>
        <v>2.6143999999999945E-2</v>
      </c>
      <c r="Q118" s="3" t="e">
        <f ca="1">'Data Selector'!AK117</f>
        <v>#DIV/0!</v>
      </c>
      <c r="R118" s="3" t="e">
        <f ca="1">'Data Selector'!AL117</f>
        <v>#DIV/0!</v>
      </c>
      <c r="U118" s="12" t="str">
        <f>IF($AK118&lt;(Summary!$D$4+1),C118,"")</f>
        <v/>
      </c>
      <c r="V118" s="12" t="str">
        <f>IF($AK118&lt;(Summary!$D$4+1),D118,"")</f>
        <v/>
      </c>
      <c r="W118" s="12" t="str">
        <f>IF($AK118&lt;(Summary!$D$4+1),E118,"")</f>
        <v/>
      </c>
      <c r="X118" s="12" t="str">
        <f>IF($AK118&lt;(Summary!$D$4+1),F118,"")</f>
        <v/>
      </c>
      <c r="Y118" s="12" t="str">
        <f>IF($AK118&lt;(Summary!$D$4+1),G118,"")</f>
        <v/>
      </c>
      <c r="Z118" s="12" t="str">
        <f>IF($AK118&lt;(Summary!$D$4+1),H118,"")</f>
        <v/>
      </c>
      <c r="AA118" s="12" t="str">
        <f>IF($AK118&lt;(Summary!$D$4+1),I118,"")</f>
        <v/>
      </c>
      <c r="AB118" s="12" t="str">
        <f>IF($AK118&lt;(Summary!$D$4+1),J118,"")</f>
        <v/>
      </c>
      <c r="AC118" s="12" t="str">
        <f>IF($AK118&lt;(Summary!$D$4+1),K118,"")</f>
        <v/>
      </c>
      <c r="AD118" s="12" t="str">
        <f>IF($AK118&lt;(Summary!$D$4+1),L118,"")</f>
        <v/>
      </c>
      <c r="AE118" s="12" t="str">
        <f>IF($AK118&lt;(Summary!$D$4+1),M118,"")</f>
        <v/>
      </c>
      <c r="AF118" s="12" t="str">
        <f>IF($AK118&lt;(Summary!$D$4+1),N118,"")</f>
        <v/>
      </c>
      <c r="AG118" s="12" t="str">
        <f>IF($AK118&lt;(Summary!$D$4+1),O118,"")</f>
        <v/>
      </c>
      <c r="AH118" s="12" t="str">
        <f>IF($AK118&lt;(Summary!$D$4+1),P118,"")</f>
        <v/>
      </c>
      <c r="AI118" s="12" t="str">
        <f>IF($AK118&lt;(Summary!$D$4+1),Q118,"")</f>
        <v/>
      </c>
      <c r="AJ118" s="12" t="str">
        <f>IF($AK118&lt;(Summary!$D$4+1),R118,"")</f>
        <v/>
      </c>
      <c r="AK118" s="10">
        <f t="shared" si="8"/>
        <v>114</v>
      </c>
    </row>
    <row r="119" spans="2:37" x14ac:dyDescent="0.2">
      <c r="B119" s="1">
        <f>'Base Correl and Vol Calcs'!B119</f>
        <v>35155</v>
      </c>
      <c r="C119" s="3">
        <f ca="1">'Data Selector'!W118</f>
        <v>5.3120407058233177E-2</v>
      </c>
      <c r="D119" s="3">
        <f ca="1">'Data Selector'!X118</f>
        <v>0</v>
      </c>
      <c r="E119" s="3">
        <f ca="1">'Data Selector'!Y118</f>
        <v>0</v>
      </c>
      <c r="F119" s="3">
        <f ca="1">'Data Selector'!Z118</f>
        <v>1.4007872850000158E-2</v>
      </c>
      <c r="G119" s="3">
        <f ca="1">'Data Selector'!AA118</f>
        <v>3.0559280034936354E-2</v>
      </c>
      <c r="H119" s="3">
        <f ca="1">'Data Selector'!AB118</f>
        <v>-1.28806418006715E-2</v>
      </c>
      <c r="I119" s="3">
        <f ca="1">'Data Selector'!AC118</f>
        <v>0</v>
      </c>
      <c r="J119" s="3">
        <f ca="1">'Data Selector'!AD118</f>
        <v>-1.4321787869252978E-2</v>
      </c>
      <c r="K119" s="3">
        <f ca="1">'Data Selector'!AE118</f>
        <v>1.2377235512981422E-3</v>
      </c>
      <c r="L119" s="3">
        <f ca="1">'Data Selector'!AF118</f>
        <v>-3.356942106746641E-3</v>
      </c>
      <c r="M119" s="3">
        <f ca="1">'Data Selector'!AG118</f>
        <v>7.0387255656879866E-2</v>
      </c>
      <c r="N119" s="3">
        <f ca="1">'Data Selector'!AH118</f>
        <v>5.3668252359645452E-2</v>
      </c>
      <c r="O119" s="3">
        <f ca="1">'Data Selector'!AI118</f>
        <v>-1.7738745968422731E-2</v>
      </c>
      <c r="P119" s="3">
        <f ca="1">'Data Selector'!AJ118</f>
        <v>2.2570580730563394E-2</v>
      </c>
      <c r="Q119" s="3" t="e">
        <f ca="1">'Data Selector'!AK118</f>
        <v>#DIV/0!</v>
      </c>
      <c r="R119" s="3" t="e">
        <f ca="1">'Data Selector'!AL118</f>
        <v>#DIV/0!</v>
      </c>
      <c r="U119" s="12" t="str">
        <f>IF($AK119&lt;(Summary!$D$4+1),C119,"")</f>
        <v/>
      </c>
      <c r="V119" s="12" t="str">
        <f>IF($AK119&lt;(Summary!$D$4+1),D119,"")</f>
        <v/>
      </c>
      <c r="W119" s="12" t="str">
        <f>IF($AK119&lt;(Summary!$D$4+1),E119,"")</f>
        <v/>
      </c>
      <c r="X119" s="12" t="str">
        <f>IF($AK119&lt;(Summary!$D$4+1),F119,"")</f>
        <v/>
      </c>
      <c r="Y119" s="12" t="str">
        <f>IF($AK119&lt;(Summary!$D$4+1),G119,"")</f>
        <v/>
      </c>
      <c r="Z119" s="12" t="str">
        <f>IF($AK119&lt;(Summary!$D$4+1),H119,"")</f>
        <v/>
      </c>
      <c r="AA119" s="12" t="str">
        <f>IF($AK119&lt;(Summary!$D$4+1),I119,"")</f>
        <v/>
      </c>
      <c r="AB119" s="12" t="str">
        <f>IF($AK119&lt;(Summary!$D$4+1),J119,"")</f>
        <v/>
      </c>
      <c r="AC119" s="12" t="str">
        <f>IF($AK119&lt;(Summary!$D$4+1),K119,"")</f>
        <v/>
      </c>
      <c r="AD119" s="12" t="str">
        <f>IF($AK119&lt;(Summary!$D$4+1),L119,"")</f>
        <v/>
      </c>
      <c r="AE119" s="12" t="str">
        <f>IF($AK119&lt;(Summary!$D$4+1),M119,"")</f>
        <v/>
      </c>
      <c r="AF119" s="12" t="str">
        <f>IF($AK119&lt;(Summary!$D$4+1),N119,"")</f>
        <v/>
      </c>
      <c r="AG119" s="12" t="str">
        <f>IF($AK119&lt;(Summary!$D$4+1),O119,"")</f>
        <v/>
      </c>
      <c r="AH119" s="12" t="str">
        <f>IF($AK119&lt;(Summary!$D$4+1),P119,"")</f>
        <v/>
      </c>
      <c r="AI119" s="12" t="str">
        <f>IF($AK119&lt;(Summary!$D$4+1),Q119,"")</f>
        <v/>
      </c>
      <c r="AJ119" s="12" t="str">
        <f>IF($AK119&lt;(Summary!$D$4+1),R119,"")</f>
        <v/>
      </c>
      <c r="AK119" s="10">
        <f t="shared" si="8"/>
        <v>115</v>
      </c>
    </row>
    <row r="120" spans="2:37" x14ac:dyDescent="0.2">
      <c r="B120" s="1">
        <f>'Base Correl and Vol Calcs'!B120</f>
        <v>35064</v>
      </c>
      <c r="C120" s="3">
        <f ca="1">'Data Selector'!W119</f>
        <v>-2.8892111838525469E-2</v>
      </c>
      <c r="D120" s="3">
        <f ca="1">'Data Selector'!X119</f>
        <v>0</v>
      </c>
      <c r="E120" s="3">
        <f ca="1">'Data Selector'!Y119</f>
        <v>0</v>
      </c>
      <c r="F120" s="3">
        <f ca="1">'Data Selector'!Z119</f>
        <v>2.1699877399999901E-2</v>
      </c>
      <c r="G120" s="3">
        <f ca="1">'Data Selector'!AA119</f>
        <v>6.0221622719265344E-3</v>
      </c>
      <c r="H120" s="3">
        <f ca="1">'Data Selector'!AB119</f>
        <v>5.4351066673785642E-3</v>
      </c>
      <c r="I120" s="3">
        <f ca="1">'Data Selector'!AC119</f>
        <v>0</v>
      </c>
      <c r="J120" s="3">
        <f ca="1">'Data Selector'!AD119</f>
        <v>9.9211375150949355E-2</v>
      </c>
      <c r="K120" s="3">
        <f ca="1">'Data Selector'!AE119</f>
        <v>3.1619614628190185E-2</v>
      </c>
      <c r="L120" s="3">
        <f ca="1">'Data Selector'!AF119</f>
        <v>5.3850475171487888E-2</v>
      </c>
      <c r="M120" s="3">
        <f ca="1">'Data Selector'!AG119</f>
        <v>4.6526042655296029E-2</v>
      </c>
      <c r="N120" s="3">
        <f ca="1">'Data Selector'!AH119</f>
        <v>6.0202894580513977E-2</v>
      </c>
      <c r="O120" s="3">
        <f ca="1">'Data Selector'!AI119</f>
        <v>4.2614426259334648E-2</v>
      </c>
      <c r="P120" s="3">
        <f ca="1">'Data Selector'!AJ119</f>
        <v>-2.3275417288851519E-2</v>
      </c>
      <c r="Q120" s="3" t="e">
        <f ca="1">'Data Selector'!AK119</f>
        <v>#DIV/0!</v>
      </c>
      <c r="R120" s="3" t="e">
        <f ca="1">'Data Selector'!AL119</f>
        <v>#DIV/0!</v>
      </c>
      <c r="U120" s="12" t="str">
        <f>IF($AK120&lt;(Summary!$D$4+1),C120,"")</f>
        <v/>
      </c>
      <c r="V120" s="12" t="str">
        <f>IF($AK120&lt;(Summary!$D$4+1),D120,"")</f>
        <v/>
      </c>
      <c r="W120" s="12" t="str">
        <f>IF($AK120&lt;(Summary!$D$4+1),E120,"")</f>
        <v/>
      </c>
      <c r="X120" s="12" t="str">
        <f>IF($AK120&lt;(Summary!$D$4+1),F120,"")</f>
        <v/>
      </c>
      <c r="Y120" s="12" t="str">
        <f>IF($AK120&lt;(Summary!$D$4+1),G120,"")</f>
        <v/>
      </c>
      <c r="Z120" s="12" t="str">
        <f>IF($AK120&lt;(Summary!$D$4+1),H120,"")</f>
        <v/>
      </c>
      <c r="AA120" s="12" t="str">
        <f>IF($AK120&lt;(Summary!$D$4+1),I120,"")</f>
        <v/>
      </c>
      <c r="AB120" s="12" t="str">
        <f>IF($AK120&lt;(Summary!$D$4+1),J120,"")</f>
        <v/>
      </c>
      <c r="AC120" s="12" t="str">
        <f>IF($AK120&lt;(Summary!$D$4+1),K120,"")</f>
        <v/>
      </c>
      <c r="AD120" s="12" t="str">
        <f>IF($AK120&lt;(Summary!$D$4+1),L120,"")</f>
        <v/>
      </c>
      <c r="AE120" s="12" t="str">
        <f>IF($AK120&lt;(Summary!$D$4+1),M120,"")</f>
        <v/>
      </c>
      <c r="AF120" s="12" t="str">
        <f>IF($AK120&lt;(Summary!$D$4+1),N120,"")</f>
        <v/>
      </c>
      <c r="AG120" s="12" t="str">
        <f>IF($AK120&lt;(Summary!$D$4+1),O120,"")</f>
        <v/>
      </c>
      <c r="AH120" s="12" t="str">
        <f>IF($AK120&lt;(Summary!$D$4+1),P120,"")</f>
        <v/>
      </c>
      <c r="AI120" s="12" t="str">
        <f>IF($AK120&lt;(Summary!$D$4+1),Q120,"")</f>
        <v/>
      </c>
      <c r="AJ120" s="12" t="str">
        <f>IF($AK120&lt;(Summary!$D$4+1),R120,"")</f>
        <v/>
      </c>
      <c r="AK120" s="10">
        <f t="shared" si="8"/>
        <v>116</v>
      </c>
    </row>
    <row r="121" spans="2:37" x14ac:dyDescent="0.2">
      <c r="B121" s="1">
        <f>'Base Correl and Vol Calcs'!B121</f>
        <v>34972</v>
      </c>
      <c r="C121" s="3">
        <f ca="1">'Data Selector'!W120</f>
        <v>1.725612723052361E-2</v>
      </c>
      <c r="D121" s="3">
        <f ca="1">'Data Selector'!X120</f>
        <v>0</v>
      </c>
      <c r="E121" s="3">
        <f ca="1">'Data Selector'!Y120</f>
        <v>0</v>
      </c>
      <c r="F121" s="3">
        <f ca="1">'Data Selector'!Z120</f>
        <v>2.4642512930000082E-2</v>
      </c>
      <c r="G121" s="3">
        <f ca="1">'Data Selector'!AA120</f>
        <v>8.0922232356648305E-3</v>
      </c>
      <c r="H121" s="3">
        <f ca="1">'Data Selector'!AB120</f>
        <v>0.11002751400215449</v>
      </c>
      <c r="I121" s="3">
        <f ca="1">'Data Selector'!AC120</f>
        <v>0</v>
      </c>
      <c r="J121" s="3">
        <f ca="1">'Data Selector'!AD120</f>
        <v>-2.2982351453862959E-2</v>
      </c>
      <c r="K121" s="3">
        <f ca="1">'Data Selector'!AE120</f>
        <v>-2.116453275394703E-2</v>
      </c>
      <c r="L121" s="3">
        <f ca="1">'Data Selector'!AF120</f>
        <v>-7.8014211213103257E-3</v>
      </c>
      <c r="M121" s="3">
        <f ca="1">'Data Selector'!AG120</f>
        <v>4.9307949226244041E-2</v>
      </c>
      <c r="N121" s="3">
        <f ca="1">'Data Selector'!AH120</f>
        <v>7.9472063461434539E-2</v>
      </c>
      <c r="O121" s="3">
        <f ca="1">'Data Selector'!AI120</f>
        <v>1.962848759732827E-2</v>
      </c>
      <c r="P121" s="3">
        <f ca="1">'Data Selector'!AJ120</f>
        <v>8.2814546404018863E-2</v>
      </c>
      <c r="Q121" s="3" t="e">
        <f ca="1">'Data Selector'!AK120</f>
        <v>#DIV/0!</v>
      </c>
      <c r="R121" s="3" t="e">
        <f ca="1">'Data Selector'!AL120</f>
        <v>#DIV/0!</v>
      </c>
      <c r="U121" s="12" t="str">
        <f>IF($AK121&lt;(Summary!$D$4+1),C121,"")</f>
        <v/>
      </c>
      <c r="V121" s="12" t="str">
        <f>IF($AK121&lt;(Summary!$D$4+1),D121,"")</f>
        <v/>
      </c>
      <c r="W121" s="12" t="str">
        <f>IF($AK121&lt;(Summary!$D$4+1),E121,"")</f>
        <v/>
      </c>
      <c r="X121" s="12" t="str">
        <f>IF($AK121&lt;(Summary!$D$4+1),F121,"")</f>
        <v/>
      </c>
      <c r="Y121" s="12" t="str">
        <f>IF($AK121&lt;(Summary!$D$4+1),G121,"")</f>
        <v/>
      </c>
      <c r="Z121" s="12" t="str">
        <f>IF($AK121&lt;(Summary!$D$4+1),H121,"")</f>
        <v/>
      </c>
      <c r="AA121" s="12" t="str">
        <f>IF($AK121&lt;(Summary!$D$4+1),I121,"")</f>
        <v/>
      </c>
      <c r="AB121" s="12" t="str">
        <f>IF($AK121&lt;(Summary!$D$4+1),J121,"")</f>
        <v/>
      </c>
      <c r="AC121" s="12" t="str">
        <f>IF($AK121&lt;(Summary!$D$4+1),K121,"")</f>
        <v/>
      </c>
      <c r="AD121" s="12" t="str">
        <f>IF($AK121&lt;(Summary!$D$4+1),L121,"")</f>
        <v/>
      </c>
      <c r="AE121" s="12" t="str">
        <f>IF($AK121&lt;(Summary!$D$4+1),M121,"")</f>
        <v/>
      </c>
      <c r="AF121" s="12" t="str">
        <f>IF($AK121&lt;(Summary!$D$4+1),N121,"")</f>
        <v/>
      </c>
      <c r="AG121" s="12" t="str">
        <f>IF($AK121&lt;(Summary!$D$4+1),O121,"")</f>
        <v/>
      </c>
      <c r="AH121" s="12" t="str">
        <f>IF($AK121&lt;(Summary!$D$4+1),P121,"")</f>
        <v/>
      </c>
      <c r="AI121" s="12" t="str">
        <f>IF($AK121&lt;(Summary!$D$4+1),Q121,"")</f>
        <v/>
      </c>
      <c r="AJ121" s="12" t="str">
        <f>IF($AK121&lt;(Summary!$D$4+1),R121,"")</f>
        <v/>
      </c>
      <c r="AK121" s="10">
        <f t="shared" si="8"/>
        <v>117</v>
      </c>
    </row>
    <row r="122" spans="2:37" x14ac:dyDescent="0.2">
      <c r="B122" s="1">
        <f>'Base Correl and Vol Calcs'!B122</f>
        <v>34880</v>
      </c>
      <c r="C122" s="3">
        <f ca="1">'Data Selector'!W121</f>
        <v>1.8856885121812272E-2</v>
      </c>
      <c r="D122" s="3">
        <f ca="1">'Data Selector'!X121</f>
        <v>0</v>
      </c>
      <c r="E122" s="3">
        <f ca="1">'Data Selector'!Y121</f>
        <v>0</v>
      </c>
      <c r="F122" s="3">
        <f ca="1">'Data Selector'!Z121</f>
        <v>2.7229673095000129E-2</v>
      </c>
      <c r="G122" s="3">
        <f ca="1">'Data Selector'!AA121</f>
        <v>1.83503056764589E-2</v>
      </c>
      <c r="H122" s="3">
        <f ca="1">'Data Selector'!AB121</f>
        <v>3.8763056869230983E-2</v>
      </c>
      <c r="I122" s="3">
        <f ca="1">'Data Selector'!AC121</f>
        <v>0</v>
      </c>
      <c r="J122" s="3">
        <f ca="1">'Data Selector'!AD121</f>
        <v>5.2440773417716802E-2</v>
      </c>
      <c r="K122" s="3">
        <f ca="1">'Data Selector'!AE121</f>
        <v>7.8113269977333477E-2</v>
      </c>
      <c r="L122" s="3">
        <f ca="1">'Data Selector'!AF121</f>
        <v>3.7115723549285162E-2</v>
      </c>
      <c r="M122" s="3">
        <f ca="1">'Data Selector'!AG121</f>
        <v>4.5398918922092024E-2</v>
      </c>
      <c r="N122" s="3">
        <f ca="1">'Data Selector'!AH121</f>
        <v>9.5458160676773041E-2</v>
      </c>
      <c r="O122" s="3">
        <f ca="1">'Data Selector'!AI121</f>
        <v>6.0930740807513706E-2</v>
      </c>
      <c r="P122" s="3">
        <f ca="1">'Data Selector'!AJ121</f>
        <v>7.4653464879403719E-2</v>
      </c>
      <c r="Q122" s="3" t="e">
        <f ca="1">'Data Selector'!AK121</f>
        <v>#DIV/0!</v>
      </c>
      <c r="R122" s="3" t="e">
        <f ca="1">'Data Selector'!AL121</f>
        <v>#DIV/0!</v>
      </c>
      <c r="U122" s="12" t="str">
        <f>IF($AK122&lt;(Summary!$D$4+1),C122,"")</f>
        <v/>
      </c>
      <c r="V122" s="12" t="str">
        <f>IF($AK122&lt;(Summary!$D$4+1),D122,"")</f>
        <v/>
      </c>
      <c r="W122" s="12" t="str">
        <f>IF($AK122&lt;(Summary!$D$4+1),E122,"")</f>
        <v/>
      </c>
      <c r="X122" s="12" t="str">
        <f>IF($AK122&lt;(Summary!$D$4+1),F122,"")</f>
        <v/>
      </c>
      <c r="Y122" s="12" t="str">
        <f>IF($AK122&lt;(Summary!$D$4+1),G122,"")</f>
        <v/>
      </c>
      <c r="Z122" s="12" t="str">
        <f>IF($AK122&lt;(Summary!$D$4+1),H122,"")</f>
        <v/>
      </c>
      <c r="AA122" s="12" t="str">
        <f>IF($AK122&lt;(Summary!$D$4+1),I122,"")</f>
        <v/>
      </c>
      <c r="AB122" s="12" t="str">
        <f>IF($AK122&lt;(Summary!$D$4+1),J122,"")</f>
        <v/>
      </c>
      <c r="AC122" s="12" t="str">
        <f>IF($AK122&lt;(Summary!$D$4+1),K122,"")</f>
        <v/>
      </c>
      <c r="AD122" s="12" t="str">
        <f>IF($AK122&lt;(Summary!$D$4+1),L122,"")</f>
        <v/>
      </c>
      <c r="AE122" s="12" t="str">
        <f>IF($AK122&lt;(Summary!$D$4+1),M122,"")</f>
        <v/>
      </c>
      <c r="AF122" s="12" t="str">
        <f>IF($AK122&lt;(Summary!$D$4+1),N122,"")</f>
        <v/>
      </c>
      <c r="AG122" s="12" t="str">
        <f>IF($AK122&lt;(Summary!$D$4+1),O122,"")</f>
        <v/>
      </c>
      <c r="AH122" s="12" t="str">
        <f>IF($AK122&lt;(Summary!$D$4+1),P122,"")</f>
        <v/>
      </c>
      <c r="AI122" s="12" t="str">
        <f>IF($AK122&lt;(Summary!$D$4+1),Q122,"")</f>
        <v/>
      </c>
      <c r="AJ122" s="12" t="str">
        <f>IF($AK122&lt;(Summary!$D$4+1),R122,"")</f>
        <v/>
      </c>
      <c r="AK122" s="10">
        <f t="shared" si="8"/>
        <v>118</v>
      </c>
    </row>
    <row r="123" spans="2:37" x14ac:dyDescent="0.2">
      <c r="B123" s="1">
        <f>'Base Correl and Vol Calcs'!B123</f>
        <v>34789</v>
      </c>
      <c r="C123" s="3">
        <f ca="1">'Data Selector'!W122</f>
        <v>3.1372570865676241E-2</v>
      </c>
      <c r="D123" s="3">
        <f ca="1">'Data Selector'!X122</f>
        <v>0</v>
      </c>
      <c r="E123" s="3">
        <f ca="1">'Data Selector'!Y122</f>
        <v>0</v>
      </c>
      <c r="F123" s="3">
        <f ca="1">'Data Selector'!Z122</f>
        <v>9.9566358312499936E-2</v>
      </c>
      <c r="G123" s="3">
        <f ca="1">'Data Selector'!AA122</f>
        <v>8.4744269685155249E-3</v>
      </c>
      <c r="H123" s="3">
        <f ca="1">'Data Selector'!AB122</f>
        <v>-7.8133797800077343E-2</v>
      </c>
      <c r="I123" s="3">
        <f ca="1">'Data Selector'!AC122</f>
        <v>0</v>
      </c>
      <c r="J123" s="3">
        <f ca="1">'Data Selector'!AD122</f>
        <v>-2.8842525367058336E-2</v>
      </c>
      <c r="K123" s="3">
        <f ca="1">'Data Selector'!AE122</f>
        <v>-3.6337996859659993E-3</v>
      </c>
      <c r="L123" s="3">
        <f ca="1">'Data Selector'!AF122</f>
        <v>-9.82522258484686E-3</v>
      </c>
      <c r="M123" s="3">
        <f ca="1">'Data Selector'!AG122</f>
        <v>4.1549463809287923E-2</v>
      </c>
      <c r="N123" s="3">
        <f ca="1">'Data Selector'!AH122</f>
        <v>9.7367747812986627E-2</v>
      </c>
      <c r="O123" s="3">
        <f ca="1">'Data Selector'!AI122</f>
        <v>5.0435466910037086E-2</v>
      </c>
      <c r="P123" s="3">
        <f ca="1">'Data Selector'!AJ122</f>
        <v>5.7401268109108949E-2</v>
      </c>
      <c r="Q123" s="3" t="e">
        <f ca="1">'Data Selector'!AK122</f>
        <v>#DIV/0!</v>
      </c>
      <c r="R123" s="3" t="e">
        <f ca="1">'Data Selector'!AL122</f>
        <v>#DIV/0!</v>
      </c>
      <c r="U123" s="12" t="str">
        <f>IF($AK123&lt;(Summary!$D$4+1),C123,"")</f>
        <v/>
      </c>
      <c r="V123" s="12" t="str">
        <f>IF($AK123&lt;(Summary!$D$4+1),D123,"")</f>
        <v/>
      </c>
      <c r="W123" s="12" t="str">
        <f>IF($AK123&lt;(Summary!$D$4+1),E123,"")</f>
        <v/>
      </c>
      <c r="X123" s="12" t="str">
        <f>IF($AK123&lt;(Summary!$D$4+1),F123,"")</f>
        <v/>
      </c>
      <c r="Y123" s="12" t="str">
        <f>IF($AK123&lt;(Summary!$D$4+1),G123,"")</f>
        <v/>
      </c>
      <c r="Z123" s="12" t="str">
        <f>IF($AK123&lt;(Summary!$D$4+1),H123,"")</f>
        <v/>
      </c>
      <c r="AA123" s="12" t="str">
        <f>IF($AK123&lt;(Summary!$D$4+1),I123,"")</f>
        <v/>
      </c>
      <c r="AB123" s="12" t="str">
        <f>IF($AK123&lt;(Summary!$D$4+1),J123,"")</f>
        <v/>
      </c>
      <c r="AC123" s="12" t="str">
        <f>IF($AK123&lt;(Summary!$D$4+1),K123,"")</f>
        <v/>
      </c>
      <c r="AD123" s="12" t="str">
        <f>IF($AK123&lt;(Summary!$D$4+1),L123,"")</f>
        <v/>
      </c>
      <c r="AE123" s="12" t="str">
        <f>IF($AK123&lt;(Summary!$D$4+1),M123,"")</f>
        <v/>
      </c>
      <c r="AF123" s="12" t="str">
        <f>IF($AK123&lt;(Summary!$D$4+1),N123,"")</f>
        <v/>
      </c>
      <c r="AG123" s="12" t="str">
        <f>IF($AK123&lt;(Summary!$D$4+1),O123,"")</f>
        <v/>
      </c>
      <c r="AH123" s="12" t="str">
        <f>IF($AK123&lt;(Summary!$D$4+1),P123,"")</f>
        <v/>
      </c>
      <c r="AI123" s="12" t="str">
        <f>IF($AK123&lt;(Summary!$D$4+1),Q123,"")</f>
        <v/>
      </c>
      <c r="AJ123" s="12" t="str">
        <f>IF($AK123&lt;(Summary!$D$4+1),R123,"")</f>
        <v/>
      </c>
      <c r="AK123" s="10">
        <f t="shared" si="8"/>
        <v>119</v>
      </c>
    </row>
    <row r="124" spans="2:37" x14ac:dyDescent="0.2">
      <c r="B124" s="1">
        <f>'Base Correl and Vol Calcs'!B124</f>
        <v>34699</v>
      </c>
      <c r="C124" s="3">
        <f ca="1">'Data Selector'!W123</f>
        <v>8.1045058279212157E-3</v>
      </c>
      <c r="D124" s="3">
        <f ca="1">'Data Selector'!X123</f>
        <v>0</v>
      </c>
      <c r="E124" s="3">
        <f ca="1">'Data Selector'!Y123</f>
        <v>0</v>
      </c>
      <c r="F124" s="3">
        <f ca="1">'Data Selector'!Z123</f>
        <v>-7.7519599860002009E-3</v>
      </c>
      <c r="G124" s="3">
        <f ca="1">'Data Selector'!AA123</f>
        <v>2.7226973097821405E-2</v>
      </c>
      <c r="H124" s="3">
        <f ca="1">'Data Selector'!AB123</f>
        <v>0.15477950286434972</v>
      </c>
      <c r="I124" s="3">
        <f ca="1">'Data Selector'!AC123</f>
        <v>0</v>
      </c>
      <c r="J124" s="3">
        <f ca="1">'Data Selector'!AD123</f>
        <v>0.13555329239410696</v>
      </c>
      <c r="K124" s="3">
        <f ca="1">'Data Selector'!AE123</f>
        <v>4.3123825263094995E-2</v>
      </c>
      <c r="L124" s="3">
        <f ca="1">'Data Selector'!AF123</f>
        <v>1.9442894705899993E-2</v>
      </c>
      <c r="M124" s="3">
        <f ca="1">'Data Selector'!AG123</f>
        <v>-8.660428541236409E-2</v>
      </c>
      <c r="N124" s="3">
        <f ca="1">'Data Selector'!AH123</f>
        <v>-1.5645275171505268E-4</v>
      </c>
      <c r="O124" s="3">
        <f ca="1">'Data Selector'!AI123</f>
        <v>3.7814768841908375E-3</v>
      </c>
      <c r="P124" s="3">
        <f ca="1">'Data Selector'!AJ123</f>
        <v>-4.6085841557836904E-2</v>
      </c>
      <c r="Q124" s="3" t="e">
        <f ca="1">'Data Selector'!AK123</f>
        <v>#DIV/0!</v>
      </c>
      <c r="R124" s="3" t="e">
        <f ca="1">'Data Selector'!AL123</f>
        <v>#DIV/0!</v>
      </c>
      <c r="U124" s="12" t="str">
        <f>IF($AK124&lt;(Summary!$D$4+1),C124,"")</f>
        <v/>
      </c>
      <c r="V124" s="12" t="str">
        <f>IF($AK124&lt;(Summary!$D$4+1),D124,"")</f>
        <v/>
      </c>
      <c r="W124" s="12" t="str">
        <f>IF($AK124&lt;(Summary!$D$4+1),E124,"")</f>
        <v/>
      </c>
      <c r="X124" s="12" t="str">
        <f>IF($AK124&lt;(Summary!$D$4+1),F124,"")</f>
        <v/>
      </c>
      <c r="Y124" s="12" t="str">
        <f>IF($AK124&lt;(Summary!$D$4+1),G124,"")</f>
        <v/>
      </c>
      <c r="Z124" s="12" t="str">
        <f>IF($AK124&lt;(Summary!$D$4+1),H124,"")</f>
        <v/>
      </c>
      <c r="AA124" s="12" t="str">
        <f>IF($AK124&lt;(Summary!$D$4+1),I124,"")</f>
        <v/>
      </c>
      <c r="AB124" s="12" t="str">
        <f>IF($AK124&lt;(Summary!$D$4+1),J124,"")</f>
        <v/>
      </c>
      <c r="AC124" s="12" t="str">
        <f>IF($AK124&lt;(Summary!$D$4+1),K124,"")</f>
        <v/>
      </c>
      <c r="AD124" s="12" t="str">
        <f>IF($AK124&lt;(Summary!$D$4+1),L124,"")</f>
        <v/>
      </c>
      <c r="AE124" s="12" t="str">
        <f>IF($AK124&lt;(Summary!$D$4+1),M124,"")</f>
        <v/>
      </c>
      <c r="AF124" s="12" t="str">
        <f>IF($AK124&lt;(Summary!$D$4+1),N124,"")</f>
        <v/>
      </c>
      <c r="AG124" s="12" t="str">
        <f>IF($AK124&lt;(Summary!$D$4+1),O124,"")</f>
        <v/>
      </c>
      <c r="AH124" s="12" t="str">
        <f>IF($AK124&lt;(Summary!$D$4+1),P124,"")</f>
        <v/>
      </c>
      <c r="AI124" s="12" t="str">
        <f>IF($AK124&lt;(Summary!$D$4+1),Q124,"")</f>
        <v/>
      </c>
      <c r="AJ124" s="12" t="str">
        <f>IF($AK124&lt;(Summary!$D$4+1),R124,"")</f>
        <v/>
      </c>
      <c r="AK124" s="10">
        <f t="shared" si="8"/>
        <v>120</v>
      </c>
    </row>
    <row r="125" spans="2:37" x14ac:dyDescent="0.2">
      <c r="B125" s="1">
        <f>'Base Correl and Vol Calcs'!B125</f>
        <v>34607</v>
      </c>
      <c r="C125" s="3">
        <f ca="1">'Data Selector'!W124</f>
        <v>2.1102411285339739E-2</v>
      </c>
      <c r="D125" s="3">
        <f ca="1">'Data Selector'!X124</f>
        <v>0</v>
      </c>
      <c r="E125" s="3">
        <f ca="1">'Data Selector'!Y124</f>
        <v>0</v>
      </c>
      <c r="F125" s="3">
        <f ca="1">'Data Selector'!Z124</f>
        <v>2.534133342499989E-2</v>
      </c>
      <c r="G125" s="3">
        <f ca="1">'Data Selector'!AA124</f>
        <v>1.1147562082090001E-3</v>
      </c>
      <c r="H125" s="3">
        <f ca="1">'Data Selector'!AB124</f>
        <v>5.1055188854153499E-2</v>
      </c>
      <c r="I125" s="3">
        <f ca="1">'Data Selector'!AC124</f>
        <v>0</v>
      </c>
      <c r="J125" s="3">
        <f ca="1">'Data Selector'!AD124</f>
        <v>2.6272988246995865E-3</v>
      </c>
      <c r="K125" s="3">
        <f ca="1">'Data Selector'!AE124</f>
        <v>-8.0293574552341429E-3</v>
      </c>
      <c r="L125" s="3">
        <f ca="1">'Data Selector'!AF124</f>
        <v>1.0651430043417287E-2</v>
      </c>
      <c r="M125" s="3">
        <f ca="1">'Data Selector'!AG124</f>
        <v>3.6980995466389999E-2</v>
      </c>
      <c r="N125" s="3">
        <f ca="1">'Data Selector'!AH124</f>
        <v>4.8891132575572982E-2</v>
      </c>
      <c r="O125" s="3">
        <f ca="1">'Data Selector'!AI124</f>
        <v>6.0985981596626271E-3</v>
      </c>
      <c r="P125" s="3">
        <f ca="1">'Data Selector'!AJ124</f>
        <v>0</v>
      </c>
      <c r="Q125" s="3" t="e">
        <f ca="1">'Data Selector'!AK124</f>
        <v>#DIV/0!</v>
      </c>
      <c r="R125" s="3" t="e">
        <f ca="1">'Data Selector'!AL124</f>
        <v>#DIV/0!</v>
      </c>
      <c r="U125" s="12" t="str">
        <f>IF($AK125&lt;(Summary!$D$4+1),C125,"")</f>
        <v/>
      </c>
      <c r="V125" s="12" t="str">
        <f>IF($AK125&lt;(Summary!$D$4+1),D125,"")</f>
        <v/>
      </c>
      <c r="W125" s="12" t="str">
        <f>IF($AK125&lt;(Summary!$D$4+1),E125,"")</f>
        <v/>
      </c>
      <c r="X125" s="12" t="str">
        <f>IF($AK125&lt;(Summary!$D$4+1),F125,"")</f>
        <v/>
      </c>
      <c r="Y125" s="12" t="str">
        <f>IF($AK125&lt;(Summary!$D$4+1),G125,"")</f>
        <v/>
      </c>
      <c r="Z125" s="12" t="str">
        <f>IF($AK125&lt;(Summary!$D$4+1),H125,"")</f>
        <v/>
      </c>
      <c r="AA125" s="12" t="str">
        <f>IF($AK125&lt;(Summary!$D$4+1),I125,"")</f>
        <v/>
      </c>
      <c r="AB125" s="12" t="str">
        <f>IF($AK125&lt;(Summary!$D$4+1),J125,"")</f>
        <v/>
      </c>
      <c r="AC125" s="12" t="str">
        <f>IF($AK125&lt;(Summary!$D$4+1),K125,"")</f>
        <v/>
      </c>
      <c r="AD125" s="12" t="str">
        <f>IF($AK125&lt;(Summary!$D$4+1),L125,"")</f>
        <v/>
      </c>
      <c r="AE125" s="12" t="str">
        <f>IF($AK125&lt;(Summary!$D$4+1),M125,"")</f>
        <v/>
      </c>
      <c r="AF125" s="12" t="str">
        <f>IF($AK125&lt;(Summary!$D$4+1),N125,"")</f>
        <v/>
      </c>
      <c r="AG125" s="12" t="str">
        <f>IF($AK125&lt;(Summary!$D$4+1),O125,"")</f>
        <v/>
      </c>
      <c r="AH125" s="12" t="str">
        <f>IF($AK125&lt;(Summary!$D$4+1),P125,"")</f>
        <v/>
      </c>
      <c r="AI125" s="12" t="str">
        <f>IF($AK125&lt;(Summary!$D$4+1),Q125,"")</f>
        <v/>
      </c>
      <c r="AJ125" s="12" t="str">
        <f>IF($AK125&lt;(Summary!$D$4+1),R125,"")</f>
        <v/>
      </c>
      <c r="AK125" s="10">
        <f t="shared" si="8"/>
        <v>121</v>
      </c>
    </row>
    <row r="126" spans="2:37" x14ac:dyDescent="0.2">
      <c r="B126" s="1">
        <f>'Base Correl and Vol Calcs'!B126</f>
        <v>34515</v>
      </c>
      <c r="C126" s="3">
        <f ca="1">'Data Selector'!W125</f>
        <v>1.1448785895458391E-2</v>
      </c>
      <c r="D126" s="3">
        <f ca="1">'Data Selector'!X125</f>
        <v>0</v>
      </c>
      <c r="E126" s="3">
        <f ca="1">'Data Selector'!Y125</f>
        <v>0</v>
      </c>
      <c r="F126" s="3">
        <f ca="1">'Data Selector'!Z125</f>
        <v>2.1741686636000068E-2</v>
      </c>
      <c r="G126" s="3">
        <f ca="1">'Data Selector'!AA125</f>
        <v>3.971309064214168E-3</v>
      </c>
      <c r="H126" s="3">
        <f ca="1">'Data Selector'!AB125</f>
        <v>2.6023467963407487E-3</v>
      </c>
      <c r="I126" s="3">
        <f ca="1">'Data Selector'!AC125</f>
        <v>0</v>
      </c>
      <c r="J126" s="3">
        <f ca="1">'Data Selector'!AD125</f>
        <v>3.6402049242606038E-2</v>
      </c>
      <c r="K126" s="3">
        <f ca="1">'Data Selector'!AE125</f>
        <v>5.2562684804635884E-2</v>
      </c>
      <c r="L126" s="3">
        <f ca="1">'Data Selector'!AF125</f>
        <v>6.4437371335483995E-3</v>
      </c>
      <c r="M126" s="3">
        <f ca="1">'Data Selector'!AG125</f>
        <v>-1.7344304006849942E-2</v>
      </c>
      <c r="N126" s="3">
        <f ca="1">'Data Selector'!AH125</f>
        <v>4.2111764015346775E-3</v>
      </c>
      <c r="O126" s="3">
        <f ca="1">'Data Selector'!AI125</f>
        <v>-1.0315926660265706E-2</v>
      </c>
      <c r="P126" s="3">
        <f ca="1">'Data Selector'!AJ125</f>
        <v>0</v>
      </c>
      <c r="Q126" s="3" t="e">
        <f ca="1">'Data Selector'!AK125</f>
        <v>#DIV/0!</v>
      </c>
      <c r="R126" s="3" t="e">
        <f ca="1">'Data Selector'!AL125</f>
        <v>#DIV/0!</v>
      </c>
      <c r="U126" s="12" t="str">
        <f>IF($AK126&lt;(Summary!$D$4+1),C126,"")</f>
        <v/>
      </c>
      <c r="V126" s="12" t="str">
        <f>IF($AK126&lt;(Summary!$D$4+1),D126,"")</f>
        <v/>
      </c>
      <c r="W126" s="12" t="str">
        <f>IF($AK126&lt;(Summary!$D$4+1),E126,"")</f>
        <v/>
      </c>
      <c r="X126" s="12" t="str">
        <f>IF($AK126&lt;(Summary!$D$4+1),F126,"")</f>
        <v/>
      </c>
      <c r="Y126" s="12" t="str">
        <f>IF($AK126&lt;(Summary!$D$4+1),G126,"")</f>
        <v/>
      </c>
      <c r="Z126" s="12" t="str">
        <f>IF($AK126&lt;(Summary!$D$4+1),H126,"")</f>
        <v/>
      </c>
      <c r="AA126" s="12" t="str">
        <f>IF($AK126&lt;(Summary!$D$4+1),I126,"")</f>
        <v/>
      </c>
      <c r="AB126" s="12" t="str">
        <f>IF($AK126&lt;(Summary!$D$4+1),J126,"")</f>
        <v/>
      </c>
      <c r="AC126" s="12" t="str">
        <f>IF($AK126&lt;(Summary!$D$4+1),K126,"")</f>
        <v/>
      </c>
      <c r="AD126" s="12" t="str">
        <f>IF($AK126&lt;(Summary!$D$4+1),L126,"")</f>
        <v/>
      </c>
      <c r="AE126" s="12" t="str">
        <f>IF($AK126&lt;(Summary!$D$4+1),M126,"")</f>
        <v/>
      </c>
      <c r="AF126" s="12" t="str">
        <f>IF($AK126&lt;(Summary!$D$4+1),N126,"")</f>
        <v/>
      </c>
      <c r="AG126" s="12" t="str">
        <f>IF($AK126&lt;(Summary!$D$4+1),O126,"")</f>
        <v/>
      </c>
      <c r="AH126" s="12" t="str">
        <f>IF($AK126&lt;(Summary!$D$4+1),P126,"")</f>
        <v/>
      </c>
      <c r="AI126" s="12" t="str">
        <f>IF($AK126&lt;(Summary!$D$4+1),Q126,"")</f>
        <v/>
      </c>
      <c r="AJ126" s="12" t="str">
        <f>IF($AK126&lt;(Summary!$D$4+1),R126,"")</f>
        <v/>
      </c>
      <c r="AK126" s="10">
        <f t="shared" si="8"/>
        <v>122</v>
      </c>
    </row>
    <row r="127" spans="2:37" x14ac:dyDescent="0.2">
      <c r="B127" s="1">
        <f>'Base Correl and Vol Calcs'!B127</f>
        <v>34424</v>
      </c>
      <c r="C127" s="3">
        <f ca="1">'Data Selector'!W126</f>
        <v>2.1656745801552413E-2</v>
      </c>
      <c r="D127" s="3">
        <f ca="1">'Data Selector'!X126</f>
        <v>0</v>
      </c>
      <c r="E127" s="3">
        <f ca="1">'Data Selector'!Y126</f>
        <v>0</v>
      </c>
      <c r="F127" s="3">
        <f ca="1">'Data Selector'!Z126</f>
        <v>2.726777136199976E-2</v>
      </c>
      <c r="G127" s="3">
        <f ca="1">'Data Selector'!AA126</f>
        <v>3.1655407424975524E-2</v>
      </c>
      <c r="H127" s="3">
        <f ca="1">'Data Selector'!AB126</f>
        <v>0.10668435479461302</v>
      </c>
      <c r="I127" s="3">
        <f ca="1">'Data Selector'!AC126</f>
        <v>0</v>
      </c>
      <c r="J127" s="3">
        <f ca="1">'Data Selector'!AD126</f>
        <v>2.5114686796354979E-2</v>
      </c>
      <c r="K127" s="3">
        <f ca="1">'Data Selector'!AE126</f>
        <v>5.9599897600723928E-3</v>
      </c>
      <c r="L127" s="3">
        <f ca="1">'Data Selector'!AF126</f>
        <v>7.8276036182212128E-3</v>
      </c>
      <c r="M127" s="3">
        <f ca="1">'Data Selector'!AG126</f>
        <v>-7.2196378244703818E-2</v>
      </c>
      <c r="N127" s="3">
        <f ca="1">'Data Selector'!AH126</f>
        <v>-3.792338331855416E-2</v>
      </c>
      <c r="O127" s="3">
        <f ca="1">'Data Selector'!AI126</f>
        <v>-2.8662327712525748E-2</v>
      </c>
      <c r="P127" s="3">
        <f ca="1">'Data Selector'!AJ126</f>
        <v>0</v>
      </c>
      <c r="Q127" s="3" t="e">
        <f ca="1">'Data Selector'!AK126</f>
        <v>#DIV/0!</v>
      </c>
      <c r="R127" s="3" t="e">
        <f ca="1">'Data Selector'!AL126</f>
        <v>#DIV/0!</v>
      </c>
      <c r="U127" s="12" t="str">
        <f>IF($AK127&lt;(Summary!$D$4+1),C127,"")</f>
        <v/>
      </c>
      <c r="V127" s="12" t="str">
        <f>IF($AK127&lt;(Summary!$D$4+1),D127,"")</f>
        <v/>
      </c>
      <c r="W127" s="12" t="str">
        <f>IF($AK127&lt;(Summary!$D$4+1),E127,"")</f>
        <v/>
      </c>
      <c r="X127" s="12" t="str">
        <f>IF($AK127&lt;(Summary!$D$4+1),F127,"")</f>
        <v/>
      </c>
      <c r="Y127" s="12" t="str">
        <f>IF($AK127&lt;(Summary!$D$4+1),G127,"")</f>
        <v/>
      </c>
      <c r="Z127" s="12" t="str">
        <f>IF($AK127&lt;(Summary!$D$4+1),H127,"")</f>
        <v/>
      </c>
      <c r="AA127" s="12" t="str">
        <f>IF($AK127&lt;(Summary!$D$4+1),I127,"")</f>
        <v/>
      </c>
      <c r="AB127" s="12" t="str">
        <f>IF($AK127&lt;(Summary!$D$4+1),J127,"")</f>
        <v/>
      </c>
      <c r="AC127" s="12" t="str">
        <f>IF($AK127&lt;(Summary!$D$4+1),K127,"")</f>
        <v/>
      </c>
      <c r="AD127" s="12" t="str">
        <f>IF($AK127&lt;(Summary!$D$4+1),L127,"")</f>
        <v/>
      </c>
      <c r="AE127" s="12" t="str">
        <f>IF($AK127&lt;(Summary!$D$4+1),M127,"")</f>
        <v/>
      </c>
      <c r="AF127" s="12" t="str">
        <f>IF($AK127&lt;(Summary!$D$4+1),N127,"")</f>
        <v/>
      </c>
      <c r="AG127" s="12" t="str">
        <f>IF($AK127&lt;(Summary!$D$4+1),O127,"")</f>
        <v/>
      </c>
      <c r="AH127" s="12" t="str">
        <f>IF($AK127&lt;(Summary!$D$4+1),P127,"")</f>
        <v/>
      </c>
      <c r="AI127" s="12" t="str">
        <f>IF($AK127&lt;(Summary!$D$4+1),Q127,"")</f>
        <v/>
      </c>
      <c r="AJ127" s="12" t="str">
        <f>IF($AK127&lt;(Summary!$D$4+1),R127,"")</f>
        <v/>
      </c>
      <c r="AK127" s="10">
        <f t="shared" si="8"/>
        <v>123</v>
      </c>
    </row>
    <row r="128" spans="2:37" x14ac:dyDescent="0.2">
      <c r="B128" s="1">
        <f>'Base Correl and Vol Calcs'!B128</f>
        <v>34334</v>
      </c>
      <c r="C128" s="3">
        <f ca="1">'Data Selector'!W127</f>
        <v>1.2228213369624985E-3</v>
      </c>
      <c r="D128" s="3">
        <f ca="1">'Data Selector'!X127</f>
        <v>0</v>
      </c>
      <c r="E128" s="3">
        <f ca="1">'Data Selector'!Y127</f>
        <v>0</v>
      </c>
      <c r="F128" s="3">
        <f ca="1">'Data Selector'!Z127</f>
        <v>2.7395110820001012E-3</v>
      </c>
      <c r="G128" s="3">
        <f ca="1">'Data Selector'!AA127</f>
        <v>1.1207789365616616E-2</v>
      </c>
      <c r="H128" s="3">
        <f ca="1">'Data Selector'!AB127</f>
        <v>-3.0293350962141807E-2</v>
      </c>
      <c r="I128" s="3">
        <f ca="1">'Data Selector'!AC127</f>
        <v>0</v>
      </c>
      <c r="J128" s="3">
        <f ca="1">'Data Selector'!AD127</f>
        <v>1.4380907259357922E-2</v>
      </c>
      <c r="K128" s="3">
        <f ca="1">'Data Selector'!AE127</f>
        <v>3.6822381013099204E-2</v>
      </c>
      <c r="L128" s="3">
        <f ca="1">'Data Selector'!AF127</f>
        <v>5.9718445770285733E-2</v>
      </c>
      <c r="M128" s="3">
        <f ca="1">'Data Selector'!AG127</f>
        <v>0.23051407363461229</v>
      </c>
      <c r="N128" s="3">
        <f ca="1">'Data Selector'!AH127</f>
        <v>2.3180507081038471E-2</v>
      </c>
      <c r="O128" s="3">
        <f ca="1">'Data Selector'!AI127</f>
        <v>5.9224516230504953E-4</v>
      </c>
      <c r="P128" s="3">
        <f ca="1">'Data Selector'!AJ127</f>
        <v>0</v>
      </c>
      <c r="Q128" s="3" t="e">
        <f ca="1">'Data Selector'!AK127</f>
        <v>#DIV/0!</v>
      </c>
      <c r="R128" s="3" t="e">
        <f ca="1">'Data Selector'!AL127</f>
        <v>#DIV/0!</v>
      </c>
      <c r="U128" s="12" t="str">
        <f>IF($AK128&lt;(Summary!$D$4+1),C128,"")</f>
        <v/>
      </c>
      <c r="V128" s="12" t="str">
        <f>IF($AK128&lt;(Summary!$D$4+1),D128,"")</f>
        <v/>
      </c>
      <c r="W128" s="12" t="str">
        <f>IF($AK128&lt;(Summary!$D$4+1),E128,"")</f>
        <v/>
      </c>
      <c r="X128" s="12" t="str">
        <f>IF($AK128&lt;(Summary!$D$4+1),F128,"")</f>
        <v/>
      </c>
      <c r="Y128" s="12" t="str">
        <f>IF($AK128&lt;(Summary!$D$4+1),G128,"")</f>
        <v/>
      </c>
      <c r="Z128" s="12" t="str">
        <f>IF($AK128&lt;(Summary!$D$4+1),H128,"")</f>
        <v/>
      </c>
      <c r="AA128" s="12" t="str">
        <f>IF($AK128&lt;(Summary!$D$4+1),I128,"")</f>
        <v/>
      </c>
      <c r="AB128" s="12" t="str">
        <f>IF($AK128&lt;(Summary!$D$4+1),J128,"")</f>
        <v/>
      </c>
      <c r="AC128" s="12" t="str">
        <f>IF($AK128&lt;(Summary!$D$4+1),K128,"")</f>
        <v/>
      </c>
      <c r="AD128" s="12" t="str">
        <f>IF($AK128&lt;(Summary!$D$4+1),L128,"")</f>
        <v/>
      </c>
      <c r="AE128" s="12" t="str">
        <f>IF($AK128&lt;(Summary!$D$4+1),M128,"")</f>
        <v/>
      </c>
      <c r="AF128" s="12" t="str">
        <f>IF($AK128&lt;(Summary!$D$4+1),N128,"")</f>
        <v/>
      </c>
      <c r="AG128" s="12" t="str">
        <f>IF($AK128&lt;(Summary!$D$4+1),O128,"")</f>
        <v/>
      </c>
      <c r="AH128" s="12" t="str">
        <f>IF($AK128&lt;(Summary!$D$4+1),P128,"")</f>
        <v/>
      </c>
      <c r="AI128" s="12" t="str">
        <f>IF($AK128&lt;(Summary!$D$4+1),Q128,"")</f>
        <v/>
      </c>
      <c r="AJ128" s="12" t="str">
        <f>IF($AK128&lt;(Summary!$D$4+1),R128,"")</f>
        <v/>
      </c>
      <c r="AK128" s="10">
        <f t="shared" si="8"/>
        <v>124</v>
      </c>
    </row>
    <row r="129" spans="2:37" x14ac:dyDescent="0.2">
      <c r="B129" s="1">
        <f>'Base Correl and Vol Calcs'!B129</f>
        <v>34242</v>
      </c>
      <c r="C129" s="3">
        <f ca="1">'Data Selector'!W128</f>
        <v>2.4381928337716463E-2</v>
      </c>
      <c r="D129" s="3">
        <f ca="1">'Data Selector'!X128</f>
        <v>0</v>
      </c>
      <c r="E129" s="3">
        <f ca="1">'Data Selector'!Y128</f>
        <v>0</v>
      </c>
      <c r="F129" s="3">
        <f ca="1">'Data Selector'!Z128</f>
        <v>-3.4129109220001341E-3</v>
      </c>
      <c r="G129" s="3">
        <f ca="1">'Data Selector'!AA128</f>
        <v>-1.2650277664766119E-2</v>
      </c>
      <c r="H129" s="3">
        <f ca="1">'Data Selector'!AB128</f>
        <v>0.10209887148262609</v>
      </c>
      <c r="I129" s="3">
        <f ca="1">'Data Selector'!AC128</f>
        <v>0</v>
      </c>
      <c r="J129" s="3">
        <f ca="1">'Data Selector'!AD128</f>
        <v>-0.14303231129676264</v>
      </c>
      <c r="K129" s="3">
        <f ca="1">'Data Selector'!AE128</f>
        <v>5.3028435573123645E-3</v>
      </c>
      <c r="L129" s="3">
        <f ca="1">'Data Selector'!AF128</f>
        <v>1.1502797771196782E-3</v>
      </c>
      <c r="M129" s="3">
        <f ca="1">'Data Selector'!AG128</f>
        <v>7.549769816871188E-2</v>
      </c>
      <c r="N129" s="3">
        <f ca="1">'Data Selector'!AH128</f>
        <v>2.5839460117978108E-2</v>
      </c>
      <c r="O129" s="3">
        <f ca="1">'Data Selector'!AI128</f>
        <v>2.6103146125641352E-2</v>
      </c>
      <c r="P129" s="3">
        <f ca="1">'Data Selector'!AJ128</f>
        <v>0</v>
      </c>
      <c r="Q129" s="3" t="e">
        <f ca="1">'Data Selector'!AK128</f>
        <v>#DIV/0!</v>
      </c>
      <c r="R129" s="3" t="e">
        <f ca="1">'Data Selector'!AL128</f>
        <v>#DIV/0!</v>
      </c>
      <c r="U129" s="12" t="str">
        <f>IF($AK129&lt;(Summary!$D$4+1),C129,"")</f>
        <v/>
      </c>
      <c r="V129" s="12" t="str">
        <f>IF($AK129&lt;(Summary!$D$4+1),D129,"")</f>
        <v/>
      </c>
      <c r="W129" s="12" t="str">
        <f>IF($AK129&lt;(Summary!$D$4+1),E129,"")</f>
        <v/>
      </c>
      <c r="X129" s="12" t="str">
        <f>IF($AK129&lt;(Summary!$D$4+1),F129,"")</f>
        <v/>
      </c>
      <c r="Y129" s="12" t="str">
        <f>IF($AK129&lt;(Summary!$D$4+1),G129,"")</f>
        <v/>
      </c>
      <c r="Z129" s="12" t="str">
        <f>IF($AK129&lt;(Summary!$D$4+1),H129,"")</f>
        <v/>
      </c>
      <c r="AA129" s="12" t="str">
        <f>IF($AK129&lt;(Summary!$D$4+1),I129,"")</f>
        <v/>
      </c>
      <c r="AB129" s="12" t="str">
        <f>IF($AK129&lt;(Summary!$D$4+1),J129,"")</f>
        <v/>
      </c>
      <c r="AC129" s="12" t="str">
        <f>IF($AK129&lt;(Summary!$D$4+1),K129,"")</f>
        <v/>
      </c>
      <c r="AD129" s="12" t="str">
        <f>IF($AK129&lt;(Summary!$D$4+1),L129,"")</f>
        <v/>
      </c>
      <c r="AE129" s="12" t="str">
        <f>IF($AK129&lt;(Summary!$D$4+1),M129,"")</f>
        <v/>
      </c>
      <c r="AF129" s="12" t="str">
        <f>IF($AK129&lt;(Summary!$D$4+1),N129,"")</f>
        <v/>
      </c>
      <c r="AG129" s="12" t="str">
        <f>IF($AK129&lt;(Summary!$D$4+1),O129,"")</f>
        <v/>
      </c>
      <c r="AH129" s="12" t="str">
        <f>IF($AK129&lt;(Summary!$D$4+1),P129,"")</f>
        <v/>
      </c>
      <c r="AI129" s="12" t="str">
        <f>IF($AK129&lt;(Summary!$D$4+1),Q129,"")</f>
        <v/>
      </c>
      <c r="AJ129" s="12" t="str">
        <f>IF($AK129&lt;(Summary!$D$4+1),R129,"")</f>
        <v/>
      </c>
      <c r="AK129" s="10">
        <f t="shared" si="8"/>
        <v>125</v>
      </c>
    </row>
    <row r="130" spans="2:37" x14ac:dyDescent="0.2">
      <c r="B130" s="1">
        <f>'Base Correl and Vol Calcs'!B130</f>
        <v>34150</v>
      </c>
      <c r="C130" s="3">
        <f ca="1">'Data Selector'!W129</f>
        <v>-2.5467764984402286E-2</v>
      </c>
      <c r="D130" s="3">
        <f ca="1">'Data Selector'!X129</f>
        <v>0</v>
      </c>
      <c r="E130" s="3">
        <f ca="1">'Data Selector'!Y129</f>
        <v>0</v>
      </c>
      <c r="F130" s="3">
        <f ca="1">'Data Selector'!Z129</f>
        <v>-1.6353194500000057E-2</v>
      </c>
      <c r="G130" s="3">
        <f ca="1">'Data Selector'!AA129</f>
        <v>-1.0477810492648398E-3</v>
      </c>
      <c r="H130" s="3">
        <f ca="1">'Data Selector'!AB129</f>
        <v>-0.13372673673550384</v>
      </c>
      <c r="I130" s="3">
        <f ca="1">'Data Selector'!AC129</f>
        <v>0</v>
      </c>
      <c r="J130" s="3">
        <f ca="1">'Data Selector'!AD129</f>
        <v>0.31790775868937504</v>
      </c>
      <c r="K130" s="3">
        <f ca="1">'Data Selector'!AE129</f>
        <v>2.2551893305995163E-2</v>
      </c>
      <c r="L130" s="3">
        <f ca="1">'Data Selector'!AF129</f>
        <v>2.7425429890390873E-2</v>
      </c>
      <c r="M130" s="3">
        <f ca="1">'Data Selector'!AG129</f>
        <v>9.5411184774185864E-2</v>
      </c>
      <c r="N130" s="3">
        <f ca="1">'Data Selector'!AH129</f>
        <v>4.8676981145294729E-3</v>
      </c>
      <c r="O130" s="3">
        <f ca="1">'Data Selector'!AI129</f>
        <v>2.6501987731011978E-2</v>
      </c>
      <c r="P130" s="3">
        <f ca="1">'Data Selector'!AJ129</f>
        <v>0</v>
      </c>
      <c r="Q130" s="3" t="e">
        <f ca="1">'Data Selector'!AK129</f>
        <v>#DIV/0!</v>
      </c>
      <c r="R130" s="3" t="e">
        <f ca="1">'Data Selector'!AL129</f>
        <v>#DIV/0!</v>
      </c>
      <c r="U130" s="12" t="str">
        <f>IF($AK130&lt;(Summary!$D$4+1),C130,"")</f>
        <v/>
      </c>
      <c r="V130" s="12" t="str">
        <f>IF($AK130&lt;(Summary!$D$4+1),D130,"")</f>
        <v/>
      </c>
      <c r="W130" s="12" t="str">
        <f>IF($AK130&lt;(Summary!$D$4+1),E130,"")</f>
        <v/>
      </c>
      <c r="X130" s="12" t="str">
        <f>IF($AK130&lt;(Summary!$D$4+1),F130,"")</f>
        <v/>
      </c>
      <c r="Y130" s="12" t="str">
        <f>IF($AK130&lt;(Summary!$D$4+1),G130,"")</f>
        <v/>
      </c>
      <c r="Z130" s="12" t="str">
        <f>IF($AK130&lt;(Summary!$D$4+1),H130,"")</f>
        <v/>
      </c>
      <c r="AA130" s="12" t="str">
        <f>IF($AK130&lt;(Summary!$D$4+1),I130,"")</f>
        <v/>
      </c>
      <c r="AB130" s="12" t="str">
        <f>IF($AK130&lt;(Summary!$D$4+1),J130,"")</f>
        <v/>
      </c>
      <c r="AC130" s="12" t="str">
        <f>IF($AK130&lt;(Summary!$D$4+1),K130,"")</f>
        <v/>
      </c>
      <c r="AD130" s="12" t="str">
        <f>IF($AK130&lt;(Summary!$D$4+1),L130,"")</f>
        <v/>
      </c>
      <c r="AE130" s="12" t="str">
        <f>IF($AK130&lt;(Summary!$D$4+1),M130,"")</f>
        <v/>
      </c>
      <c r="AF130" s="12" t="str">
        <f>IF($AK130&lt;(Summary!$D$4+1),N130,"")</f>
        <v/>
      </c>
      <c r="AG130" s="12" t="str">
        <f>IF($AK130&lt;(Summary!$D$4+1),O130,"")</f>
        <v/>
      </c>
      <c r="AH130" s="12" t="str">
        <f>IF($AK130&lt;(Summary!$D$4+1),P130,"")</f>
        <v/>
      </c>
      <c r="AI130" s="12" t="str">
        <f>IF($AK130&lt;(Summary!$D$4+1),Q130,"")</f>
        <v/>
      </c>
      <c r="AJ130" s="12" t="str">
        <f>IF($AK130&lt;(Summary!$D$4+1),R130,"")</f>
        <v/>
      </c>
      <c r="AK130" s="10">
        <f t="shared" si="8"/>
        <v>126</v>
      </c>
    </row>
    <row r="131" spans="2:37" x14ac:dyDescent="0.2">
      <c r="B131" s="1">
        <f>'Base Correl and Vol Calcs'!B131</f>
        <v>34059</v>
      </c>
      <c r="C131" s="3">
        <f ca="1">'Data Selector'!W130</f>
        <v>2.2224452368457825E-2</v>
      </c>
      <c r="D131" s="3">
        <f ca="1">'Data Selector'!X130</f>
        <v>0</v>
      </c>
      <c r="E131" s="3">
        <f ca="1">'Data Selector'!Y130</f>
        <v>0</v>
      </c>
      <c r="F131" s="3">
        <f ca="1">'Data Selector'!Z130</f>
        <v>6.7007717984000292E-2</v>
      </c>
      <c r="G131" s="3">
        <f ca="1">'Data Selector'!AA130</f>
        <v>8.285266882742226E-2</v>
      </c>
      <c r="H131" s="3">
        <f ca="1">'Data Selector'!AB130</f>
        <v>0.17730357658934204</v>
      </c>
      <c r="I131" s="3">
        <f ca="1">'Data Selector'!AC130</f>
        <v>0</v>
      </c>
      <c r="J131" s="3">
        <f ca="1">'Data Selector'!AD130</f>
        <v>-0.18427693419170565</v>
      </c>
      <c r="K131" s="3">
        <f ca="1">'Data Selector'!AE130</f>
        <v>7.4657746339001907E-3</v>
      </c>
      <c r="L131" s="3">
        <f ca="1">'Data Selector'!AF130</f>
        <v>2.0636946257096112E-2</v>
      </c>
      <c r="M131" s="3">
        <f ca="1">'Data Selector'!AG130</f>
        <v>0.18398230118537584</v>
      </c>
      <c r="N131" s="3">
        <f ca="1">'Data Selector'!AH130</f>
        <v>4.3668806168456031E-2</v>
      </c>
      <c r="O131" s="3">
        <f ca="1">'Data Selector'!AI130</f>
        <v>4.1343255421772529E-2</v>
      </c>
      <c r="P131" s="3">
        <f ca="1">'Data Selector'!AJ130</f>
        <v>0</v>
      </c>
      <c r="Q131" s="3" t="e">
        <f ca="1">'Data Selector'!AK130</f>
        <v>#DIV/0!</v>
      </c>
      <c r="R131" s="3" t="e">
        <f ca="1">'Data Selector'!AL130</f>
        <v>#DIV/0!</v>
      </c>
      <c r="U131" s="12" t="str">
        <f>IF($AK131&lt;(Summary!$D$4+1),C131,"")</f>
        <v/>
      </c>
      <c r="V131" s="12" t="str">
        <f>IF($AK131&lt;(Summary!$D$4+1),D131,"")</f>
        <v/>
      </c>
      <c r="W131" s="12" t="str">
        <f>IF($AK131&lt;(Summary!$D$4+1),E131,"")</f>
        <v/>
      </c>
      <c r="X131" s="12" t="str">
        <f>IF($AK131&lt;(Summary!$D$4+1),F131,"")</f>
        <v/>
      </c>
      <c r="Y131" s="12" t="str">
        <f>IF($AK131&lt;(Summary!$D$4+1),G131,"")</f>
        <v/>
      </c>
      <c r="Z131" s="12" t="str">
        <f>IF($AK131&lt;(Summary!$D$4+1),H131,"")</f>
        <v/>
      </c>
      <c r="AA131" s="12" t="str">
        <f>IF($AK131&lt;(Summary!$D$4+1),I131,"")</f>
        <v/>
      </c>
      <c r="AB131" s="12" t="str">
        <f>IF($AK131&lt;(Summary!$D$4+1),J131,"")</f>
        <v/>
      </c>
      <c r="AC131" s="12" t="str">
        <f>IF($AK131&lt;(Summary!$D$4+1),K131,"")</f>
        <v/>
      </c>
      <c r="AD131" s="12" t="str">
        <f>IF($AK131&lt;(Summary!$D$4+1),L131,"")</f>
        <v/>
      </c>
      <c r="AE131" s="12" t="str">
        <f>IF($AK131&lt;(Summary!$D$4+1),M131,"")</f>
        <v/>
      </c>
      <c r="AF131" s="12" t="str">
        <f>IF($AK131&lt;(Summary!$D$4+1),N131,"")</f>
        <v/>
      </c>
      <c r="AG131" s="12" t="str">
        <f>IF($AK131&lt;(Summary!$D$4+1),O131,"")</f>
        <v/>
      </c>
      <c r="AH131" s="12" t="str">
        <f>IF($AK131&lt;(Summary!$D$4+1),P131,"")</f>
        <v/>
      </c>
      <c r="AI131" s="12" t="str">
        <f>IF($AK131&lt;(Summary!$D$4+1),Q131,"")</f>
        <v/>
      </c>
      <c r="AJ131" s="12" t="str">
        <f>IF($AK131&lt;(Summary!$D$4+1),R131,"")</f>
        <v/>
      </c>
      <c r="AK131" s="10">
        <f t="shared" si="8"/>
        <v>127</v>
      </c>
    </row>
    <row r="132" spans="2:37" x14ac:dyDescent="0.2">
      <c r="B132" s="1">
        <f>'Base Correl and Vol Calcs'!B132</f>
        <v>33969</v>
      </c>
      <c r="C132" s="3">
        <f ca="1">'Data Selector'!W131</f>
        <v>-1.2030655377508803E-2</v>
      </c>
      <c r="D132" s="3">
        <f ca="1">'Data Selector'!X131</f>
        <v>0</v>
      </c>
      <c r="E132" s="3">
        <f ca="1">'Data Selector'!Y131</f>
        <v>0</v>
      </c>
      <c r="F132" s="3">
        <f ca="1">'Data Selector'!Z131</f>
        <v>4.7486993264500121E-2</v>
      </c>
      <c r="G132" s="3">
        <f ca="1">'Data Selector'!AA131</f>
        <v>-8.5071266710231574E-2</v>
      </c>
      <c r="H132" s="3">
        <f ca="1">'Data Selector'!AB131</f>
        <v>-0.21380295823426576</v>
      </c>
      <c r="I132" s="3">
        <f ca="1">'Data Selector'!AC131</f>
        <v>0</v>
      </c>
      <c r="J132" s="3">
        <f ca="1">'Data Selector'!AD131</f>
        <v>0.43084570137694111</v>
      </c>
      <c r="K132" s="3">
        <f ca="1">'Data Selector'!AE131</f>
        <v>2.9681913439304486E-2</v>
      </c>
      <c r="L132" s="3">
        <f ca="1">'Data Selector'!AF131</f>
        <v>3.7636096138096153E-3</v>
      </c>
      <c r="M132" s="3">
        <f ca="1">'Data Selector'!AG131</f>
        <v>-3.9835137219151995E-2</v>
      </c>
      <c r="N132" s="3">
        <f ca="1">'Data Selector'!AH131</f>
        <v>5.0357696369710547E-2</v>
      </c>
      <c r="O132" s="3">
        <f ca="1">'Data Selector'!AI131</f>
        <v>2.6545839370226698E-3</v>
      </c>
      <c r="P132" s="3">
        <f ca="1">'Data Selector'!AJ131</f>
        <v>0</v>
      </c>
      <c r="Q132" s="3" t="e">
        <f ca="1">'Data Selector'!AK131</f>
        <v>#DIV/0!</v>
      </c>
      <c r="R132" s="3" t="e">
        <f ca="1">'Data Selector'!AL131</f>
        <v>#DIV/0!</v>
      </c>
      <c r="U132" s="12" t="str">
        <f>IF($AK132&lt;(Summary!$D$4+1),C132,"")</f>
        <v/>
      </c>
      <c r="V132" s="12" t="str">
        <f>IF($AK132&lt;(Summary!$D$4+1),D132,"")</f>
        <v/>
      </c>
      <c r="W132" s="12" t="str">
        <f>IF($AK132&lt;(Summary!$D$4+1),E132,"")</f>
        <v/>
      </c>
      <c r="X132" s="12" t="str">
        <f>IF($AK132&lt;(Summary!$D$4+1),F132,"")</f>
        <v/>
      </c>
      <c r="Y132" s="12" t="str">
        <f>IF($AK132&lt;(Summary!$D$4+1),G132,"")</f>
        <v/>
      </c>
      <c r="Z132" s="12" t="str">
        <f>IF($AK132&lt;(Summary!$D$4+1),H132,"")</f>
        <v/>
      </c>
      <c r="AA132" s="12" t="str">
        <f>IF($AK132&lt;(Summary!$D$4+1),I132,"")</f>
        <v/>
      </c>
      <c r="AB132" s="12" t="str">
        <f>IF($AK132&lt;(Summary!$D$4+1),J132,"")</f>
        <v/>
      </c>
      <c r="AC132" s="12" t="str">
        <f>IF($AK132&lt;(Summary!$D$4+1),K132,"")</f>
        <v/>
      </c>
      <c r="AD132" s="12" t="str">
        <f>IF($AK132&lt;(Summary!$D$4+1),L132,"")</f>
        <v/>
      </c>
      <c r="AE132" s="12" t="str">
        <f>IF($AK132&lt;(Summary!$D$4+1),M132,"")</f>
        <v/>
      </c>
      <c r="AF132" s="12" t="str">
        <f>IF($AK132&lt;(Summary!$D$4+1),N132,"")</f>
        <v/>
      </c>
      <c r="AG132" s="12" t="str">
        <f>IF($AK132&lt;(Summary!$D$4+1),O132,"")</f>
        <v/>
      </c>
      <c r="AH132" s="12" t="str">
        <f>IF($AK132&lt;(Summary!$D$4+1),P132,"")</f>
        <v/>
      </c>
      <c r="AI132" s="12" t="str">
        <f>IF($AK132&lt;(Summary!$D$4+1),Q132,"")</f>
        <v/>
      </c>
      <c r="AJ132" s="12" t="str">
        <f>IF($AK132&lt;(Summary!$D$4+1),R132,"")</f>
        <v/>
      </c>
      <c r="AK132" s="10">
        <f t="shared" si="8"/>
        <v>128</v>
      </c>
    </row>
    <row r="133" spans="2:37" x14ac:dyDescent="0.2">
      <c r="B133" s="1">
        <f>'Base Correl and Vol Calcs'!B133</f>
        <v>33877</v>
      </c>
      <c r="C133" s="3">
        <f ca="1">'Data Selector'!W132</f>
        <v>-3.0846466704507192E-2</v>
      </c>
      <c r="D133" s="3">
        <f ca="1">'Data Selector'!X132</f>
        <v>0</v>
      </c>
      <c r="E133" s="3">
        <f ca="1">'Data Selector'!Y132</f>
        <v>0</v>
      </c>
      <c r="F133" s="3">
        <f ca="1">'Data Selector'!Z132</f>
        <v>-0.11466393336400005</v>
      </c>
      <c r="G133" s="3">
        <f ca="1">'Data Selector'!AA132</f>
        <v>-8.9570963851692831E-3</v>
      </c>
      <c r="H133" s="3">
        <f ca="1">'Data Selector'!AB132</f>
        <v>-3.0529871239539541E-2</v>
      </c>
      <c r="I133" s="3">
        <f ca="1">'Data Selector'!AC132</f>
        <v>0</v>
      </c>
      <c r="J133" s="3">
        <f ca="1">'Data Selector'!AD132</f>
        <v>-4.4766635219572248E-2</v>
      </c>
      <c r="K133" s="3">
        <f ca="1">'Data Selector'!AE132</f>
        <v>-8.6985601417877145E-4</v>
      </c>
      <c r="L133" s="3">
        <f ca="1">'Data Selector'!AF132</f>
        <v>9.4195523728202168E-4</v>
      </c>
      <c r="M133" s="3">
        <f ca="1">'Data Selector'!AG132</f>
        <v>-9.0470448635104117E-2</v>
      </c>
      <c r="N133" s="3">
        <f ca="1">'Data Selector'!AH132</f>
        <v>3.1530557018983885E-2</v>
      </c>
      <c r="O133" s="3">
        <f ca="1">'Data Selector'!AI132</f>
        <v>4.2968294758084724E-2</v>
      </c>
      <c r="P133" s="3">
        <f ca="1">'Data Selector'!AJ132</f>
        <v>0</v>
      </c>
      <c r="Q133" s="3" t="e">
        <f ca="1">'Data Selector'!AK132</f>
        <v>#DIV/0!</v>
      </c>
      <c r="R133" s="3" t="e">
        <f ca="1">'Data Selector'!AL132</f>
        <v>#DIV/0!</v>
      </c>
      <c r="U133" s="12" t="str">
        <f>IF($AK133&lt;(Summary!$D$4+1),C133,"")</f>
        <v/>
      </c>
      <c r="V133" s="12" t="str">
        <f>IF($AK133&lt;(Summary!$D$4+1),D133,"")</f>
        <v/>
      </c>
      <c r="W133" s="12" t="str">
        <f>IF($AK133&lt;(Summary!$D$4+1),E133,"")</f>
        <v/>
      </c>
      <c r="X133" s="12" t="str">
        <f>IF($AK133&lt;(Summary!$D$4+1),F133,"")</f>
        <v/>
      </c>
      <c r="Y133" s="12" t="str">
        <f>IF($AK133&lt;(Summary!$D$4+1),G133,"")</f>
        <v/>
      </c>
      <c r="Z133" s="12" t="str">
        <f>IF($AK133&lt;(Summary!$D$4+1),H133,"")</f>
        <v/>
      </c>
      <c r="AA133" s="12" t="str">
        <f>IF($AK133&lt;(Summary!$D$4+1),I133,"")</f>
        <v/>
      </c>
      <c r="AB133" s="12" t="str">
        <f>IF($AK133&lt;(Summary!$D$4+1),J133,"")</f>
        <v/>
      </c>
      <c r="AC133" s="12" t="str">
        <f>IF($AK133&lt;(Summary!$D$4+1),K133,"")</f>
        <v/>
      </c>
      <c r="AD133" s="12" t="str">
        <f>IF($AK133&lt;(Summary!$D$4+1),L133,"")</f>
        <v/>
      </c>
      <c r="AE133" s="12" t="str">
        <f>IF($AK133&lt;(Summary!$D$4+1),M133,"")</f>
        <v/>
      </c>
      <c r="AF133" s="12" t="str">
        <f>IF($AK133&lt;(Summary!$D$4+1),N133,"")</f>
        <v/>
      </c>
      <c r="AG133" s="12" t="str">
        <f>IF($AK133&lt;(Summary!$D$4+1),O133,"")</f>
        <v/>
      </c>
      <c r="AH133" s="12" t="str">
        <f>IF($AK133&lt;(Summary!$D$4+1),P133,"")</f>
        <v/>
      </c>
      <c r="AI133" s="12" t="str">
        <f>IF($AK133&lt;(Summary!$D$4+1),Q133,"")</f>
        <v/>
      </c>
      <c r="AJ133" s="12" t="str">
        <f>IF($AK133&lt;(Summary!$D$4+1),R133,"")</f>
        <v/>
      </c>
      <c r="AK133" s="10">
        <f t="shared" ref="AK133:AK195" si="9">AK132+1</f>
        <v>129</v>
      </c>
    </row>
    <row r="134" spans="2:37" x14ac:dyDescent="0.2">
      <c r="B134" s="1">
        <f>'Base Correl and Vol Calcs'!B134</f>
        <v>33785</v>
      </c>
      <c r="C134" s="3">
        <f ca="1">'Data Selector'!W133</f>
        <v>-1.7621633366241229E-2</v>
      </c>
      <c r="D134" s="3">
        <f ca="1">'Data Selector'!X133</f>
        <v>0</v>
      </c>
      <c r="E134" s="3">
        <f ca="1">'Data Selector'!Y133</f>
        <v>0</v>
      </c>
      <c r="F134" s="3">
        <f ca="1">'Data Selector'!Z133</f>
        <v>-0.12518158734999985</v>
      </c>
      <c r="G134" s="3">
        <f ca="1">'Data Selector'!AA133</f>
        <v>-7.6869366382194992E-2</v>
      </c>
      <c r="H134" s="3">
        <f ca="1">'Data Selector'!AB133</f>
        <v>8.7803593431707849E-3</v>
      </c>
      <c r="I134" s="3">
        <f ca="1">'Data Selector'!AC133</f>
        <v>0</v>
      </c>
      <c r="J134" s="3">
        <f ca="1">'Data Selector'!AD133</f>
        <v>0.14206200976795214</v>
      </c>
      <c r="K134" s="3">
        <f ca="1">'Data Selector'!AE133</f>
        <v>2.1166807561719292E-2</v>
      </c>
      <c r="L134" s="3">
        <f ca="1">'Data Selector'!AF133</f>
        <v>1.7539946182180577E-2</v>
      </c>
      <c r="M134" s="3">
        <f ca="1">'Data Selector'!AG133</f>
        <v>7.5827990224924813E-2</v>
      </c>
      <c r="N134" s="3">
        <f ca="1">'Data Selector'!AH133</f>
        <v>1.901794953596414E-2</v>
      </c>
      <c r="O134" s="3">
        <f ca="1">'Data Selector'!AI133</f>
        <v>4.0342971107686365E-2</v>
      </c>
      <c r="P134" s="3">
        <f ca="1">'Data Selector'!AJ133</f>
        <v>0</v>
      </c>
      <c r="Q134" s="3" t="e">
        <f ca="1">'Data Selector'!AK133</f>
        <v>#DIV/0!</v>
      </c>
      <c r="R134" s="3" t="e">
        <f ca="1">'Data Selector'!AL133</f>
        <v>#DIV/0!</v>
      </c>
      <c r="U134" s="12" t="str">
        <f>IF($AK134&lt;(Summary!$D$4+1),C134,"")</f>
        <v/>
      </c>
      <c r="V134" s="12" t="str">
        <f>IF($AK134&lt;(Summary!$D$4+1),D134,"")</f>
        <v/>
      </c>
      <c r="W134" s="12" t="str">
        <f>IF($AK134&lt;(Summary!$D$4+1),E134,"")</f>
        <v/>
      </c>
      <c r="X134" s="12" t="str">
        <f>IF($AK134&lt;(Summary!$D$4+1),F134,"")</f>
        <v/>
      </c>
      <c r="Y134" s="12" t="str">
        <f>IF($AK134&lt;(Summary!$D$4+1),G134,"")</f>
        <v/>
      </c>
      <c r="Z134" s="12" t="str">
        <f>IF($AK134&lt;(Summary!$D$4+1),H134,"")</f>
        <v/>
      </c>
      <c r="AA134" s="12" t="str">
        <f>IF($AK134&lt;(Summary!$D$4+1),I134,"")</f>
        <v/>
      </c>
      <c r="AB134" s="12" t="str">
        <f>IF($AK134&lt;(Summary!$D$4+1),J134,"")</f>
        <v/>
      </c>
      <c r="AC134" s="12" t="str">
        <f>IF($AK134&lt;(Summary!$D$4+1),K134,"")</f>
        <v/>
      </c>
      <c r="AD134" s="12" t="str">
        <f>IF($AK134&lt;(Summary!$D$4+1),L134,"")</f>
        <v/>
      </c>
      <c r="AE134" s="12" t="str">
        <f>IF($AK134&lt;(Summary!$D$4+1),M134,"")</f>
        <v/>
      </c>
      <c r="AF134" s="12" t="str">
        <f>IF($AK134&lt;(Summary!$D$4+1),N134,"")</f>
        <v/>
      </c>
      <c r="AG134" s="12" t="str">
        <f>IF($AK134&lt;(Summary!$D$4+1),O134,"")</f>
        <v/>
      </c>
      <c r="AH134" s="12" t="str">
        <f>IF($AK134&lt;(Summary!$D$4+1),P134,"")</f>
        <v/>
      </c>
      <c r="AI134" s="12" t="str">
        <f>IF($AK134&lt;(Summary!$D$4+1),Q134,"")</f>
        <v/>
      </c>
      <c r="AJ134" s="12" t="str">
        <f>IF($AK134&lt;(Summary!$D$4+1),R134,"")</f>
        <v/>
      </c>
      <c r="AK134" s="10">
        <f t="shared" si="9"/>
        <v>130</v>
      </c>
    </row>
    <row r="135" spans="2:37" x14ac:dyDescent="0.2">
      <c r="B135" s="1">
        <f>'Base Correl and Vol Calcs'!B135</f>
        <v>33694</v>
      </c>
      <c r="C135" s="3">
        <f ca="1">'Data Selector'!W134</f>
        <v>1.996125730391074E-2</v>
      </c>
      <c r="D135" s="3">
        <f ca="1">'Data Selector'!X134</f>
        <v>0</v>
      </c>
      <c r="E135" s="3">
        <f ca="1">'Data Selector'!Y134</f>
        <v>0</v>
      </c>
      <c r="F135" s="3">
        <f ca="1">'Data Selector'!Z134</f>
        <v>7.637161702399986E-2</v>
      </c>
      <c r="G135" s="3">
        <f ca="1">'Data Selector'!AA134</f>
        <v>0.11386444218235048</v>
      </c>
      <c r="H135" s="3">
        <f ca="1">'Data Selector'!AB134</f>
        <v>6.2424809231525824E-2</v>
      </c>
      <c r="I135" s="3">
        <f ca="1">'Data Selector'!AC134</f>
        <v>0</v>
      </c>
      <c r="J135" s="3">
        <f ca="1">'Data Selector'!AD134</f>
        <v>-5.8466397503882273E-2</v>
      </c>
      <c r="K135" s="3">
        <f ca="1">'Data Selector'!AE134</f>
        <v>3.7872203003355143E-3</v>
      </c>
      <c r="L135" s="3">
        <f ca="1">'Data Selector'!AF134</f>
        <v>-3.6364049167173507E-3</v>
      </c>
      <c r="M135" s="3">
        <f ca="1">'Data Selector'!AG134</f>
        <v>-9.7445173294719911E-2</v>
      </c>
      <c r="N135" s="3">
        <f ca="1">'Data Selector'!AH134</f>
        <v>-2.5258606135356798E-2</v>
      </c>
      <c r="O135" s="3">
        <f ca="1">'Data Selector'!AI134</f>
        <v>-1.2780018840046425E-2</v>
      </c>
      <c r="P135" s="3">
        <f ca="1">'Data Selector'!AJ134</f>
        <v>0</v>
      </c>
      <c r="Q135" s="3" t="e">
        <f ca="1">'Data Selector'!AK134</f>
        <v>#DIV/0!</v>
      </c>
      <c r="R135" s="3" t="e">
        <f ca="1">'Data Selector'!AL134</f>
        <v>#DIV/0!</v>
      </c>
      <c r="U135" s="12" t="str">
        <f>IF($AK135&lt;(Summary!$D$4+1),C135,"")</f>
        <v/>
      </c>
      <c r="V135" s="12" t="str">
        <f>IF($AK135&lt;(Summary!$D$4+1),D135,"")</f>
        <v/>
      </c>
      <c r="W135" s="12" t="str">
        <f>IF($AK135&lt;(Summary!$D$4+1),E135,"")</f>
        <v/>
      </c>
      <c r="X135" s="12" t="str">
        <f>IF($AK135&lt;(Summary!$D$4+1),F135,"")</f>
        <v/>
      </c>
      <c r="Y135" s="12" t="str">
        <f>IF($AK135&lt;(Summary!$D$4+1),G135,"")</f>
        <v/>
      </c>
      <c r="Z135" s="12" t="str">
        <f>IF($AK135&lt;(Summary!$D$4+1),H135,"")</f>
        <v/>
      </c>
      <c r="AA135" s="12" t="str">
        <f>IF($AK135&lt;(Summary!$D$4+1),I135,"")</f>
        <v/>
      </c>
      <c r="AB135" s="12" t="str">
        <f>IF($AK135&lt;(Summary!$D$4+1),J135,"")</f>
        <v/>
      </c>
      <c r="AC135" s="12" t="str">
        <f>IF($AK135&lt;(Summary!$D$4+1),K135,"")</f>
        <v/>
      </c>
      <c r="AD135" s="12" t="str">
        <f>IF($AK135&lt;(Summary!$D$4+1),L135,"")</f>
        <v/>
      </c>
      <c r="AE135" s="12" t="str">
        <f>IF($AK135&lt;(Summary!$D$4+1),M135,"")</f>
        <v/>
      </c>
      <c r="AF135" s="12" t="str">
        <f>IF($AK135&lt;(Summary!$D$4+1),N135,"")</f>
        <v/>
      </c>
      <c r="AG135" s="12" t="str">
        <f>IF($AK135&lt;(Summary!$D$4+1),O135,"")</f>
        <v/>
      </c>
      <c r="AH135" s="12" t="str">
        <f>IF($AK135&lt;(Summary!$D$4+1),P135,"")</f>
        <v/>
      </c>
      <c r="AI135" s="12" t="str">
        <f>IF($AK135&lt;(Summary!$D$4+1),Q135,"")</f>
        <v/>
      </c>
      <c r="AJ135" s="12" t="str">
        <f>IF($AK135&lt;(Summary!$D$4+1),R135,"")</f>
        <v/>
      </c>
      <c r="AK135" s="10">
        <f t="shared" si="9"/>
        <v>131</v>
      </c>
    </row>
    <row r="136" spans="2:37" x14ac:dyDescent="0.2">
      <c r="B136" s="1">
        <f>'Base Correl and Vol Calcs'!B136</f>
        <v>33603</v>
      </c>
      <c r="C136" s="3">
        <f ca="1">'Data Selector'!W135</f>
        <v>-7.1332986976953783E-2</v>
      </c>
      <c r="D136" s="3">
        <f ca="1">'Data Selector'!X135</f>
        <v>0</v>
      </c>
      <c r="E136" s="3">
        <f ca="1">'Data Selector'!Y135</f>
        <v>0</v>
      </c>
      <c r="F136" s="3">
        <f ca="1">'Data Selector'!Z135</f>
        <v>-7.3321524712000041E-2</v>
      </c>
      <c r="G136" s="3">
        <f ca="1">'Data Selector'!AA135</f>
        <v>-0.16925250936191938</v>
      </c>
      <c r="H136" s="3">
        <f ca="1">'Data Selector'!AB135</f>
        <v>9.4826522840651961E-5</v>
      </c>
      <c r="I136" s="3">
        <f ca="1">'Data Selector'!AC135</f>
        <v>0</v>
      </c>
      <c r="J136" s="3">
        <f ca="1">'Data Selector'!AD135</f>
        <v>0.16536713605778552</v>
      </c>
      <c r="K136" s="3">
        <f ca="1">'Data Selector'!AE135</f>
        <v>2.9109682701617068E-2</v>
      </c>
      <c r="L136" s="3">
        <f ca="1">'Data Selector'!AF135</f>
        <v>5.5319445776264464E-2</v>
      </c>
      <c r="M136" s="3">
        <f ca="1">'Data Selector'!AG135</f>
        <v>1.1717708192800158E-2</v>
      </c>
      <c r="N136" s="3">
        <f ca="1">'Data Selector'!AH135</f>
        <v>8.3843041860176992E-2</v>
      </c>
      <c r="O136" s="3">
        <f ca="1">'Data Selector'!AI135</f>
        <v>5.0709077938910774E-2</v>
      </c>
      <c r="P136" s="3">
        <f ca="1">'Data Selector'!AJ135</f>
        <v>0</v>
      </c>
      <c r="Q136" s="3" t="e">
        <f ca="1">'Data Selector'!AK135</f>
        <v>#DIV/0!</v>
      </c>
      <c r="R136" s="3" t="e">
        <f ca="1">'Data Selector'!AL135</f>
        <v>#DIV/0!</v>
      </c>
      <c r="U136" s="12" t="str">
        <f>IF($AK136&lt;(Summary!$D$4+1),C136,"")</f>
        <v/>
      </c>
      <c r="V136" s="12" t="str">
        <f>IF($AK136&lt;(Summary!$D$4+1),D136,"")</f>
        <v/>
      </c>
      <c r="W136" s="12" t="str">
        <f>IF($AK136&lt;(Summary!$D$4+1),E136,"")</f>
        <v/>
      </c>
      <c r="X136" s="12" t="str">
        <f>IF($AK136&lt;(Summary!$D$4+1),F136,"")</f>
        <v/>
      </c>
      <c r="Y136" s="12" t="str">
        <f>IF($AK136&lt;(Summary!$D$4+1),G136,"")</f>
        <v/>
      </c>
      <c r="Z136" s="12" t="str">
        <f>IF($AK136&lt;(Summary!$D$4+1),H136,"")</f>
        <v/>
      </c>
      <c r="AA136" s="12" t="str">
        <f>IF($AK136&lt;(Summary!$D$4+1),I136,"")</f>
        <v/>
      </c>
      <c r="AB136" s="12" t="str">
        <f>IF($AK136&lt;(Summary!$D$4+1),J136,"")</f>
        <v/>
      </c>
      <c r="AC136" s="12" t="str">
        <f>IF($AK136&lt;(Summary!$D$4+1),K136,"")</f>
        <v/>
      </c>
      <c r="AD136" s="12" t="str">
        <f>IF($AK136&lt;(Summary!$D$4+1),L136,"")</f>
        <v/>
      </c>
      <c r="AE136" s="12" t="str">
        <f>IF($AK136&lt;(Summary!$D$4+1),M136,"")</f>
        <v/>
      </c>
      <c r="AF136" s="12" t="str">
        <f>IF($AK136&lt;(Summary!$D$4+1),N136,"")</f>
        <v/>
      </c>
      <c r="AG136" s="12" t="str">
        <f>IF($AK136&lt;(Summary!$D$4+1),O136,"")</f>
        <v/>
      </c>
      <c r="AH136" s="12" t="str">
        <f>IF($AK136&lt;(Summary!$D$4+1),P136,"")</f>
        <v/>
      </c>
      <c r="AI136" s="12" t="str">
        <f>IF($AK136&lt;(Summary!$D$4+1),Q136,"")</f>
        <v/>
      </c>
      <c r="AJ136" s="12" t="str">
        <f>IF($AK136&lt;(Summary!$D$4+1),R136,"")</f>
        <v/>
      </c>
      <c r="AK136" s="10">
        <f t="shared" si="9"/>
        <v>132</v>
      </c>
    </row>
    <row r="137" spans="2:37" x14ac:dyDescent="0.2">
      <c r="B137" s="1">
        <f>'Base Correl and Vol Calcs'!B137</f>
        <v>33511</v>
      </c>
      <c r="C137" s="3">
        <f ca="1">'Data Selector'!W136</f>
        <v>-1.8399867205266429E-2</v>
      </c>
      <c r="D137" s="3">
        <f ca="1">'Data Selector'!X136</f>
        <v>0</v>
      </c>
      <c r="E137" s="3">
        <f ca="1">'Data Selector'!Y136</f>
        <v>0</v>
      </c>
      <c r="F137" s="3">
        <f ca="1">'Data Selector'!Z136</f>
        <v>7.4547544909997487E-3</v>
      </c>
      <c r="G137" s="3">
        <f ca="1">'Data Selector'!AA136</f>
        <v>-3.7029942731369281E-2</v>
      </c>
      <c r="H137" s="3">
        <f ca="1">'Data Selector'!AB136</f>
        <v>-7.9096819960698506E-2</v>
      </c>
      <c r="I137" s="3">
        <f ca="1">'Data Selector'!AC136</f>
        <v>0</v>
      </c>
      <c r="J137" s="3">
        <f ca="1">'Data Selector'!AD136</f>
        <v>-1.1941065734559442E-2</v>
      </c>
      <c r="K137" s="3">
        <f ca="1">'Data Selector'!AE136</f>
        <v>1.2802480172140029E-2</v>
      </c>
      <c r="L137" s="3">
        <f ca="1">'Data Selector'!AF136</f>
        <v>-6.7947664331486912E-3</v>
      </c>
      <c r="M137" s="3">
        <f ca="1">'Data Selector'!AG136</f>
        <v>9.2005349236200074E-2</v>
      </c>
      <c r="N137" s="3">
        <f ca="1">'Data Selector'!AH136</f>
        <v>5.3475702503448685E-2</v>
      </c>
      <c r="O137" s="3">
        <f ca="1">'Data Selector'!AI136</f>
        <v>5.6796676587216544E-2</v>
      </c>
      <c r="P137" s="3">
        <f ca="1">'Data Selector'!AJ136</f>
        <v>0</v>
      </c>
      <c r="Q137" s="3" t="e">
        <f ca="1">'Data Selector'!AK136</f>
        <v>#DIV/0!</v>
      </c>
      <c r="R137" s="3" t="e">
        <f ca="1">'Data Selector'!AL136</f>
        <v>#DIV/0!</v>
      </c>
      <c r="U137" s="12" t="str">
        <f>IF($AK137&lt;(Summary!$D$4+1),C137,"")</f>
        <v/>
      </c>
      <c r="V137" s="12" t="str">
        <f>IF($AK137&lt;(Summary!$D$4+1),D137,"")</f>
        <v/>
      </c>
      <c r="W137" s="12" t="str">
        <f>IF($AK137&lt;(Summary!$D$4+1),E137,"")</f>
        <v/>
      </c>
      <c r="X137" s="12" t="str">
        <f>IF($AK137&lt;(Summary!$D$4+1),F137,"")</f>
        <v/>
      </c>
      <c r="Y137" s="12" t="str">
        <f>IF($AK137&lt;(Summary!$D$4+1),G137,"")</f>
        <v/>
      </c>
      <c r="Z137" s="12" t="str">
        <f>IF($AK137&lt;(Summary!$D$4+1),H137,"")</f>
        <v/>
      </c>
      <c r="AA137" s="12" t="str">
        <f>IF($AK137&lt;(Summary!$D$4+1),I137,"")</f>
        <v/>
      </c>
      <c r="AB137" s="12" t="str">
        <f>IF($AK137&lt;(Summary!$D$4+1),J137,"")</f>
        <v/>
      </c>
      <c r="AC137" s="12" t="str">
        <f>IF($AK137&lt;(Summary!$D$4+1),K137,"")</f>
        <v/>
      </c>
      <c r="AD137" s="12" t="str">
        <f>IF($AK137&lt;(Summary!$D$4+1),L137,"")</f>
        <v/>
      </c>
      <c r="AE137" s="12" t="str">
        <f>IF($AK137&lt;(Summary!$D$4+1),M137,"")</f>
        <v/>
      </c>
      <c r="AF137" s="12" t="str">
        <f>IF($AK137&lt;(Summary!$D$4+1),N137,"")</f>
        <v/>
      </c>
      <c r="AG137" s="12" t="str">
        <f>IF($AK137&lt;(Summary!$D$4+1),O137,"")</f>
        <v/>
      </c>
      <c r="AH137" s="12" t="str">
        <f>IF($AK137&lt;(Summary!$D$4+1),P137,"")</f>
        <v/>
      </c>
      <c r="AI137" s="12" t="str">
        <f>IF($AK137&lt;(Summary!$D$4+1),Q137,"")</f>
        <v/>
      </c>
      <c r="AJ137" s="12" t="str">
        <f>IF($AK137&lt;(Summary!$D$4+1),R137,"")</f>
        <v/>
      </c>
      <c r="AK137" s="10">
        <f t="shared" si="9"/>
        <v>133</v>
      </c>
    </row>
    <row r="138" spans="2:37" x14ac:dyDescent="0.2">
      <c r="B138" s="1">
        <f>'Base Correl and Vol Calcs'!B138</f>
        <v>33419</v>
      </c>
      <c r="C138" s="3">
        <f ca="1">'Data Selector'!W137</f>
        <v>-1.7027468442465943E-2</v>
      </c>
      <c r="D138" s="3">
        <f ca="1">'Data Selector'!X137</f>
        <v>0</v>
      </c>
      <c r="E138" s="3">
        <f ca="1">'Data Selector'!Y137</f>
        <v>0</v>
      </c>
      <c r="F138" s="3">
        <f ca="1">'Data Selector'!Z137</f>
        <v>-1.8446689800000193E-3</v>
      </c>
      <c r="G138" s="3">
        <f ca="1">'Data Selector'!AA137</f>
        <v>-3.3094723407049553E-2</v>
      </c>
      <c r="H138" s="3">
        <f ca="1">'Data Selector'!AB137</f>
        <v>-2.2621590160023408E-2</v>
      </c>
      <c r="I138" s="3">
        <f ca="1">'Data Selector'!AC137</f>
        <v>0</v>
      </c>
      <c r="J138" s="3">
        <f ca="1">'Data Selector'!AD137</f>
        <v>9.0720842173133809E-2</v>
      </c>
      <c r="K138" s="3">
        <f ca="1">'Data Selector'!AE137</f>
        <v>-1.1552365791844044E-2</v>
      </c>
      <c r="L138" s="3">
        <f ca="1">'Data Selector'!AF137</f>
        <v>2.5968747079843091E-2</v>
      </c>
      <c r="M138" s="3">
        <f ca="1">'Data Selector'!AG137</f>
        <v>-7.8971562860391975E-2</v>
      </c>
      <c r="N138" s="3">
        <f ca="1">'Data Selector'!AH137</f>
        <v>-2.2940514531650802E-3</v>
      </c>
      <c r="O138" s="3">
        <f ca="1">'Data Selector'!AI137</f>
        <v>1.6227845253497186E-2</v>
      </c>
      <c r="P138" s="3">
        <f ca="1">'Data Selector'!AJ137</f>
        <v>0</v>
      </c>
      <c r="Q138" s="3" t="e">
        <f ca="1">'Data Selector'!AK137</f>
        <v>#DIV/0!</v>
      </c>
      <c r="R138" s="3" t="e">
        <f ca="1">'Data Selector'!AL137</f>
        <v>#DIV/0!</v>
      </c>
      <c r="U138" s="12" t="str">
        <f>IF($AK138&lt;(Summary!$D$4+1),C138,"")</f>
        <v/>
      </c>
      <c r="V138" s="12" t="str">
        <f>IF($AK138&lt;(Summary!$D$4+1),D138,"")</f>
        <v/>
      </c>
      <c r="W138" s="12" t="str">
        <f>IF($AK138&lt;(Summary!$D$4+1),E138,"")</f>
        <v/>
      </c>
      <c r="X138" s="12" t="str">
        <f>IF($AK138&lt;(Summary!$D$4+1),F138,"")</f>
        <v/>
      </c>
      <c r="Y138" s="12" t="str">
        <f>IF($AK138&lt;(Summary!$D$4+1),G138,"")</f>
        <v/>
      </c>
      <c r="Z138" s="12" t="str">
        <f>IF($AK138&lt;(Summary!$D$4+1),H138,"")</f>
        <v/>
      </c>
      <c r="AA138" s="12" t="str">
        <f>IF($AK138&lt;(Summary!$D$4+1),I138,"")</f>
        <v/>
      </c>
      <c r="AB138" s="12" t="str">
        <f>IF($AK138&lt;(Summary!$D$4+1),J138,"")</f>
        <v/>
      </c>
      <c r="AC138" s="12" t="str">
        <f>IF($AK138&lt;(Summary!$D$4+1),K138,"")</f>
        <v/>
      </c>
      <c r="AD138" s="12" t="str">
        <f>IF($AK138&lt;(Summary!$D$4+1),L138,"")</f>
        <v/>
      </c>
      <c r="AE138" s="12" t="str">
        <f>IF($AK138&lt;(Summary!$D$4+1),M138,"")</f>
        <v/>
      </c>
      <c r="AF138" s="12" t="str">
        <f>IF($AK138&lt;(Summary!$D$4+1),N138,"")</f>
        <v/>
      </c>
      <c r="AG138" s="12" t="str">
        <f>IF($AK138&lt;(Summary!$D$4+1),O138,"")</f>
        <v/>
      </c>
      <c r="AH138" s="12" t="str">
        <f>IF($AK138&lt;(Summary!$D$4+1),P138,"")</f>
        <v/>
      </c>
      <c r="AI138" s="12" t="str">
        <f>IF($AK138&lt;(Summary!$D$4+1),Q138,"")</f>
        <v/>
      </c>
      <c r="AJ138" s="12" t="str">
        <f>IF($AK138&lt;(Summary!$D$4+1),R138,"")</f>
        <v/>
      </c>
      <c r="AK138" s="10">
        <f t="shared" si="9"/>
        <v>134</v>
      </c>
    </row>
    <row r="139" spans="2:37" x14ac:dyDescent="0.2">
      <c r="B139" s="1">
        <f>'Base Correl and Vol Calcs'!B139</f>
        <v>33328</v>
      </c>
      <c r="C139" s="3">
        <f ca="1">'Data Selector'!W138</f>
        <v>3.1549721754531301E-3</v>
      </c>
      <c r="D139" s="3">
        <f ca="1">'Data Selector'!X138</f>
        <v>0</v>
      </c>
      <c r="E139" s="3">
        <f ca="1">'Data Selector'!Y138</f>
        <v>0</v>
      </c>
      <c r="F139" s="3">
        <f ca="1">'Data Selector'!Z138</f>
        <v>1.983561673999823E-3</v>
      </c>
      <c r="G139" s="3">
        <f ca="1">'Data Selector'!AA138</f>
        <v>4.3544740956015904E-2</v>
      </c>
      <c r="H139" s="3">
        <f ca="1">'Data Selector'!AB138</f>
        <v>8.6490783545423167E-2</v>
      </c>
      <c r="I139" s="3">
        <f ca="1">'Data Selector'!AC138</f>
        <v>0</v>
      </c>
      <c r="J139" s="3">
        <f ca="1">'Data Selector'!AD138</f>
        <v>-1.3228543661544245E-3</v>
      </c>
      <c r="K139" s="3">
        <f ca="1">'Data Selector'!AE138</f>
        <v>5.5109874485746113E-2</v>
      </c>
      <c r="L139" s="3">
        <f ca="1">'Data Selector'!AF138</f>
        <v>-3.8320635014421622E-3</v>
      </c>
      <c r="M139" s="3">
        <f ca="1">'Data Selector'!AG138</f>
        <v>8.9912212293631999E-2</v>
      </c>
      <c r="N139" s="3">
        <f ca="1">'Data Selector'!AH138</f>
        <v>0.14525762406215503</v>
      </c>
      <c r="O139" s="3">
        <f ca="1">'Data Selector'!AI138</f>
        <v>2.8028026263580141E-2</v>
      </c>
      <c r="P139" s="3">
        <f ca="1">'Data Selector'!AJ138</f>
        <v>0</v>
      </c>
      <c r="Q139" s="3" t="e">
        <f ca="1">'Data Selector'!AK138</f>
        <v>#DIV/0!</v>
      </c>
      <c r="R139" s="3" t="e">
        <f ca="1">'Data Selector'!AL138</f>
        <v>#DIV/0!</v>
      </c>
      <c r="U139" s="12" t="str">
        <f>IF($AK139&lt;(Summary!$D$4+1),C139,"")</f>
        <v/>
      </c>
      <c r="V139" s="12" t="str">
        <f>IF($AK139&lt;(Summary!$D$4+1),D139,"")</f>
        <v/>
      </c>
      <c r="W139" s="12" t="str">
        <f>IF($AK139&lt;(Summary!$D$4+1),E139,"")</f>
        <v/>
      </c>
      <c r="X139" s="12" t="str">
        <f>IF($AK139&lt;(Summary!$D$4+1),F139,"")</f>
        <v/>
      </c>
      <c r="Y139" s="12" t="str">
        <f>IF($AK139&lt;(Summary!$D$4+1),G139,"")</f>
        <v/>
      </c>
      <c r="Z139" s="12" t="str">
        <f>IF($AK139&lt;(Summary!$D$4+1),H139,"")</f>
        <v/>
      </c>
      <c r="AA139" s="12" t="str">
        <f>IF($AK139&lt;(Summary!$D$4+1),I139,"")</f>
        <v/>
      </c>
      <c r="AB139" s="12" t="str">
        <f>IF($AK139&lt;(Summary!$D$4+1),J139,"")</f>
        <v/>
      </c>
      <c r="AC139" s="12" t="str">
        <f>IF($AK139&lt;(Summary!$D$4+1),K139,"")</f>
        <v/>
      </c>
      <c r="AD139" s="12" t="str">
        <f>IF($AK139&lt;(Summary!$D$4+1),L139,"")</f>
        <v/>
      </c>
      <c r="AE139" s="12" t="str">
        <f>IF($AK139&lt;(Summary!$D$4+1),M139,"")</f>
        <v/>
      </c>
      <c r="AF139" s="12" t="str">
        <f>IF($AK139&lt;(Summary!$D$4+1),N139,"")</f>
        <v/>
      </c>
      <c r="AG139" s="12" t="str">
        <f>IF($AK139&lt;(Summary!$D$4+1),O139,"")</f>
        <v/>
      </c>
      <c r="AH139" s="12" t="str">
        <f>IF($AK139&lt;(Summary!$D$4+1),P139,"")</f>
        <v/>
      </c>
      <c r="AI139" s="12" t="str">
        <f>IF($AK139&lt;(Summary!$D$4+1),Q139,"")</f>
        <v/>
      </c>
      <c r="AJ139" s="12" t="str">
        <f>IF($AK139&lt;(Summary!$D$4+1),R139,"")</f>
        <v/>
      </c>
      <c r="AK139" s="10">
        <f t="shared" si="9"/>
        <v>135</v>
      </c>
    </row>
    <row r="140" spans="2:37" x14ac:dyDescent="0.2">
      <c r="B140" s="1">
        <f>'Base Correl and Vol Calcs'!B140</f>
        <v>33238</v>
      </c>
      <c r="C140" s="3">
        <f ca="1">'Data Selector'!W139</f>
        <v>-4.9286134950023985E-2</v>
      </c>
      <c r="D140" s="3">
        <f ca="1">'Data Selector'!X139</f>
        <v>0</v>
      </c>
      <c r="E140" s="3">
        <f ca="1">'Data Selector'!Y139</f>
        <v>0</v>
      </c>
      <c r="F140" s="3">
        <f ca="1">'Data Selector'!Z139</f>
        <v>-1.8065688249999878E-2</v>
      </c>
      <c r="G140" s="3">
        <f ca="1">'Data Selector'!AA139</f>
        <v>-5.9508425779755125E-2</v>
      </c>
      <c r="H140" s="3">
        <f ca="1">'Data Selector'!AB139</f>
        <v>-0.10849621194795867</v>
      </c>
      <c r="I140" s="3">
        <f ca="1">'Data Selector'!AC139</f>
        <v>0</v>
      </c>
      <c r="J140" s="3">
        <f ca="1">'Data Selector'!AD139</f>
        <v>5.3413511885708864E-2</v>
      </c>
      <c r="K140" s="3">
        <f ca="1">'Data Selector'!AE139</f>
        <v>4.0834804057564345E-2</v>
      </c>
      <c r="L140" s="3">
        <f ca="1">'Data Selector'!AF139</f>
        <v>-3.5403015850384745E-2</v>
      </c>
      <c r="M140" s="3">
        <f ca="1">'Data Selector'!AG139</f>
        <v>5.8207804818627862E-2</v>
      </c>
      <c r="N140" s="3">
        <f ca="1">'Data Selector'!AH139</f>
        <v>8.9637990645651922E-2</v>
      </c>
      <c r="O140" s="3">
        <f ca="1">'Data Selector'!AI139</f>
        <v>5.0613765273309852E-2</v>
      </c>
      <c r="P140" s="3">
        <f ca="1">'Data Selector'!AJ139</f>
        <v>0</v>
      </c>
      <c r="Q140" s="3" t="e">
        <f ca="1">'Data Selector'!AK139</f>
        <v>#DIV/0!</v>
      </c>
      <c r="R140" s="3" t="e">
        <f ca="1">'Data Selector'!AL139</f>
        <v>#DIV/0!</v>
      </c>
      <c r="U140" s="12" t="str">
        <f>IF($AK140&lt;(Summary!$D$4+1),C140,"")</f>
        <v/>
      </c>
      <c r="V140" s="12" t="str">
        <f>IF($AK140&lt;(Summary!$D$4+1),D140,"")</f>
        <v/>
      </c>
      <c r="W140" s="12" t="str">
        <f>IF($AK140&lt;(Summary!$D$4+1),E140,"")</f>
        <v/>
      </c>
      <c r="X140" s="12" t="str">
        <f>IF($AK140&lt;(Summary!$D$4+1),F140,"")</f>
        <v/>
      </c>
      <c r="Y140" s="12" t="str">
        <f>IF($AK140&lt;(Summary!$D$4+1),G140,"")</f>
        <v/>
      </c>
      <c r="Z140" s="12" t="str">
        <f>IF($AK140&lt;(Summary!$D$4+1),H140,"")</f>
        <v/>
      </c>
      <c r="AA140" s="12" t="str">
        <f>IF($AK140&lt;(Summary!$D$4+1),I140,"")</f>
        <v/>
      </c>
      <c r="AB140" s="12" t="str">
        <f>IF($AK140&lt;(Summary!$D$4+1),J140,"")</f>
        <v/>
      </c>
      <c r="AC140" s="12" t="str">
        <f>IF($AK140&lt;(Summary!$D$4+1),K140,"")</f>
        <v/>
      </c>
      <c r="AD140" s="12" t="str">
        <f>IF($AK140&lt;(Summary!$D$4+1),L140,"")</f>
        <v/>
      </c>
      <c r="AE140" s="12" t="str">
        <f>IF($AK140&lt;(Summary!$D$4+1),M140,"")</f>
        <v/>
      </c>
      <c r="AF140" s="12" t="str">
        <f>IF($AK140&lt;(Summary!$D$4+1),N140,"")</f>
        <v/>
      </c>
      <c r="AG140" s="12" t="str">
        <f>IF($AK140&lt;(Summary!$D$4+1),O140,"")</f>
        <v/>
      </c>
      <c r="AH140" s="12" t="str">
        <f>IF($AK140&lt;(Summary!$D$4+1),P140,"")</f>
        <v/>
      </c>
      <c r="AI140" s="12" t="str">
        <f>IF($AK140&lt;(Summary!$D$4+1),Q140,"")</f>
        <v/>
      </c>
      <c r="AJ140" s="12" t="str">
        <f>IF($AK140&lt;(Summary!$D$4+1),R140,"")</f>
        <v/>
      </c>
      <c r="AK140" s="10">
        <f t="shared" si="9"/>
        <v>136</v>
      </c>
    </row>
    <row r="141" spans="2:37" x14ac:dyDescent="0.2">
      <c r="B141" s="1">
        <f>'Base Correl and Vol Calcs'!B141</f>
        <v>33146</v>
      </c>
      <c r="C141" s="3">
        <f ca="1">'Data Selector'!W140</f>
        <v>-1.0232842764912875E-2</v>
      </c>
      <c r="D141" s="3">
        <f ca="1">'Data Selector'!X140</f>
        <v>0</v>
      </c>
      <c r="E141" s="3">
        <f ca="1">'Data Selector'!Y140</f>
        <v>0</v>
      </c>
      <c r="F141" s="3">
        <f ca="1">'Data Selector'!Z140</f>
        <v>1.8561964283499988E-2</v>
      </c>
      <c r="G141" s="3">
        <f ca="1">'Data Selector'!AA140</f>
        <v>-1.4019995567940424E-2</v>
      </c>
      <c r="H141" s="3">
        <f ca="1">'Data Selector'!AB140</f>
        <v>1.8954008230909203E-3</v>
      </c>
      <c r="I141" s="3">
        <f ca="1">'Data Selector'!AC140</f>
        <v>0</v>
      </c>
      <c r="J141" s="3">
        <f ca="1">'Data Selector'!AD140</f>
        <v>-6.4890905565495594E-5</v>
      </c>
      <c r="K141" s="3">
        <f ca="1">'Data Selector'!AE140</f>
        <v>8.5511731488707721E-3</v>
      </c>
      <c r="L141" s="3">
        <f ca="1">'Data Selector'!AF140</f>
        <v>4.4456672604110459E-2</v>
      </c>
      <c r="M141" s="3">
        <f ca="1">'Data Selector'!AG140</f>
        <v>-0.18318718873424811</v>
      </c>
      <c r="N141" s="3">
        <f ca="1">'Data Selector'!AH140</f>
        <v>-0.13743235062730796</v>
      </c>
      <c r="O141" s="3">
        <f ca="1">'Data Selector'!AI140</f>
        <v>8.5686864273377683E-3</v>
      </c>
      <c r="P141" s="3">
        <f ca="1">'Data Selector'!AJ140</f>
        <v>0</v>
      </c>
      <c r="Q141" s="3" t="e">
        <f ca="1">'Data Selector'!AK140</f>
        <v>#DIV/0!</v>
      </c>
      <c r="R141" s="3" t="e">
        <f ca="1">'Data Selector'!AL140</f>
        <v>#DIV/0!</v>
      </c>
      <c r="U141" s="12" t="str">
        <f>IF($AK141&lt;(Summary!$D$4+1),C141,"")</f>
        <v/>
      </c>
      <c r="V141" s="12" t="str">
        <f>IF($AK141&lt;(Summary!$D$4+1),D141,"")</f>
        <v/>
      </c>
      <c r="W141" s="12" t="str">
        <f>IF($AK141&lt;(Summary!$D$4+1),E141,"")</f>
        <v/>
      </c>
      <c r="X141" s="12" t="str">
        <f>IF($AK141&lt;(Summary!$D$4+1),F141,"")</f>
        <v/>
      </c>
      <c r="Y141" s="12" t="str">
        <f>IF($AK141&lt;(Summary!$D$4+1),G141,"")</f>
        <v/>
      </c>
      <c r="Z141" s="12" t="str">
        <f>IF($AK141&lt;(Summary!$D$4+1),H141,"")</f>
        <v/>
      </c>
      <c r="AA141" s="12" t="str">
        <f>IF($AK141&lt;(Summary!$D$4+1),I141,"")</f>
        <v/>
      </c>
      <c r="AB141" s="12" t="str">
        <f>IF($AK141&lt;(Summary!$D$4+1),J141,"")</f>
        <v/>
      </c>
      <c r="AC141" s="12" t="str">
        <f>IF($AK141&lt;(Summary!$D$4+1),K141,"")</f>
        <v/>
      </c>
      <c r="AD141" s="12" t="str">
        <f>IF($AK141&lt;(Summary!$D$4+1),L141,"")</f>
        <v/>
      </c>
      <c r="AE141" s="12" t="str">
        <f>IF($AK141&lt;(Summary!$D$4+1),M141,"")</f>
        <v/>
      </c>
      <c r="AF141" s="12" t="str">
        <f>IF($AK141&lt;(Summary!$D$4+1),N141,"")</f>
        <v/>
      </c>
      <c r="AG141" s="12" t="str">
        <f>IF($AK141&lt;(Summary!$D$4+1),O141,"")</f>
        <v/>
      </c>
      <c r="AH141" s="12" t="str">
        <f>IF($AK141&lt;(Summary!$D$4+1),P141,"")</f>
        <v/>
      </c>
      <c r="AI141" s="12" t="str">
        <f>IF($AK141&lt;(Summary!$D$4+1),Q141,"")</f>
        <v/>
      </c>
      <c r="AJ141" s="12" t="str">
        <f>IF($AK141&lt;(Summary!$D$4+1),R141,"")</f>
        <v/>
      </c>
      <c r="AK141" s="10">
        <f t="shared" si="9"/>
        <v>137</v>
      </c>
    </row>
    <row r="142" spans="2:37" x14ac:dyDescent="0.2">
      <c r="B142" s="1">
        <f>'Base Correl and Vol Calcs'!B142</f>
        <v>33054</v>
      </c>
      <c r="C142" s="3">
        <f ca="1">'Data Selector'!W141</f>
        <v>6.3666324998914448E-3</v>
      </c>
      <c r="D142" s="3">
        <f ca="1">'Data Selector'!X141</f>
        <v>0</v>
      </c>
      <c r="E142" s="3">
        <f ca="1">'Data Selector'!Y141</f>
        <v>0</v>
      </c>
      <c r="F142" s="3">
        <f ca="1">'Data Selector'!Z141</f>
        <v>1.455439503600009E-2</v>
      </c>
      <c r="G142" s="3">
        <f ca="1">'Data Selector'!AA141</f>
        <v>1.1341429803190639E-2</v>
      </c>
      <c r="H142" s="3">
        <f ca="1">'Data Selector'!AB141</f>
        <v>2.0927246624843354E-2</v>
      </c>
      <c r="I142" s="3">
        <f ca="1">'Data Selector'!AC141</f>
        <v>0</v>
      </c>
      <c r="J142" s="3">
        <f ca="1">'Data Selector'!AD141</f>
        <v>2.3823836476204452E-2</v>
      </c>
      <c r="K142" s="3">
        <f ca="1">'Data Selector'!AE141</f>
        <v>8.9976045945345806E-3</v>
      </c>
      <c r="L142" s="3">
        <f ca="1">'Data Selector'!AF141</f>
        <v>7.6468135637867363E-2</v>
      </c>
      <c r="M142" s="3">
        <f ca="1">'Data Selector'!AG141</f>
        <v>7.6816798445464851E-2</v>
      </c>
      <c r="N142" s="3">
        <f ca="1">'Data Selector'!AH141</f>
        <v>6.2905797467421865E-2</v>
      </c>
      <c r="O142" s="3">
        <f ca="1">'Data Selector'!AI141</f>
        <v>3.65434350709819E-2</v>
      </c>
      <c r="P142" s="3">
        <f ca="1">'Data Selector'!AJ141</f>
        <v>0</v>
      </c>
      <c r="Q142" s="3" t="e">
        <f ca="1">'Data Selector'!AK141</f>
        <v>#DIV/0!</v>
      </c>
      <c r="R142" s="3" t="e">
        <f ca="1">'Data Selector'!AL141</f>
        <v>#DIV/0!</v>
      </c>
      <c r="U142" s="12" t="str">
        <f>IF($AK142&lt;(Summary!$D$4+1),C142,"")</f>
        <v/>
      </c>
      <c r="V142" s="12" t="str">
        <f>IF($AK142&lt;(Summary!$D$4+1),D142,"")</f>
        <v/>
      </c>
      <c r="W142" s="12" t="str">
        <f>IF($AK142&lt;(Summary!$D$4+1),E142,"")</f>
        <v/>
      </c>
      <c r="X142" s="12" t="str">
        <f>IF($AK142&lt;(Summary!$D$4+1),F142,"")</f>
        <v/>
      </c>
      <c r="Y142" s="12" t="str">
        <f>IF($AK142&lt;(Summary!$D$4+1),G142,"")</f>
        <v/>
      </c>
      <c r="Z142" s="12" t="str">
        <f>IF($AK142&lt;(Summary!$D$4+1),H142,"")</f>
        <v/>
      </c>
      <c r="AA142" s="12" t="str">
        <f>IF($AK142&lt;(Summary!$D$4+1),I142,"")</f>
        <v/>
      </c>
      <c r="AB142" s="12" t="str">
        <f>IF($AK142&lt;(Summary!$D$4+1),J142,"")</f>
        <v/>
      </c>
      <c r="AC142" s="12" t="str">
        <f>IF($AK142&lt;(Summary!$D$4+1),K142,"")</f>
        <v/>
      </c>
      <c r="AD142" s="12" t="str">
        <f>IF($AK142&lt;(Summary!$D$4+1),L142,"")</f>
        <v/>
      </c>
      <c r="AE142" s="12" t="str">
        <f>IF($AK142&lt;(Summary!$D$4+1),M142,"")</f>
        <v/>
      </c>
      <c r="AF142" s="12" t="str">
        <f>IF($AK142&lt;(Summary!$D$4+1),N142,"")</f>
        <v/>
      </c>
      <c r="AG142" s="12" t="str">
        <f>IF($AK142&lt;(Summary!$D$4+1),O142,"")</f>
        <v/>
      </c>
      <c r="AH142" s="12" t="str">
        <f>IF($AK142&lt;(Summary!$D$4+1),P142,"")</f>
        <v/>
      </c>
      <c r="AI142" s="12" t="str">
        <f>IF($AK142&lt;(Summary!$D$4+1),Q142,"")</f>
        <v/>
      </c>
      <c r="AJ142" s="12" t="str">
        <f>IF($AK142&lt;(Summary!$D$4+1),R142,"")</f>
        <v/>
      </c>
      <c r="AK142" s="10">
        <f t="shared" si="9"/>
        <v>138</v>
      </c>
    </row>
    <row r="143" spans="2:37" x14ac:dyDescent="0.2">
      <c r="B143" s="1">
        <f>'Base Correl and Vol Calcs'!B143</f>
        <v>32963</v>
      </c>
      <c r="C143" s="3">
        <f ca="1">'Data Selector'!W142</f>
        <v>1.4061554666926934E-2</v>
      </c>
      <c r="D143" s="3">
        <f ca="1">'Data Selector'!X142</f>
        <v>0</v>
      </c>
      <c r="E143" s="3">
        <f ca="1">'Data Selector'!Y142</f>
        <v>0</v>
      </c>
      <c r="F143" s="3">
        <f ca="1">'Data Selector'!Z142</f>
        <v>1.9548047315000039E-2</v>
      </c>
      <c r="G143" s="3">
        <f ca="1">'Data Selector'!AA142</f>
        <v>-7.2496217201822866E-4</v>
      </c>
      <c r="H143" s="3">
        <f ca="1">'Data Selector'!AB142</f>
        <v>-1.5938529892316478E-3</v>
      </c>
      <c r="I143" s="3">
        <f ca="1">'Data Selector'!AC142</f>
        <v>0</v>
      </c>
      <c r="J143" s="3">
        <f ca="1">'Data Selector'!AD142</f>
        <v>-5.3069469576507933E-2</v>
      </c>
      <c r="K143" s="3">
        <f ca="1">'Data Selector'!AE142</f>
        <v>-5.5678814391397879E-2</v>
      </c>
      <c r="L143" s="3">
        <f ca="1">'Data Selector'!AF142</f>
        <v>2.2525586887505167E-2</v>
      </c>
      <c r="M143" s="3">
        <f ca="1">'Data Selector'!AG142</f>
        <v>-0.16843784033152009</v>
      </c>
      <c r="N143" s="3">
        <f ca="1">'Data Selector'!AH142</f>
        <v>-3.0082943176297228E-2</v>
      </c>
      <c r="O143" s="3">
        <f ca="1">'Data Selector'!AI142</f>
        <v>-7.9558458816935129E-3</v>
      </c>
      <c r="P143" s="3">
        <f ca="1">'Data Selector'!AJ142</f>
        <v>0</v>
      </c>
      <c r="Q143" s="3" t="e">
        <f ca="1">'Data Selector'!AK142</f>
        <v>#DIV/0!</v>
      </c>
      <c r="R143" s="3" t="e">
        <f ca="1">'Data Selector'!AL142</f>
        <v>#DIV/0!</v>
      </c>
      <c r="U143" s="12" t="str">
        <f>IF($AK143&lt;(Summary!$D$4+1),C143,"")</f>
        <v/>
      </c>
      <c r="V143" s="12" t="str">
        <f>IF($AK143&lt;(Summary!$D$4+1),D143,"")</f>
        <v/>
      </c>
      <c r="W143" s="12" t="str">
        <f>IF($AK143&lt;(Summary!$D$4+1),E143,"")</f>
        <v/>
      </c>
      <c r="X143" s="12" t="str">
        <f>IF($AK143&lt;(Summary!$D$4+1),F143,"")</f>
        <v/>
      </c>
      <c r="Y143" s="12" t="str">
        <f>IF($AK143&lt;(Summary!$D$4+1),G143,"")</f>
        <v/>
      </c>
      <c r="Z143" s="12" t="str">
        <f>IF($AK143&lt;(Summary!$D$4+1),H143,"")</f>
        <v/>
      </c>
      <c r="AA143" s="12" t="str">
        <f>IF($AK143&lt;(Summary!$D$4+1),I143,"")</f>
        <v/>
      </c>
      <c r="AB143" s="12" t="str">
        <f>IF($AK143&lt;(Summary!$D$4+1),J143,"")</f>
        <v/>
      </c>
      <c r="AC143" s="12" t="str">
        <f>IF($AK143&lt;(Summary!$D$4+1),K143,"")</f>
        <v/>
      </c>
      <c r="AD143" s="12" t="str">
        <f>IF($AK143&lt;(Summary!$D$4+1),L143,"")</f>
        <v/>
      </c>
      <c r="AE143" s="12" t="str">
        <f>IF($AK143&lt;(Summary!$D$4+1),M143,"")</f>
        <v/>
      </c>
      <c r="AF143" s="12" t="str">
        <f>IF($AK143&lt;(Summary!$D$4+1),N143,"")</f>
        <v/>
      </c>
      <c r="AG143" s="12" t="str">
        <f>IF($AK143&lt;(Summary!$D$4+1),O143,"")</f>
        <v/>
      </c>
      <c r="AH143" s="12" t="str">
        <f>IF($AK143&lt;(Summary!$D$4+1),P143,"")</f>
        <v/>
      </c>
      <c r="AI143" s="12" t="str">
        <f>IF($AK143&lt;(Summary!$D$4+1),Q143,"")</f>
        <v/>
      </c>
      <c r="AJ143" s="12" t="str">
        <f>IF($AK143&lt;(Summary!$D$4+1),R143,"")</f>
        <v/>
      </c>
      <c r="AK143" s="10">
        <f t="shared" si="9"/>
        <v>139</v>
      </c>
    </row>
    <row r="144" spans="2:37" x14ac:dyDescent="0.2">
      <c r="B144" s="1">
        <f>'Base Correl and Vol Calcs'!B144</f>
        <v>32873</v>
      </c>
      <c r="C144" s="3">
        <f ca="1">'Data Selector'!W143</f>
        <v>-4.5974487754018023E-3</v>
      </c>
      <c r="D144" s="3">
        <f ca="1">'Data Selector'!X143</f>
        <v>0</v>
      </c>
      <c r="E144" s="3">
        <f ca="1">'Data Selector'!Y143</f>
        <v>0</v>
      </c>
      <c r="F144" s="3">
        <f ca="1">'Data Selector'!Z143</f>
        <v>4.1675775649998581E-3</v>
      </c>
      <c r="G144" s="3">
        <f ca="1">'Data Selector'!AA143</f>
        <v>2.9823309274732202E-2</v>
      </c>
      <c r="H144" s="3">
        <f ca="1">'Data Selector'!AB143</f>
        <v>3.4623226929124673E-2</v>
      </c>
      <c r="I144" s="3">
        <f ca="1">'Data Selector'!AC143</f>
        <v>0</v>
      </c>
      <c r="J144" s="3">
        <f ca="1">'Data Selector'!AD143</f>
        <v>0.19651862596719605</v>
      </c>
      <c r="K144" s="3">
        <f ca="1">'Data Selector'!AE143</f>
        <v>0.13884674717309164</v>
      </c>
      <c r="L144" s="3">
        <f ca="1">'Data Selector'!AF143</f>
        <v>-4.3137042752443677E-2</v>
      </c>
      <c r="M144" s="3">
        <f ca="1">'Data Selector'!AG143</f>
        <v>0</v>
      </c>
      <c r="N144" s="3">
        <f ca="1">'Data Selector'!AH143</f>
        <v>2.0636422345547301E-2</v>
      </c>
      <c r="O144" s="3">
        <f ca="1">'Data Selector'!AI143</f>
        <v>3.7156705925531552E-2</v>
      </c>
      <c r="P144" s="3">
        <f ca="1">'Data Selector'!AJ143</f>
        <v>0</v>
      </c>
      <c r="Q144" s="3" t="e">
        <f ca="1">'Data Selector'!AK143</f>
        <v>#DIV/0!</v>
      </c>
      <c r="R144" s="3" t="e">
        <f ca="1">'Data Selector'!AL143</f>
        <v>#DIV/0!</v>
      </c>
      <c r="U144" s="12" t="str">
        <f>IF($AK144&lt;(Summary!$D$4+1),C144,"")</f>
        <v/>
      </c>
      <c r="V144" s="12" t="str">
        <f>IF($AK144&lt;(Summary!$D$4+1),D144,"")</f>
        <v/>
      </c>
      <c r="W144" s="12" t="str">
        <f>IF($AK144&lt;(Summary!$D$4+1),E144,"")</f>
        <v/>
      </c>
      <c r="X144" s="12" t="str">
        <f>IF($AK144&lt;(Summary!$D$4+1),F144,"")</f>
        <v/>
      </c>
      <c r="Y144" s="12" t="str">
        <f>IF($AK144&lt;(Summary!$D$4+1),G144,"")</f>
        <v/>
      </c>
      <c r="Z144" s="12" t="str">
        <f>IF($AK144&lt;(Summary!$D$4+1),H144,"")</f>
        <v/>
      </c>
      <c r="AA144" s="12" t="str">
        <f>IF($AK144&lt;(Summary!$D$4+1),I144,"")</f>
        <v/>
      </c>
      <c r="AB144" s="12" t="str">
        <f>IF($AK144&lt;(Summary!$D$4+1),J144,"")</f>
        <v/>
      </c>
      <c r="AC144" s="12" t="str">
        <f>IF($AK144&lt;(Summary!$D$4+1),K144,"")</f>
        <v/>
      </c>
      <c r="AD144" s="12" t="str">
        <f>IF($AK144&lt;(Summary!$D$4+1),L144,"")</f>
        <v/>
      </c>
      <c r="AE144" s="12" t="str">
        <f>IF($AK144&lt;(Summary!$D$4+1),M144,"")</f>
        <v/>
      </c>
      <c r="AF144" s="12" t="str">
        <f>IF($AK144&lt;(Summary!$D$4+1),N144,"")</f>
        <v/>
      </c>
      <c r="AG144" s="12" t="str">
        <f>IF($AK144&lt;(Summary!$D$4+1),O144,"")</f>
        <v/>
      </c>
      <c r="AH144" s="12" t="str">
        <f>IF($AK144&lt;(Summary!$D$4+1),P144,"")</f>
        <v/>
      </c>
      <c r="AI144" s="12" t="str">
        <f>IF($AK144&lt;(Summary!$D$4+1),Q144,"")</f>
        <v/>
      </c>
      <c r="AJ144" s="12" t="str">
        <f>IF($AK144&lt;(Summary!$D$4+1),R144,"")</f>
        <v/>
      </c>
      <c r="AK144" s="10">
        <f t="shared" si="9"/>
        <v>140</v>
      </c>
    </row>
    <row r="145" spans="2:37" x14ac:dyDescent="0.2">
      <c r="B145" s="1">
        <f>'Base Correl and Vol Calcs'!B145</f>
        <v>32781</v>
      </c>
      <c r="C145" s="3">
        <f ca="1">'Data Selector'!W144</f>
        <v>3.1952616015095359E-2</v>
      </c>
      <c r="D145" s="3">
        <f ca="1">'Data Selector'!X144</f>
        <v>0</v>
      </c>
      <c r="E145" s="3">
        <f ca="1">'Data Selector'!Y144</f>
        <v>0</v>
      </c>
      <c r="F145" s="3">
        <f ca="1">'Data Selector'!Z144</f>
        <v>3.3267055489499819E-2</v>
      </c>
      <c r="G145" s="3">
        <f ca="1">'Data Selector'!AA144</f>
        <v>8.4308373162360617E-3</v>
      </c>
      <c r="H145" s="3">
        <f ca="1">'Data Selector'!AB144</f>
        <v>1.8003357645596019E-2</v>
      </c>
      <c r="I145" s="3">
        <f ca="1">'Data Selector'!AC144</f>
        <v>0</v>
      </c>
      <c r="J145" s="3">
        <f ca="1">'Data Selector'!AD144</f>
        <v>-7.6596493459152426E-2</v>
      </c>
      <c r="K145" s="3">
        <f ca="1">'Data Selector'!AE144</f>
        <v>7.6433387383394447E-3</v>
      </c>
      <c r="L145" s="3">
        <f ca="1">'Data Selector'!AF144</f>
        <v>-3.7799048511547695E-2</v>
      </c>
      <c r="M145" s="3">
        <f ca="1">'Data Selector'!AG144</f>
        <v>0</v>
      </c>
      <c r="N145" s="3">
        <f ca="1">'Data Selector'!AH144</f>
        <v>0.10709485746436798</v>
      </c>
      <c r="O145" s="3">
        <f ca="1">'Data Selector'!AI144</f>
        <v>1.1275409444081896E-2</v>
      </c>
      <c r="P145" s="3">
        <f ca="1">'Data Selector'!AJ144</f>
        <v>0</v>
      </c>
      <c r="Q145" s="3" t="e">
        <f ca="1">'Data Selector'!AK144</f>
        <v>#DIV/0!</v>
      </c>
      <c r="R145" s="3" t="e">
        <f ca="1">'Data Selector'!AL144</f>
        <v>#DIV/0!</v>
      </c>
      <c r="U145" s="12" t="str">
        <f>IF($AK145&lt;(Summary!$D$4+1),C145,"")</f>
        <v/>
      </c>
      <c r="V145" s="12" t="str">
        <f>IF($AK145&lt;(Summary!$D$4+1),D145,"")</f>
        <v/>
      </c>
      <c r="W145" s="12" t="str">
        <f>IF($AK145&lt;(Summary!$D$4+1),E145,"")</f>
        <v/>
      </c>
      <c r="X145" s="12" t="str">
        <f>IF($AK145&lt;(Summary!$D$4+1),F145,"")</f>
        <v/>
      </c>
      <c r="Y145" s="12" t="str">
        <f>IF($AK145&lt;(Summary!$D$4+1),G145,"")</f>
        <v/>
      </c>
      <c r="Z145" s="12" t="str">
        <f>IF($AK145&lt;(Summary!$D$4+1),H145,"")</f>
        <v/>
      </c>
      <c r="AA145" s="12" t="str">
        <f>IF($AK145&lt;(Summary!$D$4+1),I145,"")</f>
        <v/>
      </c>
      <c r="AB145" s="12" t="str">
        <f>IF($AK145&lt;(Summary!$D$4+1),J145,"")</f>
        <v/>
      </c>
      <c r="AC145" s="12" t="str">
        <f>IF($AK145&lt;(Summary!$D$4+1),K145,"")</f>
        <v/>
      </c>
      <c r="AD145" s="12" t="str">
        <f>IF($AK145&lt;(Summary!$D$4+1),L145,"")</f>
        <v/>
      </c>
      <c r="AE145" s="12" t="str">
        <f>IF($AK145&lt;(Summary!$D$4+1),M145,"")</f>
        <v/>
      </c>
      <c r="AF145" s="12" t="str">
        <f>IF($AK145&lt;(Summary!$D$4+1),N145,"")</f>
        <v/>
      </c>
      <c r="AG145" s="12" t="str">
        <f>IF($AK145&lt;(Summary!$D$4+1),O145,"")</f>
        <v/>
      </c>
      <c r="AH145" s="12" t="str">
        <f>IF($AK145&lt;(Summary!$D$4+1),P145,"")</f>
        <v/>
      </c>
      <c r="AI145" s="12" t="str">
        <f>IF($AK145&lt;(Summary!$D$4+1),Q145,"")</f>
        <v/>
      </c>
      <c r="AJ145" s="12" t="str">
        <f>IF($AK145&lt;(Summary!$D$4+1),R145,"")</f>
        <v/>
      </c>
      <c r="AK145" s="10">
        <f t="shared" si="9"/>
        <v>141</v>
      </c>
    </row>
    <row r="146" spans="2:37" x14ac:dyDescent="0.2">
      <c r="B146" s="1">
        <f>'Base Correl and Vol Calcs'!B146</f>
        <v>32689</v>
      </c>
      <c r="C146" s="3">
        <f ca="1">'Data Selector'!W145</f>
        <v>6.7558574029862317E-3</v>
      </c>
      <c r="D146" s="3">
        <f ca="1">'Data Selector'!X145</f>
        <v>0</v>
      </c>
      <c r="E146" s="3">
        <f ca="1">'Data Selector'!Y145</f>
        <v>0</v>
      </c>
      <c r="F146" s="3">
        <f ca="1">'Data Selector'!Z145</f>
        <v>4.6336744399999796E-2</v>
      </c>
      <c r="G146" s="3">
        <f ca="1">'Data Selector'!AA145</f>
        <v>3.1215452246305508E-2</v>
      </c>
      <c r="H146" s="3">
        <f ca="1">'Data Selector'!AB145</f>
        <v>9.4776118629777972E-3</v>
      </c>
      <c r="I146" s="3">
        <f ca="1">'Data Selector'!AC145</f>
        <v>0</v>
      </c>
      <c r="J146" s="3">
        <f ca="1">'Data Selector'!AD145</f>
        <v>0.22116922877928946</v>
      </c>
      <c r="K146" s="3">
        <f ca="1">'Data Selector'!AE145</f>
        <v>2.7590593687770948E-2</v>
      </c>
      <c r="L146" s="3">
        <f ca="1">'Data Selector'!AF145</f>
        <v>0.11086255184347382</v>
      </c>
      <c r="M146" s="3">
        <f ca="1">'Data Selector'!AG145</f>
        <v>0</v>
      </c>
      <c r="N146" s="3">
        <f ca="1">'Data Selector'!AH145</f>
        <v>8.8271435311408686E-2</v>
      </c>
      <c r="O146" s="3">
        <f ca="1">'Data Selector'!AI145</f>
        <v>7.9655903975095699E-2</v>
      </c>
      <c r="P146" s="3">
        <f ca="1">'Data Selector'!AJ145</f>
        <v>0</v>
      </c>
      <c r="Q146" s="3" t="e">
        <f ca="1">'Data Selector'!AK145</f>
        <v>#DIV/0!</v>
      </c>
      <c r="R146" s="3" t="e">
        <f ca="1">'Data Selector'!AL145</f>
        <v>#DIV/0!</v>
      </c>
      <c r="U146" s="12" t="str">
        <f>IF($AK146&lt;(Summary!$D$4+1),C146,"")</f>
        <v/>
      </c>
      <c r="V146" s="12" t="str">
        <f>IF($AK146&lt;(Summary!$D$4+1),D146,"")</f>
        <v/>
      </c>
      <c r="W146" s="12" t="str">
        <f>IF($AK146&lt;(Summary!$D$4+1),E146,"")</f>
        <v/>
      </c>
      <c r="X146" s="12" t="str">
        <f>IF($AK146&lt;(Summary!$D$4+1),F146,"")</f>
        <v/>
      </c>
      <c r="Y146" s="12" t="str">
        <f>IF($AK146&lt;(Summary!$D$4+1),G146,"")</f>
        <v/>
      </c>
      <c r="Z146" s="12" t="str">
        <f>IF($AK146&lt;(Summary!$D$4+1),H146,"")</f>
        <v/>
      </c>
      <c r="AA146" s="12" t="str">
        <f>IF($AK146&lt;(Summary!$D$4+1),I146,"")</f>
        <v/>
      </c>
      <c r="AB146" s="12" t="str">
        <f>IF($AK146&lt;(Summary!$D$4+1),J146,"")</f>
        <v/>
      </c>
      <c r="AC146" s="12" t="str">
        <f>IF($AK146&lt;(Summary!$D$4+1),K146,"")</f>
        <v/>
      </c>
      <c r="AD146" s="12" t="str">
        <f>IF($AK146&lt;(Summary!$D$4+1),L146,"")</f>
        <v/>
      </c>
      <c r="AE146" s="12" t="str">
        <f>IF($AK146&lt;(Summary!$D$4+1),M146,"")</f>
        <v/>
      </c>
      <c r="AF146" s="12" t="str">
        <f>IF($AK146&lt;(Summary!$D$4+1),N146,"")</f>
        <v/>
      </c>
      <c r="AG146" s="12" t="str">
        <f>IF($AK146&lt;(Summary!$D$4+1),O146,"")</f>
        <v/>
      </c>
      <c r="AH146" s="12" t="str">
        <f>IF($AK146&lt;(Summary!$D$4+1),P146,"")</f>
        <v/>
      </c>
      <c r="AI146" s="12" t="str">
        <f>IF($AK146&lt;(Summary!$D$4+1),Q146,"")</f>
        <v/>
      </c>
      <c r="AJ146" s="12" t="str">
        <f>IF($AK146&lt;(Summary!$D$4+1),R146,"")</f>
        <v/>
      </c>
      <c r="AK146" s="10">
        <f t="shared" si="9"/>
        <v>142</v>
      </c>
    </row>
    <row r="147" spans="2:37" x14ac:dyDescent="0.2">
      <c r="B147" s="1">
        <f>'Base Correl and Vol Calcs'!B147</f>
        <v>32598</v>
      </c>
      <c r="C147" s="3">
        <f ca="1">'Data Selector'!W146</f>
        <v>1.1413591508424803E-2</v>
      </c>
      <c r="D147" s="3">
        <f ca="1">'Data Selector'!X146</f>
        <v>0</v>
      </c>
      <c r="E147" s="3">
        <f ca="1">'Data Selector'!Y146</f>
        <v>0</v>
      </c>
      <c r="F147" s="3">
        <f ca="1">'Data Selector'!Z146</f>
        <v>7.2754259650000819E-3</v>
      </c>
      <c r="G147" s="3">
        <f ca="1">'Data Selector'!AA146</f>
        <v>-5.2272346038299E-3</v>
      </c>
      <c r="H147" s="3">
        <f ca="1">'Data Selector'!AB146</f>
        <v>-0.12099458077453851</v>
      </c>
      <c r="I147" s="3">
        <f ca="1">'Data Selector'!AC146</f>
        <v>0</v>
      </c>
      <c r="J147" s="3">
        <f ca="1">'Data Selector'!AD146</f>
        <v>-3.9612387578802588E-2</v>
      </c>
      <c r="K147" s="3">
        <f ca="1">'Data Selector'!AE146</f>
        <v>-1.1352013340996225E-2</v>
      </c>
      <c r="L147" s="3">
        <f ca="1">'Data Selector'!AF146</f>
        <v>-0.20961013214495661</v>
      </c>
      <c r="M147" s="3">
        <f ca="1">'Data Selector'!AG146</f>
        <v>0</v>
      </c>
      <c r="N147" s="3">
        <f ca="1">'Data Selector'!AH146</f>
        <v>7.0895581203430202E-2</v>
      </c>
      <c r="O147" s="3">
        <f ca="1">'Data Selector'!AI146</f>
        <v>1.1390138211015532E-2</v>
      </c>
      <c r="P147" s="3">
        <f ca="1">'Data Selector'!AJ146</f>
        <v>0</v>
      </c>
      <c r="Q147" s="3" t="e">
        <f ca="1">'Data Selector'!AK146</f>
        <v>#DIV/0!</v>
      </c>
      <c r="R147" s="3" t="e">
        <f ca="1">'Data Selector'!AL146</f>
        <v>#DIV/0!</v>
      </c>
      <c r="U147" s="12" t="str">
        <f>IF($AK147&lt;(Summary!$D$4+1),C147,"")</f>
        <v/>
      </c>
      <c r="V147" s="12" t="str">
        <f>IF($AK147&lt;(Summary!$D$4+1),D147,"")</f>
        <v/>
      </c>
      <c r="W147" s="12" t="str">
        <f>IF($AK147&lt;(Summary!$D$4+1),E147,"")</f>
        <v/>
      </c>
      <c r="X147" s="12" t="str">
        <f>IF($AK147&lt;(Summary!$D$4+1),F147,"")</f>
        <v/>
      </c>
      <c r="Y147" s="12" t="str">
        <f>IF($AK147&lt;(Summary!$D$4+1),G147,"")</f>
        <v/>
      </c>
      <c r="Z147" s="12" t="str">
        <f>IF($AK147&lt;(Summary!$D$4+1),H147,"")</f>
        <v/>
      </c>
      <c r="AA147" s="12" t="str">
        <f>IF($AK147&lt;(Summary!$D$4+1),I147,"")</f>
        <v/>
      </c>
      <c r="AB147" s="12" t="str">
        <f>IF($AK147&lt;(Summary!$D$4+1),J147,"")</f>
        <v/>
      </c>
      <c r="AC147" s="12" t="str">
        <f>IF($AK147&lt;(Summary!$D$4+1),K147,"")</f>
        <v/>
      </c>
      <c r="AD147" s="12" t="str">
        <f>IF($AK147&lt;(Summary!$D$4+1),L147,"")</f>
        <v/>
      </c>
      <c r="AE147" s="12" t="str">
        <f>IF($AK147&lt;(Summary!$D$4+1),M147,"")</f>
        <v/>
      </c>
      <c r="AF147" s="12" t="str">
        <f>IF($AK147&lt;(Summary!$D$4+1),N147,"")</f>
        <v/>
      </c>
      <c r="AG147" s="12" t="str">
        <f>IF($AK147&lt;(Summary!$D$4+1),O147,"")</f>
        <v/>
      </c>
      <c r="AH147" s="12" t="str">
        <f>IF($AK147&lt;(Summary!$D$4+1),P147,"")</f>
        <v/>
      </c>
      <c r="AI147" s="12" t="str">
        <f>IF($AK147&lt;(Summary!$D$4+1),Q147,"")</f>
        <v/>
      </c>
      <c r="AJ147" s="12" t="str">
        <f>IF($AK147&lt;(Summary!$D$4+1),R147,"")</f>
        <v/>
      </c>
      <c r="AK147" s="10">
        <f t="shared" si="9"/>
        <v>143</v>
      </c>
    </row>
    <row r="148" spans="2:37" x14ac:dyDescent="0.2">
      <c r="B148" s="1">
        <f>'Base Correl and Vol Calcs'!B148</f>
        <v>32508</v>
      </c>
      <c r="C148" s="3">
        <f ca="1">'Data Selector'!W147</f>
        <v>1.1857682231851463E-2</v>
      </c>
      <c r="D148" s="3">
        <f ca="1">'Data Selector'!X147</f>
        <v>0</v>
      </c>
      <c r="E148" s="3">
        <f ca="1">'Data Selector'!Y147</f>
        <v>0</v>
      </c>
      <c r="F148" s="3">
        <f ca="1">'Data Selector'!Z147</f>
        <v>1.9795756950000021E-2</v>
      </c>
      <c r="G148" s="3">
        <f ca="1">'Data Selector'!AA147</f>
        <v>4.6060058194021369E-2</v>
      </c>
      <c r="H148" s="3">
        <f ca="1">'Data Selector'!AB147</f>
        <v>0.1847594690354768</v>
      </c>
      <c r="I148" s="3">
        <f ca="1">'Data Selector'!AC147</f>
        <v>0</v>
      </c>
      <c r="J148" s="3">
        <f ca="1">'Data Selector'!AD147</f>
        <v>0.22534465084793687</v>
      </c>
      <c r="K148" s="3">
        <f ca="1">'Data Selector'!AE147</f>
        <v>5.2593090780234109E-2</v>
      </c>
      <c r="L148" s="3">
        <f ca="1">'Data Selector'!AF147</f>
        <v>0.46041247563360876</v>
      </c>
      <c r="M148" s="3">
        <f ca="1">'Data Selector'!AG147</f>
        <v>0</v>
      </c>
      <c r="N148" s="3">
        <f ca="1">'Data Selector'!AH147</f>
        <v>3.0870682379242398E-2</v>
      </c>
      <c r="O148" s="3">
        <f ca="1">'Data Selector'!AI147</f>
        <v>7.5825636657727014E-3</v>
      </c>
      <c r="P148" s="3">
        <f ca="1">'Data Selector'!AJ147</f>
        <v>0</v>
      </c>
      <c r="Q148" s="3" t="e">
        <f ca="1">'Data Selector'!AK147</f>
        <v>#DIV/0!</v>
      </c>
      <c r="R148" s="3" t="e">
        <f ca="1">'Data Selector'!AL147</f>
        <v>#DIV/0!</v>
      </c>
      <c r="U148" s="12" t="str">
        <f>IF($AK148&lt;(Summary!$D$4+1),C148,"")</f>
        <v/>
      </c>
      <c r="V148" s="12" t="str">
        <f>IF($AK148&lt;(Summary!$D$4+1),D148,"")</f>
        <v/>
      </c>
      <c r="W148" s="12" t="str">
        <f>IF($AK148&lt;(Summary!$D$4+1),E148,"")</f>
        <v/>
      </c>
      <c r="X148" s="12" t="str">
        <f>IF($AK148&lt;(Summary!$D$4+1),F148,"")</f>
        <v/>
      </c>
      <c r="Y148" s="12" t="str">
        <f>IF($AK148&lt;(Summary!$D$4+1),G148,"")</f>
        <v/>
      </c>
      <c r="Z148" s="12" t="str">
        <f>IF($AK148&lt;(Summary!$D$4+1),H148,"")</f>
        <v/>
      </c>
      <c r="AA148" s="12" t="str">
        <f>IF($AK148&lt;(Summary!$D$4+1),I148,"")</f>
        <v/>
      </c>
      <c r="AB148" s="12" t="str">
        <f>IF($AK148&lt;(Summary!$D$4+1),J148,"")</f>
        <v/>
      </c>
      <c r="AC148" s="12" t="str">
        <f>IF($AK148&lt;(Summary!$D$4+1),K148,"")</f>
        <v/>
      </c>
      <c r="AD148" s="12" t="str">
        <f>IF($AK148&lt;(Summary!$D$4+1),L148,"")</f>
        <v/>
      </c>
      <c r="AE148" s="12" t="str">
        <f>IF($AK148&lt;(Summary!$D$4+1),M148,"")</f>
        <v/>
      </c>
      <c r="AF148" s="12" t="str">
        <f>IF($AK148&lt;(Summary!$D$4+1),N148,"")</f>
        <v/>
      </c>
      <c r="AG148" s="12" t="str">
        <f>IF($AK148&lt;(Summary!$D$4+1),O148,"")</f>
        <v/>
      </c>
      <c r="AH148" s="12" t="str">
        <f>IF($AK148&lt;(Summary!$D$4+1),P148,"")</f>
        <v/>
      </c>
      <c r="AI148" s="12" t="str">
        <f>IF($AK148&lt;(Summary!$D$4+1),Q148,"")</f>
        <v/>
      </c>
      <c r="AJ148" s="12" t="str">
        <f>IF($AK148&lt;(Summary!$D$4+1),R148,"")</f>
        <v/>
      </c>
      <c r="AK148" s="10">
        <f t="shared" si="9"/>
        <v>144</v>
      </c>
    </row>
    <row r="149" spans="2:37" x14ac:dyDescent="0.2">
      <c r="B149" s="1">
        <f>'Base Correl and Vol Calcs'!B149</f>
        <v>32416</v>
      </c>
      <c r="C149" s="3">
        <f ca="1">'Data Selector'!W148</f>
        <v>2.2666177626154083E-2</v>
      </c>
      <c r="D149" s="3">
        <f ca="1">'Data Selector'!X148</f>
        <v>0</v>
      </c>
      <c r="E149" s="3">
        <f ca="1">'Data Selector'!Y148</f>
        <v>0</v>
      </c>
      <c r="F149" s="3">
        <f ca="1">'Data Selector'!Z148</f>
        <v>2.0437206810000053E-2</v>
      </c>
      <c r="G149" s="3">
        <f ca="1">'Data Selector'!AA148</f>
        <v>1.2970050285842083E-2</v>
      </c>
      <c r="H149" s="3">
        <f ca="1">'Data Selector'!AB148</f>
        <v>3.2136305366177176E-2</v>
      </c>
      <c r="I149" s="3">
        <f ca="1">'Data Selector'!AC148</f>
        <v>0</v>
      </c>
      <c r="J149" s="3">
        <f ca="1">'Data Selector'!AD148</f>
        <v>2.3800822592525694E-2</v>
      </c>
      <c r="K149" s="3">
        <f ca="1">'Data Selector'!AE148</f>
        <v>4.8272392210968462E-3</v>
      </c>
      <c r="L149" s="3">
        <f ca="1">'Data Selector'!AF148</f>
        <v>1.5406220953249949E-2</v>
      </c>
      <c r="M149" s="3">
        <f ca="1">'Data Selector'!AG148</f>
        <v>0</v>
      </c>
      <c r="N149" s="3">
        <f ca="1">'Data Selector'!AH148</f>
        <v>3.3904394594406195E-3</v>
      </c>
      <c r="O149" s="3">
        <f ca="1">'Data Selector'!AI148</f>
        <v>1.9942534259637323E-2</v>
      </c>
      <c r="P149" s="3">
        <f ca="1">'Data Selector'!AJ148</f>
        <v>0</v>
      </c>
      <c r="Q149" s="3" t="e">
        <f ca="1">'Data Selector'!AK148</f>
        <v>#DIV/0!</v>
      </c>
      <c r="R149" s="3" t="e">
        <f ca="1">'Data Selector'!AL148</f>
        <v>#DIV/0!</v>
      </c>
      <c r="U149" s="12" t="str">
        <f>IF($AK149&lt;(Summary!$D$4+1),C149,"")</f>
        <v/>
      </c>
      <c r="V149" s="12" t="str">
        <f>IF($AK149&lt;(Summary!$D$4+1),D149,"")</f>
        <v/>
      </c>
      <c r="W149" s="12" t="str">
        <f>IF($AK149&lt;(Summary!$D$4+1),E149,"")</f>
        <v/>
      </c>
      <c r="X149" s="12" t="str">
        <f>IF($AK149&lt;(Summary!$D$4+1),F149,"")</f>
        <v/>
      </c>
      <c r="Y149" s="12" t="str">
        <f>IF($AK149&lt;(Summary!$D$4+1),G149,"")</f>
        <v/>
      </c>
      <c r="Z149" s="12" t="str">
        <f>IF($AK149&lt;(Summary!$D$4+1),H149,"")</f>
        <v/>
      </c>
      <c r="AA149" s="12" t="str">
        <f>IF($AK149&lt;(Summary!$D$4+1),I149,"")</f>
        <v/>
      </c>
      <c r="AB149" s="12" t="str">
        <f>IF($AK149&lt;(Summary!$D$4+1),J149,"")</f>
        <v/>
      </c>
      <c r="AC149" s="12" t="str">
        <f>IF($AK149&lt;(Summary!$D$4+1),K149,"")</f>
        <v/>
      </c>
      <c r="AD149" s="12" t="str">
        <f>IF($AK149&lt;(Summary!$D$4+1),L149,"")</f>
        <v/>
      </c>
      <c r="AE149" s="12" t="str">
        <f>IF($AK149&lt;(Summary!$D$4+1),M149,"")</f>
        <v/>
      </c>
      <c r="AF149" s="12" t="str">
        <f>IF($AK149&lt;(Summary!$D$4+1),N149,"")</f>
        <v/>
      </c>
      <c r="AG149" s="12" t="str">
        <f>IF($AK149&lt;(Summary!$D$4+1),O149,"")</f>
        <v/>
      </c>
      <c r="AH149" s="12" t="str">
        <f>IF($AK149&lt;(Summary!$D$4+1),P149,"")</f>
        <v/>
      </c>
      <c r="AI149" s="12" t="str">
        <f>IF($AK149&lt;(Summary!$D$4+1),Q149,"")</f>
        <v/>
      </c>
      <c r="AJ149" s="12" t="str">
        <f>IF($AK149&lt;(Summary!$D$4+1),R149,"")</f>
        <v/>
      </c>
      <c r="AK149" s="10">
        <f t="shared" si="9"/>
        <v>145</v>
      </c>
    </row>
    <row r="150" spans="2:37" x14ac:dyDescent="0.2">
      <c r="B150" s="1">
        <f>'Base Correl and Vol Calcs'!B150</f>
        <v>32324</v>
      </c>
      <c r="C150" s="3">
        <f ca="1">'Data Selector'!W149</f>
        <v>1.5939852318576753E-2</v>
      </c>
      <c r="D150" s="3">
        <f ca="1">'Data Selector'!X149</f>
        <v>0</v>
      </c>
      <c r="E150" s="3">
        <f ca="1">'Data Selector'!Y149</f>
        <v>0</v>
      </c>
      <c r="F150" s="3">
        <f ca="1">'Data Selector'!Z149</f>
        <v>3.8344837264999709E-2</v>
      </c>
      <c r="G150" s="3">
        <f ca="1">'Data Selector'!AA149</f>
        <v>4.5823972631839682E-2</v>
      </c>
      <c r="H150" s="3">
        <f ca="1">'Data Selector'!AB149</f>
        <v>4.3536166612687666E-3</v>
      </c>
      <c r="I150" s="3">
        <f ca="1">'Data Selector'!AC149</f>
        <v>0</v>
      </c>
      <c r="J150" s="3">
        <f ca="1">'Data Selector'!AD149</f>
        <v>8.9497058697628917E-2</v>
      </c>
      <c r="K150" s="3">
        <f ca="1">'Data Selector'!AE149</f>
        <v>5.6354830051933646E-2</v>
      </c>
      <c r="L150" s="3">
        <f ca="1">'Data Selector'!AF149</f>
        <v>1.5406220953249949E-2</v>
      </c>
      <c r="M150" s="3">
        <f ca="1">'Data Selector'!AG149</f>
        <v>0</v>
      </c>
      <c r="N150" s="3">
        <f ca="1">'Data Selector'!AH149</f>
        <v>6.6604651618243249E-2</v>
      </c>
      <c r="O150" s="3">
        <f ca="1">'Data Selector'!AI149</f>
        <v>1.1752788140149129E-2</v>
      </c>
      <c r="P150" s="3">
        <f ca="1">'Data Selector'!AJ149</f>
        <v>0</v>
      </c>
      <c r="Q150" s="3" t="e">
        <f ca="1">'Data Selector'!AK149</f>
        <v>#DIV/0!</v>
      </c>
      <c r="R150" s="3" t="e">
        <f ca="1">'Data Selector'!AL149</f>
        <v>#DIV/0!</v>
      </c>
      <c r="U150" s="12" t="str">
        <f>IF($AK150&lt;(Summary!$D$4+1),C150,"")</f>
        <v/>
      </c>
      <c r="V150" s="12" t="str">
        <f>IF($AK150&lt;(Summary!$D$4+1),D150,"")</f>
        <v/>
      </c>
      <c r="W150" s="12" t="str">
        <f>IF($AK150&lt;(Summary!$D$4+1),E150,"")</f>
        <v/>
      </c>
      <c r="X150" s="12" t="str">
        <f>IF($AK150&lt;(Summary!$D$4+1),F150,"")</f>
        <v/>
      </c>
      <c r="Y150" s="12" t="str">
        <f>IF($AK150&lt;(Summary!$D$4+1),G150,"")</f>
        <v/>
      </c>
      <c r="Z150" s="12" t="str">
        <f>IF($AK150&lt;(Summary!$D$4+1),H150,"")</f>
        <v/>
      </c>
      <c r="AA150" s="12" t="str">
        <f>IF($AK150&lt;(Summary!$D$4+1),I150,"")</f>
        <v/>
      </c>
      <c r="AB150" s="12" t="str">
        <f>IF($AK150&lt;(Summary!$D$4+1),J150,"")</f>
        <v/>
      </c>
      <c r="AC150" s="12" t="str">
        <f>IF($AK150&lt;(Summary!$D$4+1),K150,"")</f>
        <v/>
      </c>
      <c r="AD150" s="12" t="str">
        <f>IF($AK150&lt;(Summary!$D$4+1),L150,"")</f>
        <v/>
      </c>
      <c r="AE150" s="12" t="str">
        <f>IF($AK150&lt;(Summary!$D$4+1),M150,"")</f>
        <v/>
      </c>
      <c r="AF150" s="12" t="str">
        <f>IF($AK150&lt;(Summary!$D$4+1),N150,"")</f>
        <v/>
      </c>
      <c r="AG150" s="12" t="str">
        <f>IF($AK150&lt;(Summary!$D$4+1),O150,"")</f>
        <v/>
      </c>
      <c r="AH150" s="12" t="str">
        <f>IF($AK150&lt;(Summary!$D$4+1),P150,"")</f>
        <v/>
      </c>
      <c r="AI150" s="12" t="str">
        <f>IF($AK150&lt;(Summary!$D$4+1),Q150,"")</f>
        <v/>
      </c>
      <c r="AJ150" s="12" t="str">
        <f>IF($AK150&lt;(Summary!$D$4+1),R150,"")</f>
        <v/>
      </c>
      <c r="AK150" s="10">
        <f t="shared" si="9"/>
        <v>146</v>
      </c>
    </row>
    <row r="151" spans="2:37" x14ac:dyDescent="0.2">
      <c r="B151" s="1">
        <f>'Base Correl and Vol Calcs'!B151</f>
        <v>32233</v>
      </c>
      <c r="C151" s="3">
        <f ca="1">'Data Selector'!W150</f>
        <v>1.6215964118909465E-2</v>
      </c>
      <c r="D151" s="3">
        <f ca="1">'Data Selector'!X150</f>
        <v>0</v>
      </c>
      <c r="E151" s="3">
        <f ca="1">'Data Selector'!Y150</f>
        <v>0</v>
      </c>
      <c r="F151" s="3">
        <f ca="1">'Data Selector'!Z150</f>
        <v>1.6659941192999961E-2</v>
      </c>
      <c r="G151" s="3">
        <f ca="1">'Data Selector'!AA150</f>
        <v>1.9704261411060742E-2</v>
      </c>
      <c r="H151" s="3">
        <f ca="1">'Data Selector'!AB150</f>
        <v>-3.5397328514938153E-2</v>
      </c>
      <c r="I151" s="3">
        <f ca="1">'Data Selector'!AC150</f>
        <v>0</v>
      </c>
      <c r="J151" s="3">
        <f ca="1">'Data Selector'!AD150</f>
        <v>5.3344330476545743E-4</v>
      </c>
      <c r="K151" s="3">
        <f ca="1">'Data Selector'!AE150</f>
        <v>3.0262011618640061E-2</v>
      </c>
      <c r="L151" s="3">
        <f ca="1">'Data Selector'!AF150</f>
        <v>1.3738370542054401E-2</v>
      </c>
      <c r="M151" s="3">
        <f ca="1">'Data Selector'!AG150</f>
        <v>0</v>
      </c>
      <c r="N151" s="3">
        <f ca="1">'Data Selector'!AH150</f>
        <v>5.6943510866723113E-2</v>
      </c>
      <c r="O151" s="3">
        <f ca="1">'Data Selector'!AI150</f>
        <v>3.7609036838957666E-2</v>
      </c>
      <c r="P151" s="3">
        <f ca="1">'Data Selector'!AJ150</f>
        <v>0</v>
      </c>
      <c r="Q151" s="3" t="e">
        <f ca="1">'Data Selector'!AK150</f>
        <v>#DIV/0!</v>
      </c>
      <c r="R151" s="3" t="e">
        <f ca="1">'Data Selector'!AL150</f>
        <v>#DIV/0!</v>
      </c>
      <c r="U151" s="12" t="str">
        <f>IF($AK151&lt;(Summary!$D$4+1),C151,"")</f>
        <v/>
      </c>
      <c r="V151" s="12" t="str">
        <f>IF($AK151&lt;(Summary!$D$4+1),D151,"")</f>
        <v/>
      </c>
      <c r="W151" s="12" t="str">
        <f>IF($AK151&lt;(Summary!$D$4+1),E151,"")</f>
        <v/>
      </c>
      <c r="X151" s="12" t="str">
        <f>IF($AK151&lt;(Summary!$D$4+1),F151,"")</f>
        <v/>
      </c>
      <c r="Y151" s="12" t="str">
        <f>IF($AK151&lt;(Summary!$D$4+1),G151,"")</f>
        <v/>
      </c>
      <c r="Z151" s="12" t="str">
        <f>IF($AK151&lt;(Summary!$D$4+1),H151,"")</f>
        <v/>
      </c>
      <c r="AA151" s="12" t="str">
        <f>IF($AK151&lt;(Summary!$D$4+1),I151,"")</f>
        <v/>
      </c>
      <c r="AB151" s="12" t="str">
        <f>IF($AK151&lt;(Summary!$D$4+1),J151,"")</f>
        <v/>
      </c>
      <c r="AC151" s="12" t="str">
        <f>IF($AK151&lt;(Summary!$D$4+1),K151,"")</f>
        <v/>
      </c>
      <c r="AD151" s="12" t="str">
        <f>IF($AK151&lt;(Summary!$D$4+1),L151,"")</f>
        <v/>
      </c>
      <c r="AE151" s="12" t="str">
        <f>IF($AK151&lt;(Summary!$D$4+1),M151,"")</f>
        <v/>
      </c>
      <c r="AF151" s="12" t="str">
        <f>IF($AK151&lt;(Summary!$D$4+1),N151,"")</f>
        <v/>
      </c>
      <c r="AG151" s="12" t="str">
        <f>IF($AK151&lt;(Summary!$D$4+1),O151,"")</f>
        <v/>
      </c>
      <c r="AH151" s="12" t="str">
        <f>IF($AK151&lt;(Summary!$D$4+1),P151,"")</f>
        <v/>
      </c>
      <c r="AI151" s="12" t="str">
        <f>IF($AK151&lt;(Summary!$D$4+1),Q151,"")</f>
        <v/>
      </c>
      <c r="AJ151" s="12" t="str">
        <f>IF($AK151&lt;(Summary!$D$4+1),R151,"")</f>
        <v/>
      </c>
      <c r="AK151" s="10">
        <f t="shared" si="9"/>
        <v>147</v>
      </c>
    </row>
    <row r="152" spans="2:37" x14ac:dyDescent="0.2">
      <c r="B152" s="1">
        <f>'Base Correl and Vol Calcs'!B152</f>
        <v>32142</v>
      </c>
      <c r="C152" s="3">
        <f ca="1">'Data Selector'!W151</f>
        <v>-9.8590984220747746E-4</v>
      </c>
      <c r="D152" s="3">
        <f ca="1">'Data Selector'!X151</f>
        <v>0</v>
      </c>
      <c r="E152" s="3">
        <f ca="1">'Data Selector'!Y151</f>
        <v>0</v>
      </c>
      <c r="F152" s="3">
        <f ca="1">'Data Selector'!Z151</f>
        <v>3.2704446799999953E-2</v>
      </c>
      <c r="G152" s="3">
        <f ca="1">'Data Selector'!AA151</f>
        <v>1.1312813706781277E-2</v>
      </c>
      <c r="H152" s="3">
        <f ca="1">'Data Selector'!AB151</f>
        <v>8.4915968394172259E-2</v>
      </c>
      <c r="I152" s="3">
        <f ca="1">'Data Selector'!AC151</f>
        <v>0</v>
      </c>
      <c r="J152" s="3">
        <f ca="1">'Data Selector'!AD151</f>
        <v>5.3243761542111967E-2</v>
      </c>
      <c r="K152" s="3">
        <f ca="1">'Data Selector'!AE151</f>
        <v>-0.18327824502791834</v>
      </c>
      <c r="L152" s="3">
        <f ca="1">'Data Selector'!AF151</f>
        <v>1.8145552729734282E-2</v>
      </c>
      <c r="M152" s="3">
        <f ca="1">'Data Selector'!AG151</f>
        <v>0</v>
      </c>
      <c r="N152" s="3">
        <f ca="1">'Data Selector'!AH151</f>
        <v>-0.22525119336306398</v>
      </c>
      <c r="O152" s="3">
        <f ca="1">'Data Selector'!AI151</f>
        <v>5.8131443672827743E-2</v>
      </c>
      <c r="P152" s="3">
        <f ca="1">'Data Selector'!AJ151</f>
        <v>0</v>
      </c>
      <c r="Q152" s="3" t="e">
        <f ca="1">'Data Selector'!AK151</f>
        <v>#DIV/0!</v>
      </c>
      <c r="R152" s="3" t="e">
        <f ca="1">'Data Selector'!AL151</f>
        <v>#DIV/0!</v>
      </c>
      <c r="U152" s="12" t="str">
        <f>IF($AK152&lt;(Summary!$D$4+1),C152,"")</f>
        <v/>
      </c>
      <c r="V152" s="12" t="str">
        <f>IF($AK152&lt;(Summary!$D$4+1),D152,"")</f>
        <v/>
      </c>
      <c r="W152" s="12" t="str">
        <f>IF($AK152&lt;(Summary!$D$4+1),E152,"")</f>
        <v/>
      </c>
      <c r="X152" s="12" t="str">
        <f>IF($AK152&lt;(Summary!$D$4+1),F152,"")</f>
        <v/>
      </c>
      <c r="Y152" s="12" t="str">
        <f>IF($AK152&lt;(Summary!$D$4+1),G152,"")</f>
        <v/>
      </c>
      <c r="Z152" s="12" t="str">
        <f>IF($AK152&lt;(Summary!$D$4+1),H152,"")</f>
        <v/>
      </c>
      <c r="AA152" s="12" t="str">
        <f>IF($AK152&lt;(Summary!$D$4+1),I152,"")</f>
        <v/>
      </c>
      <c r="AB152" s="12" t="str">
        <f>IF($AK152&lt;(Summary!$D$4+1),J152,"")</f>
        <v/>
      </c>
      <c r="AC152" s="12" t="str">
        <f>IF($AK152&lt;(Summary!$D$4+1),K152,"")</f>
        <v/>
      </c>
      <c r="AD152" s="12" t="str">
        <f>IF($AK152&lt;(Summary!$D$4+1),L152,"")</f>
        <v/>
      </c>
      <c r="AE152" s="12" t="str">
        <f>IF($AK152&lt;(Summary!$D$4+1),M152,"")</f>
        <v/>
      </c>
      <c r="AF152" s="12" t="str">
        <f>IF($AK152&lt;(Summary!$D$4+1),N152,"")</f>
        <v/>
      </c>
      <c r="AG152" s="12" t="str">
        <f>IF($AK152&lt;(Summary!$D$4+1),O152,"")</f>
        <v/>
      </c>
      <c r="AH152" s="12" t="str">
        <f>IF($AK152&lt;(Summary!$D$4+1),P152,"")</f>
        <v/>
      </c>
      <c r="AI152" s="12" t="str">
        <f>IF($AK152&lt;(Summary!$D$4+1),Q152,"")</f>
        <v/>
      </c>
      <c r="AJ152" s="12" t="str">
        <f>IF($AK152&lt;(Summary!$D$4+1),R152,"")</f>
        <v/>
      </c>
      <c r="AK152" s="10">
        <f t="shared" si="9"/>
        <v>148</v>
      </c>
    </row>
    <row r="153" spans="2:37" x14ac:dyDescent="0.2">
      <c r="B153" s="1">
        <f>'Base Correl and Vol Calcs'!B153</f>
        <v>32050</v>
      </c>
      <c r="C153" s="3">
        <f ca="1">'Data Selector'!W152</f>
        <v>3.5174231186583471E-2</v>
      </c>
      <c r="D153" s="3">
        <f ca="1">'Data Selector'!X152</f>
        <v>0</v>
      </c>
      <c r="E153" s="3">
        <f ca="1">'Data Selector'!Y152</f>
        <v>0</v>
      </c>
      <c r="F153" s="3">
        <f ca="1">'Data Selector'!Z152</f>
        <v>1.1839605822499877E-2</v>
      </c>
      <c r="G153" s="3">
        <f ca="1">'Data Selector'!AA152</f>
        <v>2.319099431736138E-2</v>
      </c>
      <c r="H153" s="3">
        <f ca="1">'Data Selector'!AB152</f>
        <v>1.5976467802393035E-2</v>
      </c>
      <c r="I153" s="3">
        <f ca="1">'Data Selector'!AC152</f>
        <v>0</v>
      </c>
      <c r="J153" s="3">
        <f ca="1">'Data Selector'!AD152</f>
        <v>0.15319034288355704</v>
      </c>
      <c r="K153" s="3">
        <f ca="1">'Data Selector'!AE152</f>
        <v>1.7525960981205957E-2</v>
      </c>
      <c r="L153" s="3">
        <f ca="1">'Data Selector'!AF152</f>
        <v>5.8540201763491506E-2</v>
      </c>
      <c r="M153" s="3">
        <f ca="1">'Data Selector'!AG152</f>
        <v>0</v>
      </c>
      <c r="N153" s="3">
        <f ca="1">'Data Selector'!AH152</f>
        <v>6.596846805300105E-2</v>
      </c>
      <c r="O153" s="3">
        <f ca="1">'Data Selector'!AI152</f>
        <v>-2.7278679955140994E-2</v>
      </c>
      <c r="P153" s="3">
        <f ca="1">'Data Selector'!AJ152</f>
        <v>0</v>
      </c>
      <c r="Q153" s="3" t="e">
        <f ca="1">'Data Selector'!AK152</f>
        <v>#DIV/0!</v>
      </c>
      <c r="R153" s="3" t="e">
        <f ca="1">'Data Selector'!AL152</f>
        <v>#DIV/0!</v>
      </c>
      <c r="U153" s="12" t="str">
        <f>IF($AK153&lt;(Summary!$D$4+1),C153,"")</f>
        <v/>
      </c>
      <c r="V153" s="12" t="str">
        <f>IF($AK153&lt;(Summary!$D$4+1),D153,"")</f>
        <v/>
      </c>
      <c r="W153" s="12" t="str">
        <f>IF($AK153&lt;(Summary!$D$4+1),E153,"")</f>
        <v/>
      </c>
      <c r="X153" s="12" t="str">
        <f>IF($AK153&lt;(Summary!$D$4+1),F153,"")</f>
        <v/>
      </c>
      <c r="Y153" s="12" t="str">
        <f>IF($AK153&lt;(Summary!$D$4+1),G153,"")</f>
        <v/>
      </c>
      <c r="Z153" s="12" t="str">
        <f>IF($AK153&lt;(Summary!$D$4+1),H153,"")</f>
        <v/>
      </c>
      <c r="AA153" s="12" t="str">
        <f>IF($AK153&lt;(Summary!$D$4+1),I153,"")</f>
        <v/>
      </c>
      <c r="AB153" s="12" t="str">
        <f>IF($AK153&lt;(Summary!$D$4+1),J153,"")</f>
        <v/>
      </c>
      <c r="AC153" s="12" t="str">
        <f>IF($AK153&lt;(Summary!$D$4+1),K153,"")</f>
        <v/>
      </c>
      <c r="AD153" s="12" t="str">
        <f>IF($AK153&lt;(Summary!$D$4+1),L153,"")</f>
        <v/>
      </c>
      <c r="AE153" s="12" t="str">
        <f>IF($AK153&lt;(Summary!$D$4+1),M153,"")</f>
        <v/>
      </c>
      <c r="AF153" s="12" t="str">
        <f>IF($AK153&lt;(Summary!$D$4+1),N153,"")</f>
        <v/>
      </c>
      <c r="AG153" s="12" t="str">
        <f>IF($AK153&lt;(Summary!$D$4+1),O153,"")</f>
        <v/>
      </c>
      <c r="AH153" s="12" t="str">
        <f>IF($AK153&lt;(Summary!$D$4+1),P153,"")</f>
        <v/>
      </c>
      <c r="AI153" s="12" t="str">
        <f>IF($AK153&lt;(Summary!$D$4+1),Q153,"")</f>
        <v/>
      </c>
      <c r="AJ153" s="12" t="str">
        <f>IF($AK153&lt;(Summary!$D$4+1),R153,"")</f>
        <v/>
      </c>
      <c r="AK153" s="10">
        <f t="shared" si="9"/>
        <v>149</v>
      </c>
    </row>
    <row r="154" spans="2:37" x14ac:dyDescent="0.2">
      <c r="B154" s="1">
        <f>'Base Correl and Vol Calcs'!B154</f>
        <v>31958</v>
      </c>
      <c r="C154" s="3">
        <f ca="1">'Data Selector'!W153</f>
        <v>9.6787638487521033E-3</v>
      </c>
      <c r="D154" s="3">
        <f ca="1">'Data Selector'!X153</f>
        <v>0</v>
      </c>
      <c r="E154" s="3">
        <f ca="1">'Data Selector'!Y153</f>
        <v>0</v>
      </c>
      <c r="F154" s="3">
        <f ca="1">'Data Selector'!Z153</f>
        <v>1.8977429320000017E-2</v>
      </c>
      <c r="G154" s="3">
        <f ca="1">'Data Selector'!AA153</f>
        <v>1.7166150763258337E-2</v>
      </c>
      <c r="H154" s="3">
        <f ca="1">'Data Selector'!AB153</f>
        <v>1.9131191050708374E-2</v>
      </c>
      <c r="I154" s="3">
        <f ca="1">'Data Selector'!AC153</f>
        <v>0</v>
      </c>
      <c r="J154" s="3">
        <f ca="1">'Data Selector'!AD153</f>
        <v>8.2176334995630373E-2</v>
      </c>
      <c r="K154" s="3">
        <f ca="1">'Data Selector'!AE153</f>
        <v>0.1144988229611581</v>
      </c>
      <c r="L154" s="3">
        <f ca="1">'Data Selector'!AF153</f>
        <v>-7.3326670198129662E-2</v>
      </c>
      <c r="M154" s="3">
        <f ca="1">'Data Selector'!AG153</f>
        <v>0</v>
      </c>
      <c r="N154" s="3">
        <f ca="1">'Data Selector'!AH153</f>
        <v>5.0198127683336535E-2</v>
      </c>
      <c r="O154" s="3">
        <f ca="1">'Data Selector'!AI153</f>
        <v>-1.7892488756887759E-2</v>
      </c>
      <c r="P154" s="3">
        <f ca="1">'Data Selector'!AJ153</f>
        <v>0</v>
      </c>
      <c r="Q154" s="3" t="e">
        <f ca="1">'Data Selector'!AK153</f>
        <v>#DIV/0!</v>
      </c>
      <c r="R154" s="3" t="e">
        <f ca="1">'Data Selector'!AL153</f>
        <v>#DIV/0!</v>
      </c>
      <c r="U154" s="12" t="str">
        <f>IF($AK154&lt;(Summary!$D$4+1),C154,"")</f>
        <v/>
      </c>
      <c r="V154" s="12" t="str">
        <f>IF($AK154&lt;(Summary!$D$4+1),D154,"")</f>
        <v/>
      </c>
      <c r="W154" s="12" t="str">
        <f>IF($AK154&lt;(Summary!$D$4+1),E154,"")</f>
        <v/>
      </c>
      <c r="X154" s="12" t="str">
        <f>IF($AK154&lt;(Summary!$D$4+1),F154,"")</f>
        <v/>
      </c>
      <c r="Y154" s="12" t="str">
        <f>IF($AK154&lt;(Summary!$D$4+1),G154,"")</f>
        <v/>
      </c>
      <c r="Z154" s="12" t="str">
        <f>IF($AK154&lt;(Summary!$D$4+1),H154,"")</f>
        <v/>
      </c>
      <c r="AA154" s="12" t="str">
        <f>IF($AK154&lt;(Summary!$D$4+1),I154,"")</f>
        <v/>
      </c>
      <c r="AB154" s="12" t="str">
        <f>IF($AK154&lt;(Summary!$D$4+1),J154,"")</f>
        <v/>
      </c>
      <c r="AC154" s="12" t="str">
        <f>IF($AK154&lt;(Summary!$D$4+1),K154,"")</f>
        <v/>
      </c>
      <c r="AD154" s="12" t="str">
        <f>IF($AK154&lt;(Summary!$D$4+1),L154,"")</f>
        <v/>
      </c>
      <c r="AE154" s="12" t="str">
        <f>IF($AK154&lt;(Summary!$D$4+1),M154,"")</f>
        <v/>
      </c>
      <c r="AF154" s="12" t="str">
        <f>IF($AK154&lt;(Summary!$D$4+1),N154,"")</f>
        <v/>
      </c>
      <c r="AG154" s="12" t="str">
        <f>IF($AK154&lt;(Summary!$D$4+1),O154,"")</f>
        <v/>
      </c>
      <c r="AH154" s="12" t="str">
        <f>IF($AK154&lt;(Summary!$D$4+1),P154,"")</f>
        <v/>
      </c>
      <c r="AI154" s="12" t="str">
        <f>IF($AK154&lt;(Summary!$D$4+1),Q154,"")</f>
        <v/>
      </c>
      <c r="AJ154" s="12" t="str">
        <f>IF($AK154&lt;(Summary!$D$4+1),R154,"")</f>
        <v/>
      </c>
      <c r="AK154" s="10">
        <f t="shared" si="9"/>
        <v>150</v>
      </c>
    </row>
    <row r="155" spans="2:37" x14ac:dyDescent="0.2">
      <c r="B155" s="1">
        <f>'Base Correl and Vol Calcs'!B155</f>
        <v>31867</v>
      </c>
      <c r="C155" s="3">
        <f ca="1">'Data Selector'!W154</f>
        <v>8.2037015920548573E-3</v>
      </c>
      <c r="D155" s="3">
        <f ca="1">'Data Selector'!X154</f>
        <v>0</v>
      </c>
      <c r="E155" s="3">
        <f ca="1">'Data Selector'!Y154</f>
        <v>0</v>
      </c>
      <c r="F155" s="3">
        <f ca="1">'Data Selector'!Z154</f>
        <v>-1.871142364999856E-3</v>
      </c>
      <c r="G155" s="3">
        <f ca="1">'Data Selector'!AA154</f>
        <v>2.8595260564370228E-3</v>
      </c>
      <c r="H155" s="3">
        <f ca="1">'Data Selector'!AB154</f>
        <v>-7.7418785179409699E-2</v>
      </c>
      <c r="I155" s="3">
        <f ca="1">'Data Selector'!AC154</f>
        <v>0</v>
      </c>
      <c r="J155" s="3">
        <f ca="1">'Data Selector'!AD154</f>
        <v>-3.0966461462499373E-3</v>
      </c>
      <c r="K155" s="3">
        <f ca="1">'Data Selector'!AE154</f>
        <v>-0.23391111376247942</v>
      </c>
      <c r="L155" s="3">
        <f ca="1">'Data Selector'!AF154</f>
        <v>1.4065836313250202E-2</v>
      </c>
      <c r="M155" s="3">
        <f ca="1">'Data Selector'!AG154</f>
        <v>0</v>
      </c>
      <c r="N155" s="3">
        <f ca="1">'Data Selector'!AH154</f>
        <v>0.21352337253798703</v>
      </c>
      <c r="O155" s="3">
        <f ca="1">'Data Selector'!AI154</f>
        <v>1.6526509724770877E-2</v>
      </c>
      <c r="P155" s="3">
        <f ca="1">'Data Selector'!AJ154</f>
        <v>0</v>
      </c>
      <c r="Q155" s="3" t="e">
        <f ca="1">'Data Selector'!AK154</f>
        <v>#DIV/0!</v>
      </c>
      <c r="R155" s="3" t="e">
        <f ca="1">'Data Selector'!AL154</f>
        <v>#DIV/0!</v>
      </c>
      <c r="U155" s="12" t="str">
        <f>IF($AK155&lt;(Summary!$D$4+1),C155,"")</f>
        <v/>
      </c>
      <c r="V155" s="12" t="str">
        <f>IF($AK155&lt;(Summary!$D$4+1),D155,"")</f>
        <v/>
      </c>
      <c r="W155" s="12" t="str">
        <f>IF($AK155&lt;(Summary!$D$4+1),E155,"")</f>
        <v/>
      </c>
      <c r="X155" s="12" t="str">
        <f>IF($AK155&lt;(Summary!$D$4+1),F155,"")</f>
        <v/>
      </c>
      <c r="Y155" s="12" t="str">
        <f>IF($AK155&lt;(Summary!$D$4+1),G155,"")</f>
        <v/>
      </c>
      <c r="Z155" s="12" t="str">
        <f>IF($AK155&lt;(Summary!$D$4+1),H155,"")</f>
        <v/>
      </c>
      <c r="AA155" s="12" t="str">
        <f>IF($AK155&lt;(Summary!$D$4+1),I155,"")</f>
        <v/>
      </c>
      <c r="AB155" s="12" t="str">
        <f>IF($AK155&lt;(Summary!$D$4+1),J155,"")</f>
        <v/>
      </c>
      <c r="AC155" s="12" t="str">
        <f>IF($AK155&lt;(Summary!$D$4+1),K155,"")</f>
        <v/>
      </c>
      <c r="AD155" s="12" t="str">
        <f>IF($AK155&lt;(Summary!$D$4+1),L155,"")</f>
        <v/>
      </c>
      <c r="AE155" s="12" t="str">
        <f>IF($AK155&lt;(Summary!$D$4+1),M155,"")</f>
        <v/>
      </c>
      <c r="AF155" s="12" t="str">
        <f>IF($AK155&lt;(Summary!$D$4+1),N155,"")</f>
        <v/>
      </c>
      <c r="AG155" s="12" t="str">
        <f>IF($AK155&lt;(Summary!$D$4+1),O155,"")</f>
        <v/>
      </c>
      <c r="AH155" s="12" t="str">
        <f>IF($AK155&lt;(Summary!$D$4+1),P155,"")</f>
        <v/>
      </c>
      <c r="AI155" s="12" t="str">
        <f>IF($AK155&lt;(Summary!$D$4+1),Q155,"")</f>
        <v/>
      </c>
      <c r="AJ155" s="12" t="str">
        <f>IF($AK155&lt;(Summary!$D$4+1),R155,"")</f>
        <v/>
      </c>
      <c r="AK155" s="10">
        <f t="shared" si="9"/>
        <v>151</v>
      </c>
    </row>
    <row r="156" spans="2:37" x14ac:dyDescent="0.2">
      <c r="B156" s="1">
        <f>'Base Correl and Vol Calcs'!B156</f>
        <v>31777</v>
      </c>
      <c r="C156" s="3">
        <f ca="1">'Data Selector'!W155</f>
        <v>1.5865033098566128E-2</v>
      </c>
      <c r="D156" s="3">
        <f ca="1">'Data Selector'!X155</f>
        <v>0</v>
      </c>
      <c r="E156" s="3">
        <f ca="1">'Data Selector'!Y155</f>
        <v>0</v>
      </c>
      <c r="F156" s="3">
        <f ca="1">'Data Selector'!Z155</f>
        <v>5.4530334664999902E-2</v>
      </c>
      <c r="G156" s="3">
        <f ca="1">'Data Selector'!AA155</f>
        <v>5.4859100406286831E-2</v>
      </c>
      <c r="H156" s="3">
        <f ca="1">'Data Selector'!AB155</f>
        <v>8.7030555896387529E-2</v>
      </c>
      <c r="I156" s="3">
        <f ca="1">'Data Selector'!AC155</f>
        <v>0</v>
      </c>
      <c r="J156" s="3">
        <f ca="1">'Data Selector'!AD155</f>
        <v>0</v>
      </c>
      <c r="K156" s="3">
        <f ca="1">'Data Selector'!AE155</f>
        <v>-2.1164101494497434E-4</v>
      </c>
      <c r="L156" s="3">
        <f ca="1">'Data Selector'!AF155</f>
        <v>0.1439864021485695</v>
      </c>
      <c r="M156" s="3">
        <f ca="1">'Data Selector'!AG155</f>
        <v>0</v>
      </c>
      <c r="N156" s="3">
        <f ca="1">'Data Selector'!AH155</f>
        <v>5.5729556497622568E-2</v>
      </c>
      <c r="O156" s="3">
        <f ca="1">'Data Selector'!AI155</f>
        <v>3.2509784930857766E-2</v>
      </c>
      <c r="P156" s="3">
        <f ca="1">'Data Selector'!AJ155</f>
        <v>0</v>
      </c>
      <c r="Q156" s="3" t="e">
        <f ca="1">'Data Selector'!AK155</f>
        <v>#DIV/0!</v>
      </c>
      <c r="R156" s="3" t="e">
        <f ca="1">'Data Selector'!AL155</f>
        <v>#DIV/0!</v>
      </c>
      <c r="U156" s="12" t="str">
        <f>IF($AK156&lt;(Summary!$D$4+1),C156,"")</f>
        <v/>
      </c>
      <c r="V156" s="12" t="str">
        <f>IF($AK156&lt;(Summary!$D$4+1),D156,"")</f>
        <v/>
      </c>
      <c r="W156" s="12" t="str">
        <f>IF($AK156&lt;(Summary!$D$4+1),E156,"")</f>
        <v/>
      </c>
      <c r="X156" s="12" t="str">
        <f>IF($AK156&lt;(Summary!$D$4+1),F156,"")</f>
        <v/>
      </c>
      <c r="Y156" s="12" t="str">
        <f>IF($AK156&lt;(Summary!$D$4+1),G156,"")</f>
        <v/>
      </c>
      <c r="Z156" s="12" t="str">
        <f>IF($AK156&lt;(Summary!$D$4+1),H156,"")</f>
        <v/>
      </c>
      <c r="AA156" s="12" t="str">
        <f>IF($AK156&lt;(Summary!$D$4+1),I156,"")</f>
        <v/>
      </c>
      <c r="AB156" s="12" t="str">
        <f>IF($AK156&lt;(Summary!$D$4+1),J156,"")</f>
        <v/>
      </c>
      <c r="AC156" s="12" t="str">
        <f>IF($AK156&lt;(Summary!$D$4+1),K156,"")</f>
        <v/>
      </c>
      <c r="AD156" s="12" t="str">
        <f>IF($AK156&lt;(Summary!$D$4+1),L156,"")</f>
        <v/>
      </c>
      <c r="AE156" s="12" t="str">
        <f>IF($AK156&lt;(Summary!$D$4+1),M156,"")</f>
        <v/>
      </c>
      <c r="AF156" s="12" t="str">
        <f>IF($AK156&lt;(Summary!$D$4+1),N156,"")</f>
        <v/>
      </c>
      <c r="AG156" s="12" t="str">
        <f>IF($AK156&lt;(Summary!$D$4+1),O156,"")</f>
        <v/>
      </c>
      <c r="AH156" s="12" t="str">
        <f>IF($AK156&lt;(Summary!$D$4+1),P156,"")</f>
        <v/>
      </c>
      <c r="AI156" s="12" t="str">
        <f>IF($AK156&lt;(Summary!$D$4+1),Q156,"")</f>
        <v/>
      </c>
      <c r="AJ156" s="12" t="str">
        <f>IF($AK156&lt;(Summary!$D$4+1),R156,"")</f>
        <v/>
      </c>
      <c r="AK156" s="10">
        <f t="shared" si="9"/>
        <v>152</v>
      </c>
    </row>
    <row r="157" spans="2:37" x14ac:dyDescent="0.2">
      <c r="B157" s="1">
        <f>'Base Correl and Vol Calcs'!B157</f>
        <v>31685</v>
      </c>
      <c r="C157" s="3">
        <f ca="1">'Data Selector'!W156</f>
        <v>1.4721273804054524E-2</v>
      </c>
      <c r="D157" s="3">
        <f ca="1">'Data Selector'!X156</f>
        <v>0</v>
      </c>
      <c r="E157" s="3">
        <f ca="1">'Data Selector'!Y156</f>
        <v>0</v>
      </c>
      <c r="F157" s="3">
        <f ca="1">'Data Selector'!Z156</f>
        <v>-1.4616545500000022E-2</v>
      </c>
      <c r="G157" s="3">
        <f ca="1">'Data Selector'!AA156</f>
        <v>1.7393627893979025E-2</v>
      </c>
      <c r="H157" s="3">
        <f ca="1">'Data Selector'!AB156</f>
        <v>8.955371201651352E-2</v>
      </c>
      <c r="I157" s="3">
        <f ca="1">'Data Selector'!AC156</f>
        <v>0</v>
      </c>
      <c r="J157" s="3">
        <f ca="1">'Data Selector'!AD156</f>
        <v>0</v>
      </c>
      <c r="K157" s="3">
        <f ca="1">'Data Selector'!AE156</f>
        <v>1.2639507072934153E-2</v>
      </c>
      <c r="L157" s="3">
        <f ca="1">'Data Selector'!AF156</f>
        <v>-0.23165157270174597</v>
      </c>
      <c r="M157" s="3">
        <f ca="1">'Data Selector'!AG156</f>
        <v>0</v>
      </c>
      <c r="N157" s="3">
        <f ca="1">'Data Selector'!AH156</f>
        <v>-6.9757577199936471E-2</v>
      </c>
      <c r="O157" s="3">
        <f ca="1">'Data Selector'!AI156</f>
        <v>2.3718196256358404E-2</v>
      </c>
      <c r="P157" s="3">
        <f ca="1">'Data Selector'!AJ156</f>
        <v>0</v>
      </c>
      <c r="Q157" s="3" t="e">
        <f ca="1">'Data Selector'!AK156</f>
        <v>#DIV/0!</v>
      </c>
      <c r="R157" s="3" t="e">
        <f ca="1">'Data Selector'!AL156</f>
        <v>#DIV/0!</v>
      </c>
      <c r="U157" s="12" t="str">
        <f>IF($AK157&lt;(Summary!$D$4+1),C157,"")</f>
        <v/>
      </c>
      <c r="V157" s="12" t="str">
        <f>IF($AK157&lt;(Summary!$D$4+1),D157,"")</f>
        <v/>
      </c>
      <c r="W157" s="12" t="str">
        <f>IF($AK157&lt;(Summary!$D$4+1),E157,"")</f>
        <v/>
      </c>
      <c r="X157" s="12" t="str">
        <f>IF($AK157&lt;(Summary!$D$4+1),F157,"")</f>
        <v/>
      </c>
      <c r="Y157" s="12" t="str">
        <f>IF($AK157&lt;(Summary!$D$4+1),G157,"")</f>
        <v/>
      </c>
      <c r="Z157" s="12" t="str">
        <f>IF($AK157&lt;(Summary!$D$4+1),H157,"")</f>
        <v/>
      </c>
      <c r="AA157" s="12" t="str">
        <f>IF($AK157&lt;(Summary!$D$4+1),I157,"")</f>
        <v/>
      </c>
      <c r="AB157" s="12" t="str">
        <f>IF($AK157&lt;(Summary!$D$4+1),J157,"")</f>
        <v/>
      </c>
      <c r="AC157" s="12" t="str">
        <f>IF($AK157&lt;(Summary!$D$4+1),K157,"")</f>
        <v/>
      </c>
      <c r="AD157" s="12" t="str">
        <f>IF($AK157&lt;(Summary!$D$4+1),L157,"")</f>
        <v/>
      </c>
      <c r="AE157" s="12" t="str">
        <f>IF($AK157&lt;(Summary!$D$4+1),M157,"")</f>
        <v/>
      </c>
      <c r="AF157" s="12" t="str">
        <f>IF($AK157&lt;(Summary!$D$4+1),N157,"")</f>
        <v/>
      </c>
      <c r="AG157" s="12" t="str">
        <f>IF($AK157&lt;(Summary!$D$4+1),O157,"")</f>
        <v/>
      </c>
      <c r="AH157" s="12" t="str">
        <f>IF($AK157&lt;(Summary!$D$4+1),P157,"")</f>
        <v/>
      </c>
      <c r="AI157" s="12" t="str">
        <f>IF($AK157&lt;(Summary!$D$4+1),Q157,"")</f>
        <v/>
      </c>
      <c r="AJ157" s="12" t="str">
        <f>IF($AK157&lt;(Summary!$D$4+1),R157,"")</f>
        <v/>
      </c>
      <c r="AK157" s="10">
        <f t="shared" si="9"/>
        <v>153</v>
      </c>
    </row>
    <row r="158" spans="2:37" x14ac:dyDescent="0.2">
      <c r="B158" s="1">
        <f>'Base Correl and Vol Calcs'!B158</f>
        <v>31593</v>
      </c>
      <c r="C158" s="3">
        <f ca="1">'Data Selector'!W157</f>
        <v>3.0895476148584677E-4</v>
      </c>
      <c r="D158" s="3">
        <f ca="1">'Data Selector'!X157</f>
        <v>0</v>
      </c>
      <c r="E158" s="3">
        <f ca="1">'Data Selector'!Y157</f>
        <v>0</v>
      </c>
      <c r="F158" s="3">
        <f ca="1">'Data Selector'!Z157</f>
        <v>7.8494316394999819E-2</v>
      </c>
      <c r="G158" s="3">
        <f ca="1">'Data Selector'!AA157</f>
        <v>1.5110726733863489E-2</v>
      </c>
      <c r="H158" s="3">
        <f ca="1">'Data Selector'!AB157</f>
        <v>-2.4761259048276973E-2</v>
      </c>
      <c r="I158" s="3">
        <f ca="1">'Data Selector'!AC157</f>
        <v>0</v>
      </c>
      <c r="J158" s="3">
        <f ca="1">'Data Selector'!AD157</f>
        <v>0</v>
      </c>
      <c r="K158" s="3">
        <f ca="1">'Data Selector'!AE157</f>
        <v>0.1562514028931461</v>
      </c>
      <c r="L158" s="3">
        <f ca="1">'Data Selector'!AF157</f>
        <v>1.6767815236250039E-2</v>
      </c>
      <c r="M158" s="3">
        <f ca="1">'Data Selector'!AG157</f>
        <v>0</v>
      </c>
      <c r="N158" s="3">
        <f ca="1">'Data Selector'!AH157</f>
        <v>5.8939240391665981E-2</v>
      </c>
      <c r="O158" s="3">
        <f ca="1">'Data Selector'!AI157</f>
        <v>1.1897459934015586E-2</v>
      </c>
      <c r="P158" s="3">
        <f ca="1">'Data Selector'!AJ157</f>
        <v>0</v>
      </c>
      <c r="Q158" s="3" t="e">
        <f ca="1">'Data Selector'!AK157</f>
        <v>#DIV/0!</v>
      </c>
      <c r="R158" s="3" t="e">
        <f ca="1">'Data Selector'!AL157</f>
        <v>#DIV/0!</v>
      </c>
      <c r="U158" s="12" t="str">
        <f>IF($AK158&lt;(Summary!$D$4+1),C158,"")</f>
        <v/>
      </c>
      <c r="V158" s="12" t="str">
        <f>IF($AK158&lt;(Summary!$D$4+1),D158,"")</f>
        <v/>
      </c>
      <c r="W158" s="12" t="str">
        <f>IF($AK158&lt;(Summary!$D$4+1),E158,"")</f>
        <v/>
      </c>
      <c r="X158" s="12" t="str">
        <f>IF($AK158&lt;(Summary!$D$4+1),F158,"")</f>
        <v/>
      </c>
      <c r="Y158" s="12" t="str">
        <f>IF($AK158&lt;(Summary!$D$4+1),G158,"")</f>
        <v/>
      </c>
      <c r="Z158" s="12" t="str">
        <f>IF($AK158&lt;(Summary!$D$4+1),H158,"")</f>
        <v/>
      </c>
      <c r="AA158" s="12" t="str">
        <f>IF($AK158&lt;(Summary!$D$4+1),I158,"")</f>
        <v/>
      </c>
      <c r="AB158" s="12" t="str">
        <f>IF($AK158&lt;(Summary!$D$4+1),J158,"")</f>
        <v/>
      </c>
      <c r="AC158" s="12" t="str">
        <f>IF($AK158&lt;(Summary!$D$4+1),K158,"")</f>
        <v/>
      </c>
      <c r="AD158" s="12" t="str">
        <f>IF($AK158&lt;(Summary!$D$4+1),L158,"")</f>
        <v/>
      </c>
      <c r="AE158" s="12" t="str">
        <f>IF($AK158&lt;(Summary!$D$4+1),M158,"")</f>
        <v/>
      </c>
      <c r="AF158" s="12" t="str">
        <f>IF($AK158&lt;(Summary!$D$4+1),N158,"")</f>
        <v/>
      </c>
      <c r="AG158" s="12" t="str">
        <f>IF($AK158&lt;(Summary!$D$4+1),O158,"")</f>
        <v/>
      </c>
      <c r="AH158" s="12" t="str">
        <f>IF($AK158&lt;(Summary!$D$4+1),P158,"")</f>
        <v/>
      </c>
      <c r="AI158" s="12" t="str">
        <f>IF($AK158&lt;(Summary!$D$4+1),Q158,"")</f>
        <v/>
      </c>
      <c r="AJ158" s="12" t="str">
        <f>IF($AK158&lt;(Summary!$D$4+1),R158,"")</f>
        <v/>
      </c>
      <c r="AK158" s="10">
        <f t="shared" si="9"/>
        <v>154</v>
      </c>
    </row>
    <row r="159" spans="2:37" x14ac:dyDescent="0.2">
      <c r="B159" s="1">
        <f>'Base Correl and Vol Calcs'!B159</f>
        <v>31502</v>
      </c>
      <c r="C159" s="3">
        <f ca="1">'Data Selector'!W158</f>
        <v>1.4997880481894432E-2</v>
      </c>
      <c r="D159" s="3">
        <f ca="1">'Data Selector'!X158</f>
        <v>0</v>
      </c>
      <c r="E159" s="3">
        <f ca="1">'Data Selector'!Y158</f>
        <v>0</v>
      </c>
      <c r="F159" s="3">
        <f ca="1">'Data Selector'!Z158</f>
        <v>5.709460869500016E-2</v>
      </c>
      <c r="G159" s="3">
        <f ca="1">'Data Selector'!AA158</f>
        <v>1.2652096342716135E-2</v>
      </c>
      <c r="H159" s="3">
        <f ca="1">'Data Selector'!AB158</f>
        <v>8.1511448709131296E-2</v>
      </c>
      <c r="I159" s="3">
        <f ca="1">'Data Selector'!AC158</f>
        <v>0</v>
      </c>
      <c r="J159" s="3">
        <f ca="1">'Data Selector'!AD158</f>
        <v>0</v>
      </c>
      <c r="K159" s="3">
        <f ca="1">'Data Selector'!AE158</f>
        <v>-0.34472919761193188</v>
      </c>
      <c r="L159" s="3">
        <f ca="1">'Data Selector'!AF158</f>
        <v>1.6767815236250039E-2</v>
      </c>
      <c r="M159" s="3">
        <f ca="1">'Data Selector'!AG158</f>
        <v>0</v>
      </c>
      <c r="N159" s="3">
        <f ca="1">'Data Selector'!AH158</f>
        <v>0.14104589515144306</v>
      </c>
      <c r="O159" s="3">
        <f ca="1">'Data Selector'!AI158</f>
        <v>7.7669388342694656E-2</v>
      </c>
      <c r="P159" s="3">
        <f ca="1">'Data Selector'!AJ158</f>
        <v>0</v>
      </c>
      <c r="Q159" s="3" t="e">
        <f ca="1">'Data Selector'!AK158</f>
        <v>#DIV/0!</v>
      </c>
      <c r="R159" s="3" t="e">
        <f ca="1">'Data Selector'!AL158</f>
        <v>#DIV/0!</v>
      </c>
      <c r="U159" s="12" t="str">
        <f>IF($AK159&lt;(Summary!$D$4+1),C159,"")</f>
        <v/>
      </c>
      <c r="V159" s="12" t="str">
        <f>IF($AK159&lt;(Summary!$D$4+1),D159,"")</f>
        <v/>
      </c>
      <c r="W159" s="12" t="str">
        <f>IF($AK159&lt;(Summary!$D$4+1),E159,"")</f>
        <v/>
      </c>
      <c r="X159" s="12" t="str">
        <f>IF($AK159&lt;(Summary!$D$4+1),F159,"")</f>
        <v/>
      </c>
      <c r="Y159" s="12" t="str">
        <f>IF($AK159&lt;(Summary!$D$4+1),G159,"")</f>
        <v/>
      </c>
      <c r="Z159" s="12" t="str">
        <f>IF($AK159&lt;(Summary!$D$4+1),H159,"")</f>
        <v/>
      </c>
      <c r="AA159" s="12" t="str">
        <f>IF($AK159&lt;(Summary!$D$4+1),I159,"")</f>
        <v/>
      </c>
      <c r="AB159" s="12" t="str">
        <f>IF($AK159&lt;(Summary!$D$4+1),J159,"")</f>
        <v/>
      </c>
      <c r="AC159" s="12" t="str">
        <f>IF($AK159&lt;(Summary!$D$4+1),K159,"")</f>
        <v/>
      </c>
      <c r="AD159" s="12" t="str">
        <f>IF($AK159&lt;(Summary!$D$4+1),L159,"")</f>
        <v/>
      </c>
      <c r="AE159" s="12" t="str">
        <f>IF($AK159&lt;(Summary!$D$4+1),M159,"")</f>
        <v/>
      </c>
      <c r="AF159" s="12" t="str">
        <f>IF($AK159&lt;(Summary!$D$4+1),N159,"")</f>
        <v/>
      </c>
      <c r="AG159" s="12" t="str">
        <f>IF($AK159&lt;(Summary!$D$4+1),O159,"")</f>
        <v/>
      </c>
      <c r="AH159" s="12" t="str">
        <f>IF($AK159&lt;(Summary!$D$4+1),P159,"")</f>
        <v/>
      </c>
      <c r="AI159" s="12" t="str">
        <f>IF($AK159&lt;(Summary!$D$4+1),Q159,"")</f>
        <v/>
      </c>
      <c r="AJ159" s="12" t="str">
        <f>IF($AK159&lt;(Summary!$D$4+1),R159,"")</f>
        <v/>
      </c>
      <c r="AK159" s="10">
        <f t="shared" si="9"/>
        <v>155</v>
      </c>
    </row>
    <row r="160" spans="2:37" x14ac:dyDescent="0.2">
      <c r="B160" s="1">
        <f>'Base Correl and Vol Calcs'!B160</f>
        <v>31412</v>
      </c>
      <c r="C160" s="3">
        <f ca="1">'Data Selector'!W159</f>
        <v>2.1155701902382251E-2</v>
      </c>
      <c r="D160" s="3">
        <f ca="1">'Data Selector'!X159</f>
        <v>0</v>
      </c>
      <c r="E160" s="3">
        <f ca="1">'Data Selector'!Y159</f>
        <v>0</v>
      </c>
      <c r="F160" s="3">
        <f ca="1">'Data Selector'!Z159</f>
        <v>3.2723352464999911E-2</v>
      </c>
      <c r="G160" s="3">
        <f ca="1">'Data Selector'!AA159</f>
        <v>6.504930786975005E-2</v>
      </c>
      <c r="H160" s="3">
        <f ca="1">'Data Selector'!AB159</f>
        <v>1.9120550000000014E-2</v>
      </c>
      <c r="I160" s="3">
        <f ca="1">'Data Selector'!AC159</f>
        <v>0</v>
      </c>
      <c r="J160" s="3">
        <f ca="1">'Data Selector'!AD159</f>
        <v>0</v>
      </c>
      <c r="K160" s="3">
        <f ca="1">'Data Selector'!AE159</f>
        <v>-1.5553041775763332E-2</v>
      </c>
      <c r="L160" s="3">
        <f ca="1">'Data Selector'!AF159</f>
        <v>3.2131772777000078E-2</v>
      </c>
      <c r="M160" s="3">
        <f ca="1">'Data Selector'!AG159</f>
        <v>0</v>
      </c>
      <c r="N160" s="3">
        <f ca="1">'Data Selector'!AH159</f>
        <v>0.17202926277616304</v>
      </c>
      <c r="O160" s="3">
        <f ca="1">'Data Selector'!AI159</f>
        <v>7.7451283611041921E-2</v>
      </c>
      <c r="P160" s="3">
        <f ca="1">'Data Selector'!AJ159</f>
        <v>0</v>
      </c>
      <c r="Q160" s="3" t="e">
        <f ca="1">'Data Selector'!AK159</f>
        <v>#DIV/0!</v>
      </c>
      <c r="R160" s="3" t="e">
        <f ca="1">'Data Selector'!AL159</f>
        <v>#DIV/0!</v>
      </c>
      <c r="U160" s="12" t="str">
        <f>IF($AK160&lt;(Summary!$D$4+1),C160,"")</f>
        <v/>
      </c>
      <c r="V160" s="12" t="str">
        <f>IF($AK160&lt;(Summary!$D$4+1),D160,"")</f>
        <v/>
      </c>
      <c r="W160" s="12" t="str">
        <f>IF($AK160&lt;(Summary!$D$4+1),E160,"")</f>
        <v/>
      </c>
      <c r="X160" s="12" t="str">
        <f>IF($AK160&lt;(Summary!$D$4+1),F160,"")</f>
        <v/>
      </c>
      <c r="Y160" s="12" t="str">
        <f>IF($AK160&lt;(Summary!$D$4+1),G160,"")</f>
        <v/>
      </c>
      <c r="Z160" s="12" t="str">
        <f>IF($AK160&lt;(Summary!$D$4+1),H160,"")</f>
        <v/>
      </c>
      <c r="AA160" s="12" t="str">
        <f>IF($AK160&lt;(Summary!$D$4+1),I160,"")</f>
        <v/>
      </c>
      <c r="AB160" s="12" t="str">
        <f>IF($AK160&lt;(Summary!$D$4+1),J160,"")</f>
        <v/>
      </c>
      <c r="AC160" s="12" t="str">
        <f>IF($AK160&lt;(Summary!$D$4+1),K160,"")</f>
        <v/>
      </c>
      <c r="AD160" s="12" t="str">
        <f>IF($AK160&lt;(Summary!$D$4+1),L160,"")</f>
        <v/>
      </c>
      <c r="AE160" s="12" t="str">
        <f>IF($AK160&lt;(Summary!$D$4+1),M160,"")</f>
        <v/>
      </c>
      <c r="AF160" s="12" t="str">
        <f>IF($AK160&lt;(Summary!$D$4+1),N160,"")</f>
        <v/>
      </c>
      <c r="AG160" s="12" t="str">
        <f>IF($AK160&lt;(Summary!$D$4+1),O160,"")</f>
        <v/>
      </c>
      <c r="AH160" s="12" t="str">
        <f>IF($AK160&lt;(Summary!$D$4+1),P160,"")</f>
        <v/>
      </c>
      <c r="AI160" s="12" t="str">
        <f>IF($AK160&lt;(Summary!$D$4+1),Q160,"")</f>
        <v/>
      </c>
      <c r="AJ160" s="12" t="str">
        <f>IF($AK160&lt;(Summary!$D$4+1),R160,"")</f>
        <v/>
      </c>
      <c r="AK160" s="10">
        <f t="shared" si="9"/>
        <v>156</v>
      </c>
    </row>
    <row r="161" spans="2:37" x14ac:dyDescent="0.2">
      <c r="B161" s="1">
        <f>'Base Correl and Vol Calcs'!B161</f>
        <v>31320</v>
      </c>
      <c r="C161" s="3">
        <f ca="1">'Data Selector'!W160</f>
        <v>2.2708394168213131E-2</v>
      </c>
      <c r="D161" s="3">
        <f ca="1">'Data Selector'!X160</f>
        <v>0</v>
      </c>
      <c r="E161" s="3">
        <f ca="1">'Data Selector'!Y160</f>
        <v>0</v>
      </c>
      <c r="F161" s="3">
        <f ca="1">'Data Selector'!Z160</f>
        <v>-6.2449814799991898E-4</v>
      </c>
      <c r="G161" s="3">
        <f ca="1">'Data Selector'!AA160</f>
        <v>1.0909627767877073E-2</v>
      </c>
      <c r="H161" s="3">
        <f ca="1">'Data Selector'!AB160</f>
        <v>-8.3432696720454613E-3</v>
      </c>
      <c r="I161" s="3">
        <f ca="1">'Data Selector'!AC160</f>
        <v>0</v>
      </c>
      <c r="J161" s="3">
        <f ca="1">'Data Selector'!AD160</f>
        <v>0</v>
      </c>
      <c r="K161" s="3">
        <f ca="1">'Data Selector'!AE160</f>
        <v>-1.0547159796639782E-2</v>
      </c>
      <c r="L161" s="3">
        <f ca="1">'Data Selector'!AF160</f>
        <v>-4.6139680320763321E-2</v>
      </c>
      <c r="M161" s="3">
        <f ca="1">'Data Selector'!AG160</f>
        <v>0</v>
      </c>
      <c r="N161" s="3">
        <f ca="1">'Data Selector'!AH160</f>
        <v>-4.0949479105525044E-2</v>
      </c>
      <c r="O161" s="3">
        <f ca="1">'Data Selector'!AI160</f>
        <v>2.136839669123658E-2</v>
      </c>
      <c r="P161" s="3">
        <f ca="1">'Data Selector'!AJ160</f>
        <v>0</v>
      </c>
      <c r="Q161" s="3" t="e">
        <f ca="1">'Data Selector'!AK160</f>
        <v>#DIV/0!</v>
      </c>
      <c r="R161" s="3" t="e">
        <f ca="1">'Data Selector'!AL160</f>
        <v>#DIV/0!</v>
      </c>
      <c r="U161" s="12" t="str">
        <f>IF($AK161&lt;(Summary!$D$4+1),C161,"")</f>
        <v/>
      </c>
      <c r="V161" s="12" t="str">
        <f>IF($AK161&lt;(Summary!$D$4+1),D161,"")</f>
        <v/>
      </c>
      <c r="W161" s="12" t="str">
        <f>IF($AK161&lt;(Summary!$D$4+1),E161,"")</f>
        <v/>
      </c>
      <c r="X161" s="12" t="str">
        <f>IF($AK161&lt;(Summary!$D$4+1),F161,"")</f>
        <v/>
      </c>
      <c r="Y161" s="12" t="str">
        <f>IF($AK161&lt;(Summary!$D$4+1),G161,"")</f>
        <v/>
      </c>
      <c r="Z161" s="12" t="str">
        <f>IF($AK161&lt;(Summary!$D$4+1),H161,"")</f>
        <v/>
      </c>
      <c r="AA161" s="12" t="str">
        <f>IF($AK161&lt;(Summary!$D$4+1),I161,"")</f>
        <v/>
      </c>
      <c r="AB161" s="12" t="str">
        <f>IF($AK161&lt;(Summary!$D$4+1),J161,"")</f>
        <v/>
      </c>
      <c r="AC161" s="12" t="str">
        <f>IF($AK161&lt;(Summary!$D$4+1),K161,"")</f>
        <v/>
      </c>
      <c r="AD161" s="12" t="str">
        <f>IF($AK161&lt;(Summary!$D$4+1),L161,"")</f>
        <v/>
      </c>
      <c r="AE161" s="12" t="str">
        <f>IF($AK161&lt;(Summary!$D$4+1),M161,"")</f>
        <v/>
      </c>
      <c r="AF161" s="12" t="str">
        <f>IF($AK161&lt;(Summary!$D$4+1),N161,"")</f>
        <v/>
      </c>
      <c r="AG161" s="12" t="str">
        <f>IF($AK161&lt;(Summary!$D$4+1),O161,"")</f>
        <v/>
      </c>
      <c r="AH161" s="12" t="str">
        <f>IF($AK161&lt;(Summary!$D$4+1),P161,"")</f>
        <v/>
      </c>
      <c r="AI161" s="12" t="str">
        <f>IF($AK161&lt;(Summary!$D$4+1),Q161,"")</f>
        <v/>
      </c>
      <c r="AJ161" s="12" t="str">
        <f>IF($AK161&lt;(Summary!$D$4+1),R161,"")</f>
        <v/>
      </c>
      <c r="AK161" s="10">
        <f t="shared" si="9"/>
        <v>157</v>
      </c>
    </row>
    <row r="162" spans="2:37" x14ac:dyDescent="0.2">
      <c r="B162" s="1">
        <f>'Base Correl and Vol Calcs'!B162</f>
        <v>31228</v>
      </c>
      <c r="C162" s="3">
        <f ca="1">'Data Selector'!W161</f>
        <v>1.4956806289683877E-2</v>
      </c>
      <c r="D162" s="3">
        <f ca="1">'Data Selector'!X161</f>
        <v>0</v>
      </c>
      <c r="E162" s="3">
        <f ca="1">'Data Selector'!Y161</f>
        <v>0</v>
      </c>
      <c r="F162" s="3">
        <f ca="1">'Data Selector'!Z161</f>
        <v>3.5034430195999944E-2</v>
      </c>
      <c r="G162" s="3">
        <f ca="1">'Data Selector'!AA161</f>
        <v>4.1742589839824928E-2</v>
      </c>
      <c r="H162" s="3">
        <f ca="1">'Data Selector'!AB161</f>
        <v>2.3295171429283501E-2</v>
      </c>
      <c r="I162" s="3">
        <f ca="1">'Data Selector'!AC161</f>
        <v>0</v>
      </c>
      <c r="J162" s="3">
        <f ca="1">'Data Selector'!AD161</f>
        <v>0</v>
      </c>
      <c r="K162" s="3">
        <f ca="1">'Data Selector'!AE161</f>
        <v>0.12196029171731104</v>
      </c>
      <c r="L162" s="3">
        <f ca="1">'Data Selector'!AF161</f>
        <v>0.19169929902962823</v>
      </c>
      <c r="M162" s="3">
        <f ca="1">'Data Selector'!AG161</f>
        <v>0</v>
      </c>
      <c r="N162" s="3">
        <f ca="1">'Data Selector'!AH161</f>
        <v>7.3338899282601178E-2</v>
      </c>
      <c r="O162" s="3">
        <f ca="1">'Data Selector'!AI161</f>
        <v>8.5376443143406755E-2</v>
      </c>
      <c r="P162" s="3">
        <f ca="1">'Data Selector'!AJ161</f>
        <v>0</v>
      </c>
      <c r="Q162" s="3" t="e">
        <f ca="1">'Data Selector'!AK161</f>
        <v>#DIV/0!</v>
      </c>
      <c r="R162" s="3" t="e">
        <f ca="1">'Data Selector'!AL161</f>
        <v>#DIV/0!</v>
      </c>
      <c r="U162" s="12" t="str">
        <f>IF($AK162&lt;(Summary!$D$4+1),C162,"")</f>
        <v/>
      </c>
      <c r="V162" s="12" t="str">
        <f>IF($AK162&lt;(Summary!$D$4+1),D162,"")</f>
        <v/>
      </c>
      <c r="W162" s="12" t="str">
        <f>IF($AK162&lt;(Summary!$D$4+1),E162,"")</f>
        <v/>
      </c>
      <c r="X162" s="12" t="str">
        <f>IF($AK162&lt;(Summary!$D$4+1),F162,"")</f>
        <v/>
      </c>
      <c r="Y162" s="12" t="str">
        <f>IF($AK162&lt;(Summary!$D$4+1),G162,"")</f>
        <v/>
      </c>
      <c r="Z162" s="12" t="str">
        <f>IF($AK162&lt;(Summary!$D$4+1),H162,"")</f>
        <v/>
      </c>
      <c r="AA162" s="12" t="str">
        <f>IF($AK162&lt;(Summary!$D$4+1),I162,"")</f>
        <v/>
      </c>
      <c r="AB162" s="12" t="str">
        <f>IF($AK162&lt;(Summary!$D$4+1),J162,"")</f>
        <v/>
      </c>
      <c r="AC162" s="12" t="str">
        <f>IF($AK162&lt;(Summary!$D$4+1),K162,"")</f>
        <v/>
      </c>
      <c r="AD162" s="12" t="str">
        <f>IF($AK162&lt;(Summary!$D$4+1),L162,"")</f>
        <v/>
      </c>
      <c r="AE162" s="12" t="str">
        <f>IF($AK162&lt;(Summary!$D$4+1),M162,"")</f>
        <v/>
      </c>
      <c r="AF162" s="12" t="str">
        <f>IF($AK162&lt;(Summary!$D$4+1),N162,"")</f>
        <v/>
      </c>
      <c r="AG162" s="12" t="str">
        <f>IF($AK162&lt;(Summary!$D$4+1),O162,"")</f>
        <v/>
      </c>
      <c r="AH162" s="12" t="str">
        <f>IF($AK162&lt;(Summary!$D$4+1),P162,"")</f>
        <v/>
      </c>
      <c r="AI162" s="12" t="str">
        <f>IF($AK162&lt;(Summary!$D$4+1),Q162,"")</f>
        <v/>
      </c>
      <c r="AJ162" s="12" t="str">
        <f>IF($AK162&lt;(Summary!$D$4+1),R162,"")</f>
        <v/>
      </c>
      <c r="AK162" s="10">
        <f t="shared" si="9"/>
        <v>158</v>
      </c>
    </row>
    <row r="163" spans="2:37" x14ac:dyDescent="0.2">
      <c r="B163" s="1">
        <f>'Base Correl and Vol Calcs'!B163</f>
        <v>31137</v>
      </c>
      <c r="C163" s="3">
        <f ca="1">'Data Selector'!W162</f>
        <v>1.2260973675831677E-2</v>
      </c>
      <c r="D163" s="3">
        <f ca="1">'Data Selector'!X162</f>
        <v>0</v>
      </c>
      <c r="E163" s="3">
        <f ca="1">'Data Selector'!Y162</f>
        <v>0</v>
      </c>
      <c r="F163" s="3">
        <f ca="1">'Data Selector'!Z162</f>
        <v>3.345808663000005E-2</v>
      </c>
      <c r="G163" s="3">
        <f ca="1">'Data Selector'!AA162</f>
        <v>-1.3367317853639427E-2</v>
      </c>
      <c r="H163" s="3">
        <f ca="1">'Data Selector'!AB162</f>
        <v>6.0140113955182706E-3</v>
      </c>
      <c r="I163" s="3">
        <f ca="1">'Data Selector'!AC162</f>
        <v>0</v>
      </c>
      <c r="J163" s="3">
        <f ca="1">'Data Selector'!AD162</f>
        <v>0</v>
      </c>
      <c r="K163" s="3">
        <f ca="1">'Data Selector'!AE162</f>
        <v>-0.26182096834358426</v>
      </c>
      <c r="L163" s="3">
        <f ca="1">'Data Selector'!AF162</f>
        <v>-9.9790292819917914E-3</v>
      </c>
      <c r="M163" s="3">
        <f ca="1">'Data Selector'!AG162</f>
        <v>0</v>
      </c>
      <c r="N163" s="3">
        <f ca="1">'Data Selector'!AH162</f>
        <v>9.1835924191999929E-2</v>
      </c>
      <c r="O163" s="3">
        <f ca="1">'Data Selector'!AI162</f>
        <v>2.2268986623930731E-2</v>
      </c>
      <c r="P163" s="3">
        <f ca="1">'Data Selector'!AJ162</f>
        <v>0</v>
      </c>
      <c r="Q163" s="3" t="e">
        <f ca="1">'Data Selector'!AK162</f>
        <v>#DIV/0!</v>
      </c>
      <c r="R163" s="3" t="e">
        <f ca="1">'Data Selector'!AL162</f>
        <v>#DIV/0!</v>
      </c>
      <c r="U163" s="12" t="str">
        <f>IF($AK163&lt;(Summary!$D$4+1),C163,"")</f>
        <v/>
      </c>
      <c r="V163" s="12" t="str">
        <f>IF($AK163&lt;(Summary!$D$4+1),D163,"")</f>
        <v/>
      </c>
      <c r="W163" s="12" t="str">
        <f>IF($AK163&lt;(Summary!$D$4+1),E163,"")</f>
        <v/>
      </c>
      <c r="X163" s="12" t="str">
        <f>IF($AK163&lt;(Summary!$D$4+1),F163,"")</f>
        <v/>
      </c>
      <c r="Y163" s="12" t="str">
        <f>IF($AK163&lt;(Summary!$D$4+1),G163,"")</f>
        <v/>
      </c>
      <c r="Z163" s="12" t="str">
        <f>IF($AK163&lt;(Summary!$D$4+1),H163,"")</f>
        <v/>
      </c>
      <c r="AA163" s="12" t="str">
        <f>IF($AK163&lt;(Summary!$D$4+1),I163,"")</f>
        <v/>
      </c>
      <c r="AB163" s="12" t="str">
        <f>IF($AK163&lt;(Summary!$D$4+1),J163,"")</f>
        <v/>
      </c>
      <c r="AC163" s="12" t="str">
        <f>IF($AK163&lt;(Summary!$D$4+1),K163,"")</f>
        <v/>
      </c>
      <c r="AD163" s="12" t="str">
        <f>IF($AK163&lt;(Summary!$D$4+1),L163,"")</f>
        <v/>
      </c>
      <c r="AE163" s="12" t="str">
        <f>IF($AK163&lt;(Summary!$D$4+1),M163,"")</f>
        <v/>
      </c>
      <c r="AF163" s="12" t="str">
        <f>IF($AK163&lt;(Summary!$D$4+1),N163,"")</f>
        <v/>
      </c>
      <c r="AG163" s="12" t="str">
        <f>IF($AK163&lt;(Summary!$D$4+1),O163,"")</f>
        <v/>
      </c>
      <c r="AH163" s="12" t="str">
        <f>IF($AK163&lt;(Summary!$D$4+1),P163,"")</f>
        <v/>
      </c>
      <c r="AI163" s="12" t="str">
        <f>IF($AK163&lt;(Summary!$D$4+1),Q163,"")</f>
        <v/>
      </c>
      <c r="AJ163" s="12" t="str">
        <f>IF($AK163&lt;(Summary!$D$4+1),R163,"")</f>
        <v/>
      </c>
      <c r="AK163" s="10">
        <f t="shared" si="9"/>
        <v>159</v>
      </c>
    </row>
    <row r="164" spans="2:37" x14ac:dyDescent="0.2">
      <c r="B164" s="1">
        <f>'Base Correl and Vol Calcs'!B164</f>
        <v>31047</v>
      </c>
      <c r="C164" s="3">
        <f ca="1">'Data Selector'!W163</f>
        <v>2.9755692241905995E-2</v>
      </c>
      <c r="D164" s="3">
        <f ca="1">'Data Selector'!X163</f>
        <v>0</v>
      </c>
      <c r="E164" s="3">
        <f ca="1">'Data Selector'!Y163</f>
        <v>0</v>
      </c>
      <c r="F164" s="3">
        <f ca="1">'Data Selector'!Z163</f>
        <v>-5.3196401400001925E-3</v>
      </c>
      <c r="G164" s="3">
        <f ca="1">'Data Selector'!AA163</f>
        <v>8.1124066525115168E-2</v>
      </c>
      <c r="H164" s="3">
        <f ca="1">'Data Selector'!AB163</f>
        <v>2.9458914412331394E-2</v>
      </c>
      <c r="I164" s="3">
        <f ca="1">'Data Selector'!AC163</f>
        <v>0</v>
      </c>
      <c r="J164" s="3">
        <f ca="1">'Data Selector'!AD163</f>
        <v>0</v>
      </c>
      <c r="K164" s="3">
        <f ca="1">'Data Selector'!AE163</f>
        <v>-1.6014001807091338E-2</v>
      </c>
      <c r="L164" s="3">
        <f ca="1">'Data Selector'!AF163</f>
        <v>8.8755839116194002E-2</v>
      </c>
      <c r="M164" s="3">
        <f ca="1">'Data Selector'!AG163</f>
        <v>0</v>
      </c>
      <c r="N164" s="3">
        <f ca="1">'Data Selector'!AH163</f>
        <v>1.876384653059282E-2</v>
      </c>
      <c r="O164" s="3">
        <f ca="1">'Data Selector'!AI163</f>
        <v>7.6573012813846431E-2</v>
      </c>
      <c r="P164" s="3">
        <f ca="1">'Data Selector'!AJ163</f>
        <v>0</v>
      </c>
      <c r="Q164" s="3" t="e">
        <f ca="1">'Data Selector'!AK163</f>
        <v>#DIV/0!</v>
      </c>
      <c r="R164" s="3" t="e">
        <f ca="1">'Data Selector'!AL163</f>
        <v>#DIV/0!</v>
      </c>
      <c r="U164" s="12" t="str">
        <f>IF($AK164&lt;(Summary!$D$4+1),C164,"")</f>
        <v/>
      </c>
      <c r="V164" s="12" t="str">
        <f>IF($AK164&lt;(Summary!$D$4+1),D164,"")</f>
        <v/>
      </c>
      <c r="W164" s="12" t="str">
        <f>IF($AK164&lt;(Summary!$D$4+1),E164,"")</f>
        <v/>
      </c>
      <c r="X164" s="12" t="str">
        <f>IF($AK164&lt;(Summary!$D$4+1),F164,"")</f>
        <v/>
      </c>
      <c r="Y164" s="12" t="str">
        <f>IF($AK164&lt;(Summary!$D$4+1),G164,"")</f>
        <v/>
      </c>
      <c r="Z164" s="12" t="str">
        <f>IF($AK164&lt;(Summary!$D$4+1),H164,"")</f>
        <v/>
      </c>
      <c r="AA164" s="12" t="str">
        <f>IF($AK164&lt;(Summary!$D$4+1),I164,"")</f>
        <v/>
      </c>
      <c r="AB164" s="12" t="str">
        <f>IF($AK164&lt;(Summary!$D$4+1),J164,"")</f>
        <v/>
      </c>
      <c r="AC164" s="12" t="str">
        <f>IF($AK164&lt;(Summary!$D$4+1),K164,"")</f>
        <v/>
      </c>
      <c r="AD164" s="12" t="str">
        <f>IF($AK164&lt;(Summary!$D$4+1),L164,"")</f>
        <v/>
      </c>
      <c r="AE164" s="12" t="str">
        <f>IF($AK164&lt;(Summary!$D$4+1),M164,"")</f>
        <v/>
      </c>
      <c r="AF164" s="12" t="str">
        <f>IF($AK164&lt;(Summary!$D$4+1),N164,"")</f>
        <v/>
      </c>
      <c r="AG164" s="12" t="str">
        <f>IF($AK164&lt;(Summary!$D$4+1),O164,"")</f>
        <v/>
      </c>
      <c r="AH164" s="12" t="str">
        <f>IF($AK164&lt;(Summary!$D$4+1),P164,"")</f>
        <v/>
      </c>
      <c r="AI164" s="12" t="str">
        <f>IF($AK164&lt;(Summary!$D$4+1),Q164,"")</f>
        <v/>
      </c>
      <c r="AJ164" s="12" t="str">
        <f>IF($AK164&lt;(Summary!$D$4+1),R164,"")</f>
        <v/>
      </c>
      <c r="AK164" s="10">
        <f t="shared" si="9"/>
        <v>160</v>
      </c>
    </row>
    <row r="165" spans="2:37" x14ac:dyDescent="0.2">
      <c r="B165" s="1">
        <f>'Base Correl and Vol Calcs'!B165</f>
        <v>30955</v>
      </c>
      <c r="C165" s="3">
        <f ca="1">'Data Selector'!W164</f>
        <v>2.4387288084243286E-2</v>
      </c>
      <c r="D165" s="3">
        <f ca="1">'Data Selector'!X164</f>
        <v>0</v>
      </c>
      <c r="E165" s="3">
        <f ca="1">'Data Selector'!Y164</f>
        <v>0</v>
      </c>
      <c r="F165" s="3">
        <f ca="1">'Data Selector'!Z164</f>
        <v>3.0320537599999975E-2</v>
      </c>
      <c r="G165" s="3">
        <f ca="1">'Data Selector'!AA164</f>
        <v>3.1818103351168858E-2</v>
      </c>
      <c r="H165" s="3">
        <f ca="1">'Data Selector'!AB164</f>
        <v>6.909733700239773E-2</v>
      </c>
      <c r="I165" s="3">
        <f ca="1">'Data Selector'!AC164</f>
        <v>0</v>
      </c>
      <c r="J165" s="3">
        <f ca="1">'Data Selector'!AD164</f>
        <v>0</v>
      </c>
      <c r="K165" s="3">
        <f ca="1">'Data Selector'!AE164</f>
        <v>-3.4825026768767753E-3</v>
      </c>
      <c r="L165" s="3">
        <f ca="1">'Data Selector'!AF164</f>
        <v>-0.11128001770545937</v>
      </c>
      <c r="M165" s="3">
        <f ca="1">'Data Selector'!AG164</f>
        <v>0</v>
      </c>
      <c r="N165" s="3">
        <f ca="1">'Data Selector'!AH164</f>
        <v>9.6936886877840189E-2</v>
      </c>
      <c r="O165" s="3">
        <f ca="1">'Data Selector'!AI164</f>
        <v>8.7829292800249759E-2</v>
      </c>
      <c r="P165" s="3">
        <f ca="1">'Data Selector'!AJ164</f>
        <v>0</v>
      </c>
      <c r="Q165" s="3" t="e">
        <f ca="1">'Data Selector'!AK164</f>
        <v>#DIV/0!</v>
      </c>
      <c r="R165" s="3" t="e">
        <f ca="1">'Data Selector'!AL164</f>
        <v>#DIV/0!</v>
      </c>
      <c r="U165" s="12" t="str">
        <f>IF($AK165&lt;(Summary!$D$4+1),C165,"")</f>
        <v/>
      </c>
      <c r="V165" s="12" t="str">
        <f>IF($AK165&lt;(Summary!$D$4+1),D165,"")</f>
        <v/>
      </c>
      <c r="W165" s="12" t="str">
        <f>IF($AK165&lt;(Summary!$D$4+1),E165,"")</f>
        <v/>
      </c>
      <c r="X165" s="12" t="str">
        <f>IF($AK165&lt;(Summary!$D$4+1),F165,"")</f>
        <v/>
      </c>
      <c r="Y165" s="12" t="str">
        <f>IF($AK165&lt;(Summary!$D$4+1),G165,"")</f>
        <v/>
      </c>
      <c r="Z165" s="12" t="str">
        <f>IF($AK165&lt;(Summary!$D$4+1),H165,"")</f>
        <v/>
      </c>
      <c r="AA165" s="12" t="str">
        <f>IF($AK165&lt;(Summary!$D$4+1),I165,"")</f>
        <v/>
      </c>
      <c r="AB165" s="12" t="str">
        <f>IF($AK165&lt;(Summary!$D$4+1),J165,"")</f>
        <v/>
      </c>
      <c r="AC165" s="12" t="str">
        <f>IF($AK165&lt;(Summary!$D$4+1),K165,"")</f>
        <v/>
      </c>
      <c r="AD165" s="12" t="str">
        <f>IF($AK165&lt;(Summary!$D$4+1),L165,"")</f>
        <v/>
      </c>
      <c r="AE165" s="12" t="str">
        <f>IF($AK165&lt;(Summary!$D$4+1),M165,"")</f>
        <v/>
      </c>
      <c r="AF165" s="12" t="str">
        <f>IF($AK165&lt;(Summary!$D$4+1),N165,"")</f>
        <v/>
      </c>
      <c r="AG165" s="12" t="str">
        <f>IF($AK165&lt;(Summary!$D$4+1),O165,"")</f>
        <v/>
      </c>
      <c r="AH165" s="12" t="str">
        <f>IF($AK165&lt;(Summary!$D$4+1),P165,"")</f>
        <v/>
      </c>
      <c r="AI165" s="12" t="str">
        <f>IF($AK165&lt;(Summary!$D$4+1),Q165,"")</f>
        <v/>
      </c>
      <c r="AJ165" s="12" t="str">
        <f>IF($AK165&lt;(Summary!$D$4+1),R165,"")</f>
        <v/>
      </c>
      <c r="AK165" s="10">
        <f t="shared" si="9"/>
        <v>161</v>
      </c>
    </row>
    <row r="166" spans="2:37" x14ac:dyDescent="0.2">
      <c r="B166" s="1">
        <f>'Base Correl and Vol Calcs'!B166</f>
        <v>30863</v>
      </c>
      <c r="C166" s="3">
        <f ca="1">'Data Selector'!W165</f>
        <v>1.4169001419396476E-2</v>
      </c>
      <c r="D166" s="3">
        <f ca="1">'Data Selector'!X165</f>
        <v>0</v>
      </c>
      <c r="E166" s="3">
        <f ca="1">'Data Selector'!Y165</f>
        <v>0</v>
      </c>
      <c r="F166" s="3">
        <f ca="1">'Data Selector'!Z165</f>
        <v>9.6726884104999744E-2</v>
      </c>
      <c r="G166" s="3">
        <f ca="1">'Data Selector'!AA165</f>
        <v>2.6264884729249038E-2</v>
      </c>
      <c r="H166" s="3">
        <f ca="1">'Data Selector'!AB165</f>
        <v>2.843265639848358E-2</v>
      </c>
      <c r="I166" s="3">
        <f ca="1">'Data Selector'!AC165</f>
        <v>0</v>
      </c>
      <c r="J166" s="3">
        <f ca="1">'Data Selector'!AD165</f>
        <v>0</v>
      </c>
      <c r="K166" s="3">
        <f ca="1">'Data Selector'!AE165</f>
        <v>-2.9514700918507053E-3</v>
      </c>
      <c r="L166" s="3">
        <f ca="1">'Data Selector'!AF165</f>
        <v>0.22967041372076435</v>
      </c>
      <c r="M166" s="3">
        <f ca="1">'Data Selector'!AG165</f>
        <v>0</v>
      </c>
      <c r="N166" s="3">
        <f ca="1">'Data Selector'!AH165</f>
        <v>-2.5683378080206154E-2</v>
      </c>
      <c r="O166" s="3">
        <f ca="1">'Data Selector'!AI165</f>
        <v>-2.0690444810735342E-2</v>
      </c>
      <c r="P166" s="3">
        <f ca="1">'Data Selector'!AJ165</f>
        <v>0</v>
      </c>
      <c r="Q166" s="3" t="e">
        <f ca="1">'Data Selector'!AK165</f>
        <v>#DIV/0!</v>
      </c>
      <c r="R166" s="3" t="e">
        <f ca="1">'Data Selector'!AL165</f>
        <v>#DIV/0!</v>
      </c>
      <c r="U166" s="12" t="str">
        <f>IF($AK166&lt;(Summary!$D$4+1),C166,"")</f>
        <v/>
      </c>
      <c r="V166" s="12" t="str">
        <f>IF($AK166&lt;(Summary!$D$4+1),D166,"")</f>
        <v/>
      </c>
      <c r="W166" s="12" t="str">
        <f>IF($AK166&lt;(Summary!$D$4+1),E166,"")</f>
        <v/>
      </c>
      <c r="X166" s="12" t="str">
        <f>IF($AK166&lt;(Summary!$D$4+1),F166,"")</f>
        <v/>
      </c>
      <c r="Y166" s="12" t="str">
        <f>IF($AK166&lt;(Summary!$D$4+1),G166,"")</f>
        <v/>
      </c>
      <c r="Z166" s="12" t="str">
        <f>IF($AK166&lt;(Summary!$D$4+1),H166,"")</f>
        <v/>
      </c>
      <c r="AA166" s="12" t="str">
        <f>IF($AK166&lt;(Summary!$D$4+1),I166,"")</f>
        <v/>
      </c>
      <c r="AB166" s="12" t="str">
        <f>IF($AK166&lt;(Summary!$D$4+1),J166,"")</f>
        <v/>
      </c>
      <c r="AC166" s="12" t="str">
        <f>IF($AK166&lt;(Summary!$D$4+1),K166,"")</f>
        <v/>
      </c>
      <c r="AD166" s="12" t="str">
        <f>IF($AK166&lt;(Summary!$D$4+1),L166,"")</f>
        <v/>
      </c>
      <c r="AE166" s="12" t="str">
        <f>IF($AK166&lt;(Summary!$D$4+1),M166,"")</f>
        <v/>
      </c>
      <c r="AF166" s="12" t="str">
        <f>IF($AK166&lt;(Summary!$D$4+1),N166,"")</f>
        <v/>
      </c>
      <c r="AG166" s="12" t="str">
        <f>IF($AK166&lt;(Summary!$D$4+1),O166,"")</f>
        <v/>
      </c>
      <c r="AH166" s="12" t="str">
        <f>IF($AK166&lt;(Summary!$D$4+1),P166,"")</f>
        <v/>
      </c>
      <c r="AI166" s="12" t="str">
        <f>IF($AK166&lt;(Summary!$D$4+1),Q166,"")</f>
        <v/>
      </c>
      <c r="AJ166" s="12" t="str">
        <f>IF($AK166&lt;(Summary!$D$4+1),R166,"")</f>
        <v/>
      </c>
      <c r="AK166" s="10">
        <f t="shared" si="9"/>
        <v>162</v>
      </c>
    </row>
    <row r="167" spans="2:37" x14ac:dyDescent="0.2">
      <c r="B167" s="1">
        <f>'Base Correl and Vol Calcs'!B167</f>
        <v>30772</v>
      </c>
      <c r="C167" s="3">
        <f ca="1">'Data Selector'!W166</f>
        <v>3.2019836408767599E-2</v>
      </c>
      <c r="D167" s="3">
        <f ca="1">'Data Selector'!X166</f>
        <v>0</v>
      </c>
      <c r="E167" s="3">
        <f ca="1">'Data Selector'!Y166</f>
        <v>0</v>
      </c>
      <c r="F167" s="3">
        <f ca="1">'Data Selector'!Z166</f>
        <v>2.8770438605000059E-2</v>
      </c>
      <c r="G167" s="3">
        <f ca="1">'Data Selector'!AA166</f>
        <v>9.3518916299837329E-3</v>
      </c>
      <c r="H167" s="3">
        <f ca="1">'Data Selector'!AB166</f>
        <v>6.2572242239218756E-2</v>
      </c>
      <c r="I167" s="3">
        <f ca="1">'Data Selector'!AC166</f>
        <v>0</v>
      </c>
      <c r="J167" s="3">
        <f ca="1">'Data Selector'!AD166</f>
        <v>0</v>
      </c>
      <c r="K167" s="3">
        <f ca="1">'Data Selector'!AE166</f>
        <v>1.9998968696427921E-2</v>
      </c>
      <c r="L167" s="3">
        <f ca="1">'Data Selector'!AF166</f>
        <v>-2.4999999999999467E-3</v>
      </c>
      <c r="M167" s="3">
        <f ca="1">'Data Selector'!AG166</f>
        <v>0</v>
      </c>
      <c r="N167" s="3">
        <f ca="1">'Data Selector'!AH166</f>
        <v>-2.3952948957567166E-2</v>
      </c>
      <c r="O167" s="3">
        <f ca="1">'Data Selector'!AI166</f>
        <v>3.9896161646304495E-3</v>
      </c>
      <c r="P167" s="3">
        <f ca="1">'Data Selector'!AJ166</f>
        <v>0</v>
      </c>
      <c r="Q167" s="3" t="e">
        <f ca="1">'Data Selector'!AK166</f>
        <v>#DIV/0!</v>
      </c>
      <c r="R167" s="3" t="e">
        <f ca="1">'Data Selector'!AL166</f>
        <v>#DIV/0!</v>
      </c>
      <c r="U167" s="12" t="str">
        <f>IF($AK167&lt;(Summary!$D$4+1),C167,"")</f>
        <v/>
      </c>
      <c r="V167" s="12" t="str">
        <f>IF($AK167&lt;(Summary!$D$4+1),D167,"")</f>
        <v/>
      </c>
      <c r="W167" s="12" t="str">
        <f>IF($AK167&lt;(Summary!$D$4+1),E167,"")</f>
        <v/>
      </c>
      <c r="X167" s="12" t="str">
        <f>IF($AK167&lt;(Summary!$D$4+1),F167,"")</f>
        <v/>
      </c>
      <c r="Y167" s="12" t="str">
        <f>IF($AK167&lt;(Summary!$D$4+1),G167,"")</f>
        <v/>
      </c>
      <c r="Z167" s="12" t="str">
        <f>IF($AK167&lt;(Summary!$D$4+1),H167,"")</f>
        <v/>
      </c>
      <c r="AA167" s="12" t="str">
        <f>IF($AK167&lt;(Summary!$D$4+1),I167,"")</f>
        <v/>
      </c>
      <c r="AB167" s="12" t="str">
        <f>IF($AK167&lt;(Summary!$D$4+1),J167,"")</f>
        <v/>
      </c>
      <c r="AC167" s="12" t="str">
        <f>IF($AK167&lt;(Summary!$D$4+1),K167,"")</f>
        <v/>
      </c>
      <c r="AD167" s="12" t="str">
        <f>IF($AK167&lt;(Summary!$D$4+1),L167,"")</f>
        <v/>
      </c>
      <c r="AE167" s="12" t="str">
        <f>IF($AK167&lt;(Summary!$D$4+1),M167,"")</f>
        <v/>
      </c>
      <c r="AF167" s="12" t="str">
        <f>IF($AK167&lt;(Summary!$D$4+1),N167,"")</f>
        <v/>
      </c>
      <c r="AG167" s="12" t="str">
        <f>IF($AK167&lt;(Summary!$D$4+1),O167,"")</f>
        <v/>
      </c>
      <c r="AH167" s="12" t="str">
        <f>IF($AK167&lt;(Summary!$D$4+1),P167,"")</f>
        <v/>
      </c>
      <c r="AI167" s="12" t="str">
        <f>IF($AK167&lt;(Summary!$D$4+1),Q167,"")</f>
        <v/>
      </c>
      <c r="AJ167" s="12" t="str">
        <f>IF($AK167&lt;(Summary!$D$4+1),R167,"")</f>
        <v/>
      </c>
      <c r="AK167" s="10">
        <f t="shared" si="9"/>
        <v>163</v>
      </c>
    </row>
    <row r="168" spans="2:37" x14ac:dyDescent="0.2">
      <c r="B168" s="1">
        <f>'Base Correl and Vol Calcs'!B168</f>
        <v>30681</v>
      </c>
      <c r="C168" s="3">
        <f ca="1">'Data Selector'!W167</f>
        <v>5.9157472247892917E-2</v>
      </c>
      <c r="D168" s="3">
        <f ca="1">'Data Selector'!X167</f>
        <v>0</v>
      </c>
      <c r="E168" s="3">
        <f ca="1">'Data Selector'!Y167</f>
        <v>0</v>
      </c>
      <c r="F168" s="3">
        <f ca="1">'Data Selector'!Z167</f>
        <v>3.6999160905500039E-2</v>
      </c>
      <c r="G168" s="3">
        <f ca="1">'Data Selector'!AA167</f>
        <v>4.6272305495429267E-2</v>
      </c>
      <c r="H168" s="3">
        <f ca="1">'Data Selector'!AB167</f>
        <v>3.7238434557109734E-2</v>
      </c>
      <c r="I168" s="3">
        <f ca="1">'Data Selector'!AC167</f>
        <v>0</v>
      </c>
      <c r="J168" s="3">
        <f ca="1">'Data Selector'!AD167</f>
        <v>0</v>
      </c>
      <c r="K168" s="3">
        <f ca="1">'Data Selector'!AE167</f>
        <v>1.1150223072184495E-2</v>
      </c>
      <c r="L168" s="3">
        <f ca="1">'Data Selector'!AF167</f>
        <v>-2.4999999999999467E-3</v>
      </c>
      <c r="M168" s="3">
        <f ca="1">'Data Selector'!AG167</f>
        <v>0</v>
      </c>
      <c r="N168" s="3">
        <f ca="1">'Data Selector'!AH167</f>
        <v>4.0124456608294778E-3</v>
      </c>
      <c r="O168" s="3">
        <f ca="1">'Data Selector'!AI167</f>
        <v>1.7015921033423309E-2</v>
      </c>
      <c r="P168" s="3">
        <f ca="1">'Data Selector'!AJ167</f>
        <v>0</v>
      </c>
      <c r="Q168" s="3" t="e">
        <f ca="1">'Data Selector'!AK167</f>
        <v>#DIV/0!</v>
      </c>
      <c r="R168" s="3" t="e">
        <f ca="1">'Data Selector'!AL167</f>
        <v>#DIV/0!</v>
      </c>
      <c r="U168" s="12" t="str">
        <f>IF($AK168&lt;(Summary!$D$4+1),C168,"")</f>
        <v/>
      </c>
      <c r="V168" s="12" t="str">
        <f>IF($AK168&lt;(Summary!$D$4+1),D168,"")</f>
        <v/>
      </c>
      <c r="W168" s="12" t="str">
        <f>IF($AK168&lt;(Summary!$D$4+1),E168,"")</f>
        <v/>
      </c>
      <c r="X168" s="12" t="str">
        <f>IF($AK168&lt;(Summary!$D$4+1),F168,"")</f>
        <v/>
      </c>
      <c r="Y168" s="12" t="str">
        <f>IF($AK168&lt;(Summary!$D$4+1),G168,"")</f>
        <v/>
      </c>
      <c r="Z168" s="12" t="str">
        <f>IF($AK168&lt;(Summary!$D$4+1),H168,"")</f>
        <v/>
      </c>
      <c r="AA168" s="12" t="str">
        <f>IF($AK168&lt;(Summary!$D$4+1),I168,"")</f>
        <v/>
      </c>
      <c r="AB168" s="12" t="str">
        <f>IF($AK168&lt;(Summary!$D$4+1),J168,"")</f>
        <v/>
      </c>
      <c r="AC168" s="12" t="str">
        <f>IF($AK168&lt;(Summary!$D$4+1),K168,"")</f>
        <v/>
      </c>
      <c r="AD168" s="12" t="str">
        <f>IF($AK168&lt;(Summary!$D$4+1),L168,"")</f>
        <v/>
      </c>
      <c r="AE168" s="12" t="str">
        <f>IF($AK168&lt;(Summary!$D$4+1),M168,"")</f>
        <v/>
      </c>
      <c r="AF168" s="12" t="str">
        <f>IF($AK168&lt;(Summary!$D$4+1),N168,"")</f>
        <v/>
      </c>
      <c r="AG168" s="12" t="str">
        <f>IF($AK168&lt;(Summary!$D$4+1),O168,"")</f>
        <v/>
      </c>
      <c r="AH168" s="12" t="str">
        <f>IF($AK168&lt;(Summary!$D$4+1),P168,"")</f>
        <v/>
      </c>
      <c r="AI168" s="12" t="str">
        <f>IF($AK168&lt;(Summary!$D$4+1),Q168,"")</f>
        <v/>
      </c>
      <c r="AJ168" s="12" t="str">
        <f>IF($AK168&lt;(Summary!$D$4+1),R168,"")</f>
        <v/>
      </c>
      <c r="AK168" s="10">
        <f t="shared" si="9"/>
        <v>164</v>
      </c>
    </row>
    <row r="169" spans="2:37" x14ac:dyDescent="0.2">
      <c r="B169" s="1">
        <f>'Base Correl and Vol Calcs'!B169</f>
        <v>30589</v>
      </c>
      <c r="C169" s="3">
        <f ca="1">'Data Selector'!W168</f>
        <v>2.8553258807330506E-2</v>
      </c>
      <c r="D169" s="3">
        <f ca="1">'Data Selector'!X168</f>
        <v>0</v>
      </c>
      <c r="E169" s="3">
        <f ca="1">'Data Selector'!Y168</f>
        <v>0</v>
      </c>
      <c r="F169" s="3">
        <f ca="1">'Data Selector'!Z168</f>
        <v>6.6716863775000412E-3</v>
      </c>
      <c r="G169" s="3">
        <f ca="1">'Data Selector'!AA168</f>
        <v>3.1619113652457065E-2</v>
      </c>
      <c r="H169" s="3">
        <f ca="1">'Data Selector'!AB168</f>
        <v>-7.4345313034223093E-3</v>
      </c>
      <c r="I169" s="3">
        <f ca="1">'Data Selector'!AC168</f>
        <v>0</v>
      </c>
      <c r="J169" s="3">
        <f ca="1">'Data Selector'!AD168</f>
        <v>0</v>
      </c>
      <c r="K169" s="3">
        <f ca="1">'Data Selector'!AE168</f>
        <v>4.8227901020574393E-3</v>
      </c>
      <c r="L169" s="3">
        <f ca="1">'Data Selector'!AF168</f>
        <v>-2.4999999999999467E-3</v>
      </c>
      <c r="M169" s="3">
        <f ca="1">'Data Selector'!AG168</f>
        <v>0</v>
      </c>
      <c r="N169" s="3">
        <f ca="1">'Data Selector'!AH168</f>
        <v>-1.3379613733601747E-3</v>
      </c>
      <c r="O169" s="3">
        <f ca="1">'Data Selector'!AI168</f>
        <v>1.5570571329620808E-2</v>
      </c>
      <c r="P169" s="3">
        <f ca="1">'Data Selector'!AJ168</f>
        <v>0</v>
      </c>
      <c r="Q169" s="3" t="e">
        <f ca="1">'Data Selector'!AK168</f>
        <v>#DIV/0!</v>
      </c>
      <c r="R169" s="3" t="e">
        <f ca="1">'Data Selector'!AL168</f>
        <v>#DIV/0!</v>
      </c>
      <c r="U169" s="12" t="str">
        <f>IF($AK169&lt;(Summary!$D$4+1),C169,"")</f>
        <v/>
      </c>
      <c r="V169" s="12" t="str">
        <f>IF($AK169&lt;(Summary!$D$4+1),D169,"")</f>
        <v/>
      </c>
      <c r="W169" s="12" t="str">
        <f>IF($AK169&lt;(Summary!$D$4+1),E169,"")</f>
        <v/>
      </c>
      <c r="X169" s="12" t="str">
        <f>IF($AK169&lt;(Summary!$D$4+1),F169,"")</f>
        <v/>
      </c>
      <c r="Y169" s="12" t="str">
        <f>IF($AK169&lt;(Summary!$D$4+1),G169,"")</f>
        <v/>
      </c>
      <c r="Z169" s="12" t="str">
        <f>IF($AK169&lt;(Summary!$D$4+1),H169,"")</f>
        <v/>
      </c>
      <c r="AA169" s="12" t="str">
        <f>IF($AK169&lt;(Summary!$D$4+1),I169,"")</f>
        <v/>
      </c>
      <c r="AB169" s="12" t="str">
        <f>IF($AK169&lt;(Summary!$D$4+1),J169,"")</f>
        <v/>
      </c>
      <c r="AC169" s="12" t="str">
        <f>IF($AK169&lt;(Summary!$D$4+1),K169,"")</f>
        <v/>
      </c>
      <c r="AD169" s="12" t="str">
        <f>IF($AK169&lt;(Summary!$D$4+1),L169,"")</f>
        <v/>
      </c>
      <c r="AE169" s="12" t="str">
        <f>IF($AK169&lt;(Summary!$D$4+1),M169,"")</f>
        <v/>
      </c>
      <c r="AF169" s="12" t="str">
        <f>IF($AK169&lt;(Summary!$D$4+1),N169,"")</f>
        <v/>
      </c>
      <c r="AG169" s="12" t="str">
        <f>IF($AK169&lt;(Summary!$D$4+1),O169,"")</f>
        <v/>
      </c>
      <c r="AH169" s="12" t="str">
        <f>IF($AK169&lt;(Summary!$D$4+1),P169,"")</f>
        <v/>
      </c>
      <c r="AI169" s="12" t="str">
        <f>IF($AK169&lt;(Summary!$D$4+1),Q169,"")</f>
        <v/>
      </c>
      <c r="AJ169" s="12" t="str">
        <f>IF($AK169&lt;(Summary!$D$4+1),R169,"")</f>
        <v/>
      </c>
      <c r="AK169" s="10">
        <f t="shared" si="9"/>
        <v>165</v>
      </c>
    </row>
    <row r="170" spans="2:37" x14ac:dyDescent="0.2">
      <c r="B170" s="1">
        <f>'Base Correl and Vol Calcs'!B170</f>
        <v>30497</v>
      </c>
      <c r="C170" s="3">
        <f ca="1">'Data Selector'!W169</f>
        <v>5.1085928957637083E-2</v>
      </c>
      <c r="D170" s="3">
        <f ca="1">'Data Selector'!X169</f>
        <v>0</v>
      </c>
      <c r="E170" s="3">
        <f ca="1">'Data Selector'!Y169</f>
        <v>0</v>
      </c>
      <c r="F170" s="3">
        <f ca="1">'Data Selector'!Z169</f>
        <v>-2.3832938124999981E-2</v>
      </c>
      <c r="G170" s="3">
        <f ca="1">'Data Selector'!AA169</f>
        <v>5.4123609035696907E-2</v>
      </c>
      <c r="H170" s="3">
        <f ca="1">'Data Selector'!AB169</f>
        <v>3.8875495195556109E-3</v>
      </c>
      <c r="I170" s="3">
        <f ca="1">'Data Selector'!AC169</f>
        <v>0</v>
      </c>
      <c r="J170" s="3">
        <f ca="1">'Data Selector'!AD169</f>
        <v>0</v>
      </c>
      <c r="K170" s="3">
        <f ca="1">'Data Selector'!AE169</f>
        <v>3.9496930147810305E-2</v>
      </c>
      <c r="L170" s="3">
        <f ca="1">'Data Selector'!AF169</f>
        <v>-2.4999999999999467E-3</v>
      </c>
      <c r="M170" s="3">
        <f ca="1">'Data Selector'!AG169</f>
        <v>0</v>
      </c>
      <c r="N170" s="3">
        <f ca="1">'Data Selector'!AH169</f>
        <v>0.111017214670871</v>
      </c>
      <c r="O170" s="3">
        <f ca="1">'Data Selector'!AI169</f>
        <v>1.5485033757354882E-2</v>
      </c>
      <c r="P170" s="3">
        <f ca="1">'Data Selector'!AJ169</f>
        <v>0</v>
      </c>
      <c r="Q170" s="3" t="e">
        <f ca="1">'Data Selector'!AK169</f>
        <v>#DIV/0!</v>
      </c>
      <c r="R170" s="3" t="e">
        <f ca="1">'Data Selector'!AL169</f>
        <v>#DIV/0!</v>
      </c>
      <c r="U170" s="12" t="str">
        <f>IF($AK170&lt;(Summary!$D$4+1),C170,"")</f>
        <v/>
      </c>
      <c r="V170" s="12" t="str">
        <f>IF($AK170&lt;(Summary!$D$4+1),D170,"")</f>
        <v/>
      </c>
      <c r="W170" s="12" t="str">
        <f>IF($AK170&lt;(Summary!$D$4+1),E170,"")</f>
        <v/>
      </c>
      <c r="X170" s="12" t="str">
        <f>IF($AK170&lt;(Summary!$D$4+1),F170,"")</f>
        <v/>
      </c>
      <c r="Y170" s="12" t="str">
        <f>IF($AK170&lt;(Summary!$D$4+1),G170,"")</f>
        <v/>
      </c>
      <c r="Z170" s="12" t="str">
        <f>IF($AK170&lt;(Summary!$D$4+1),H170,"")</f>
        <v/>
      </c>
      <c r="AA170" s="12" t="str">
        <f>IF($AK170&lt;(Summary!$D$4+1),I170,"")</f>
        <v/>
      </c>
      <c r="AB170" s="12" t="str">
        <f>IF($AK170&lt;(Summary!$D$4+1),J170,"")</f>
        <v/>
      </c>
      <c r="AC170" s="12" t="str">
        <f>IF($AK170&lt;(Summary!$D$4+1),K170,"")</f>
        <v/>
      </c>
      <c r="AD170" s="12" t="str">
        <f>IF($AK170&lt;(Summary!$D$4+1),L170,"")</f>
        <v/>
      </c>
      <c r="AE170" s="12" t="str">
        <f>IF($AK170&lt;(Summary!$D$4+1),M170,"")</f>
        <v/>
      </c>
      <c r="AF170" s="12" t="str">
        <f>IF($AK170&lt;(Summary!$D$4+1),N170,"")</f>
        <v/>
      </c>
      <c r="AG170" s="12" t="str">
        <f>IF($AK170&lt;(Summary!$D$4+1),O170,"")</f>
        <v/>
      </c>
      <c r="AH170" s="12" t="str">
        <f>IF($AK170&lt;(Summary!$D$4+1),P170,"")</f>
        <v/>
      </c>
      <c r="AI170" s="12" t="str">
        <f>IF($AK170&lt;(Summary!$D$4+1),Q170,"")</f>
        <v/>
      </c>
      <c r="AJ170" s="12" t="str">
        <f>IF($AK170&lt;(Summary!$D$4+1),R170,"")</f>
        <v/>
      </c>
      <c r="AK170" s="10">
        <f t="shared" si="9"/>
        <v>166</v>
      </c>
    </row>
    <row r="171" spans="2:37" x14ac:dyDescent="0.2">
      <c r="B171" s="1">
        <f>'Base Correl and Vol Calcs'!B171</f>
        <v>30406</v>
      </c>
      <c r="C171" s="3">
        <f ca="1">'Data Selector'!W170</f>
        <v>2.9907550496319102E-2</v>
      </c>
      <c r="D171" s="3">
        <f ca="1">'Data Selector'!X170</f>
        <v>0</v>
      </c>
      <c r="E171" s="3">
        <f ca="1">'Data Selector'!Y170</f>
        <v>0</v>
      </c>
      <c r="F171" s="3">
        <f ca="1">'Data Selector'!Z170</f>
        <v>8.99538044849999E-2</v>
      </c>
      <c r="G171" s="3">
        <f ca="1">'Data Selector'!AA170</f>
        <v>-3.6978528161013546E-4</v>
      </c>
      <c r="H171" s="3">
        <f ca="1">'Data Selector'!AB170</f>
        <v>3.3773941752832659E-3</v>
      </c>
      <c r="I171" s="3">
        <f ca="1">'Data Selector'!AC170</f>
        <v>0</v>
      </c>
      <c r="J171" s="3">
        <f ca="1">'Data Selector'!AD170</f>
        <v>0</v>
      </c>
      <c r="K171" s="3">
        <f ca="1">'Data Selector'!AE170</f>
        <v>-4.6757448750632036E-2</v>
      </c>
      <c r="L171" s="3">
        <f ca="1">'Data Selector'!AF170</f>
        <v>-2.4999999999999467E-3</v>
      </c>
      <c r="M171" s="3">
        <f ca="1">'Data Selector'!AG170</f>
        <v>0</v>
      </c>
      <c r="N171" s="3">
        <f ca="1">'Data Selector'!AH170</f>
        <v>0.1001556194237001</v>
      </c>
      <c r="O171" s="3">
        <f ca="1">'Data Selector'!AI170</f>
        <v>3.311887691781279E-2</v>
      </c>
      <c r="P171" s="3">
        <f ca="1">'Data Selector'!AJ170</f>
        <v>0</v>
      </c>
      <c r="Q171" s="3" t="e">
        <f ca="1">'Data Selector'!AK170</f>
        <v>#DIV/0!</v>
      </c>
      <c r="R171" s="3" t="e">
        <f ca="1">'Data Selector'!AL170</f>
        <v>#DIV/0!</v>
      </c>
      <c r="U171" s="12" t="str">
        <f>IF($AK171&lt;(Summary!$D$4+1),C171,"")</f>
        <v/>
      </c>
      <c r="V171" s="12" t="str">
        <f>IF($AK171&lt;(Summary!$D$4+1),D171,"")</f>
        <v/>
      </c>
      <c r="W171" s="12" t="str">
        <f>IF($AK171&lt;(Summary!$D$4+1),E171,"")</f>
        <v/>
      </c>
      <c r="X171" s="12" t="str">
        <f>IF($AK171&lt;(Summary!$D$4+1),F171,"")</f>
        <v/>
      </c>
      <c r="Y171" s="12" t="str">
        <f>IF($AK171&lt;(Summary!$D$4+1),G171,"")</f>
        <v/>
      </c>
      <c r="Z171" s="12" t="str">
        <f>IF($AK171&lt;(Summary!$D$4+1),H171,"")</f>
        <v/>
      </c>
      <c r="AA171" s="12" t="str">
        <f>IF($AK171&lt;(Summary!$D$4+1),I171,"")</f>
        <v/>
      </c>
      <c r="AB171" s="12" t="str">
        <f>IF($AK171&lt;(Summary!$D$4+1),J171,"")</f>
        <v/>
      </c>
      <c r="AC171" s="12" t="str">
        <f>IF($AK171&lt;(Summary!$D$4+1),K171,"")</f>
        <v/>
      </c>
      <c r="AD171" s="12" t="str">
        <f>IF($AK171&lt;(Summary!$D$4+1),L171,"")</f>
        <v/>
      </c>
      <c r="AE171" s="12" t="str">
        <f>IF($AK171&lt;(Summary!$D$4+1),M171,"")</f>
        <v/>
      </c>
      <c r="AF171" s="12" t="str">
        <f>IF($AK171&lt;(Summary!$D$4+1),N171,"")</f>
        <v/>
      </c>
      <c r="AG171" s="12" t="str">
        <f>IF($AK171&lt;(Summary!$D$4+1),O171,"")</f>
        <v/>
      </c>
      <c r="AH171" s="12" t="str">
        <f>IF($AK171&lt;(Summary!$D$4+1),P171,"")</f>
        <v/>
      </c>
      <c r="AI171" s="12" t="str">
        <f>IF($AK171&lt;(Summary!$D$4+1),Q171,"")</f>
        <v/>
      </c>
      <c r="AJ171" s="12" t="str">
        <f>IF($AK171&lt;(Summary!$D$4+1),R171,"")</f>
        <v/>
      </c>
      <c r="AK171" s="10">
        <f t="shared" si="9"/>
        <v>167</v>
      </c>
    </row>
    <row r="172" spans="2:37" x14ac:dyDescent="0.2">
      <c r="B172" s="1">
        <f>'Base Correl and Vol Calcs'!B172</f>
        <v>30316</v>
      </c>
      <c r="C172" s="3">
        <f ca="1">'Data Selector'!W171</f>
        <v>-2.3972763477952963E-3</v>
      </c>
      <c r="D172" s="3">
        <f ca="1">'Data Selector'!X171</f>
        <v>0</v>
      </c>
      <c r="E172" s="3">
        <f ca="1">'Data Selector'!Y171</f>
        <v>0</v>
      </c>
      <c r="F172" s="3">
        <f ca="1">'Data Selector'!Z171</f>
        <v>4.1196950179999803E-2</v>
      </c>
      <c r="G172" s="3">
        <f ca="1">'Data Selector'!AA171</f>
        <v>6.7146928622809021E-2</v>
      </c>
      <c r="H172" s="3">
        <f ca="1">'Data Selector'!AB171</f>
        <v>7.2479128966418394E-4</v>
      </c>
      <c r="I172" s="3">
        <f ca="1">'Data Selector'!AC171</f>
        <v>0</v>
      </c>
      <c r="J172" s="3">
        <f ca="1">'Data Selector'!AD171</f>
        <v>0</v>
      </c>
      <c r="K172" s="3">
        <f ca="1">'Data Selector'!AE171</f>
        <v>7.966444283349805E-3</v>
      </c>
      <c r="L172" s="3">
        <f ca="1">'Data Selector'!AF171</f>
        <v>-2.4999999999999467E-3</v>
      </c>
      <c r="M172" s="3">
        <f ca="1">'Data Selector'!AG171</f>
        <v>0</v>
      </c>
      <c r="N172" s="3">
        <f ca="1">'Data Selector'!AH171</f>
        <v>0.18248815564965404</v>
      </c>
      <c r="O172" s="3">
        <f ca="1">'Data Selector'!AI171</f>
        <v>8.4626954607042837E-2</v>
      </c>
      <c r="P172" s="3">
        <f ca="1">'Data Selector'!AJ171</f>
        <v>0</v>
      </c>
      <c r="Q172" s="3" t="e">
        <f ca="1">'Data Selector'!AK171</f>
        <v>#DIV/0!</v>
      </c>
      <c r="R172" s="3" t="e">
        <f ca="1">'Data Selector'!AL171</f>
        <v>#DIV/0!</v>
      </c>
      <c r="U172" s="12" t="str">
        <f>IF($AK172&lt;(Summary!$D$4+1),C172,"")</f>
        <v/>
      </c>
      <c r="V172" s="12" t="str">
        <f>IF($AK172&lt;(Summary!$D$4+1),D172,"")</f>
        <v/>
      </c>
      <c r="W172" s="12" t="str">
        <f>IF($AK172&lt;(Summary!$D$4+1),E172,"")</f>
        <v/>
      </c>
      <c r="X172" s="12" t="str">
        <f>IF($AK172&lt;(Summary!$D$4+1),F172,"")</f>
        <v/>
      </c>
      <c r="Y172" s="12" t="str">
        <f>IF($AK172&lt;(Summary!$D$4+1),G172,"")</f>
        <v/>
      </c>
      <c r="Z172" s="12" t="str">
        <f>IF($AK172&lt;(Summary!$D$4+1),H172,"")</f>
        <v/>
      </c>
      <c r="AA172" s="12" t="str">
        <f>IF($AK172&lt;(Summary!$D$4+1),I172,"")</f>
        <v/>
      </c>
      <c r="AB172" s="12" t="str">
        <f>IF($AK172&lt;(Summary!$D$4+1),J172,"")</f>
        <v/>
      </c>
      <c r="AC172" s="12" t="str">
        <f>IF($AK172&lt;(Summary!$D$4+1),K172,"")</f>
        <v/>
      </c>
      <c r="AD172" s="12" t="str">
        <f>IF($AK172&lt;(Summary!$D$4+1),L172,"")</f>
        <v/>
      </c>
      <c r="AE172" s="12" t="str">
        <f>IF($AK172&lt;(Summary!$D$4+1),M172,"")</f>
        <v/>
      </c>
      <c r="AF172" s="12" t="str">
        <f>IF($AK172&lt;(Summary!$D$4+1),N172,"")</f>
        <v/>
      </c>
      <c r="AG172" s="12" t="str">
        <f>IF($AK172&lt;(Summary!$D$4+1),O172,"")</f>
        <v/>
      </c>
      <c r="AH172" s="12" t="str">
        <f>IF($AK172&lt;(Summary!$D$4+1),P172,"")</f>
        <v/>
      </c>
      <c r="AI172" s="12" t="str">
        <f>IF($AK172&lt;(Summary!$D$4+1),Q172,"")</f>
        <v/>
      </c>
      <c r="AJ172" s="12" t="str">
        <f>IF($AK172&lt;(Summary!$D$4+1),R172,"")</f>
        <v/>
      </c>
      <c r="AK172" s="10">
        <f t="shared" si="9"/>
        <v>168</v>
      </c>
    </row>
    <row r="173" spans="2:37" x14ac:dyDescent="0.2">
      <c r="B173" s="1">
        <f>'Base Correl and Vol Calcs'!B173</f>
        <v>30224</v>
      </c>
      <c r="C173" s="3">
        <f ca="1">'Data Selector'!W172</f>
        <v>7.0745078509879544E-3</v>
      </c>
      <c r="D173" s="3">
        <f ca="1">'Data Selector'!X172</f>
        <v>0</v>
      </c>
      <c r="E173" s="3">
        <f ca="1">'Data Selector'!Y172</f>
        <v>0</v>
      </c>
      <c r="F173" s="3">
        <f ca="1">'Data Selector'!Z172</f>
        <v>5.7935408705000135E-2</v>
      </c>
      <c r="G173" s="3">
        <f ca="1">'Data Selector'!AA172</f>
        <v>2.9659097643345511E-2</v>
      </c>
      <c r="H173" s="3">
        <f ca="1">'Data Selector'!AB172</f>
        <v>2.3588746810408123E-2</v>
      </c>
      <c r="I173" s="3">
        <f ca="1">'Data Selector'!AC172</f>
        <v>0</v>
      </c>
      <c r="J173" s="3">
        <f ca="1">'Data Selector'!AD172</f>
        <v>0</v>
      </c>
      <c r="K173" s="3">
        <f ca="1">'Data Selector'!AE172</f>
        <v>2.3591962410312028E-3</v>
      </c>
      <c r="L173" s="3">
        <f ca="1">'Data Selector'!AF172</f>
        <v>-2.4999999999999467E-3</v>
      </c>
      <c r="M173" s="3">
        <f ca="1">'Data Selector'!AG172</f>
        <v>0</v>
      </c>
      <c r="N173" s="3">
        <f ca="1">'Data Selector'!AH172</f>
        <v>0.1151756829196291</v>
      </c>
      <c r="O173" s="3">
        <f ca="1">'Data Selector'!AI172</f>
        <v>0.14443990992082201</v>
      </c>
      <c r="P173" s="3">
        <f ca="1">'Data Selector'!AJ172</f>
        <v>0</v>
      </c>
      <c r="Q173" s="3" t="e">
        <f ca="1">'Data Selector'!AK172</f>
        <v>#DIV/0!</v>
      </c>
      <c r="R173" s="3" t="e">
        <f ca="1">'Data Selector'!AL172</f>
        <v>#DIV/0!</v>
      </c>
      <c r="U173" s="12" t="str">
        <f>IF($AK173&lt;(Summary!$D$4+1),C173,"")</f>
        <v/>
      </c>
      <c r="V173" s="12" t="str">
        <f>IF($AK173&lt;(Summary!$D$4+1),D173,"")</f>
        <v/>
      </c>
      <c r="W173" s="12" t="str">
        <f>IF($AK173&lt;(Summary!$D$4+1),E173,"")</f>
        <v/>
      </c>
      <c r="X173" s="12" t="str">
        <f>IF($AK173&lt;(Summary!$D$4+1),F173,"")</f>
        <v/>
      </c>
      <c r="Y173" s="12" t="str">
        <f>IF($AK173&lt;(Summary!$D$4+1),G173,"")</f>
        <v/>
      </c>
      <c r="Z173" s="12" t="str">
        <f>IF($AK173&lt;(Summary!$D$4+1),H173,"")</f>
        <v/>
      </c>
      <c r="AA173" s="12" t="str">
        <f>IF($AK173&lt;(Summary!$D$4+1),I173,"")</f>
        <v/>
      </c>
      <c r="AB173" s="12" t="str">
        <f>IF($AK173&lt;(Summary!$D$4+1),J173,"")</f>
        <v/>
      </c>
      <c r="AC173" s="12" t="str">
        <f>IF($AK173&lt;(Summary!$D$4+1),K173,"")</f>
        <v/>
      </c>
      <c r="AD173" s="12" t="str">
        <f>IF($AK173&lt;(Summary!$D$4+1),L173,"")</f>
        <v/>
      </c>
      <c r="AE173" s="12" t="str">
        <f>IF($AK173&lt;(Summary!$D$4+1),M173,"")</f>
        <v/>
      </c>
      <c r="AF173" s="12" t="str">
        <f>IF($AK173&lt;(Summary!$D$4+1),N173,"")</f>
        <v/>
      </c>
      <c r="AG173" s="12" t="str">
        <f>IF($AK173&lt;(Summary!$D$4+1),O173,"")</f>
        <v/>
      </c>
      <c r="AH173" s="12" t="str">
        <f>IF($AK173&lt;(Summary!$D$4+1),P173,"")</f>
        <v/>
      </c>
      <c r="AI173" s="12" t="str">
        <f>IF($AK173&lt;(Summary!$D$4+1),Q173,"")</f>
        <v/>
      </c>
      <c r="AJ173" s="12" t="str">
        <f>IF($AK173&lt;(Summary!$D$4+1),R173,"")</f>
        <v/>
      </c>
      <c r="AK173" s="10">
        <f t="shared" si="9"/>
        <v>169</v>
      </c>
    </row>
    <row r="174" spans="2:37" x14ac:dyDescent="0.2">
      <c r="B174" s="1">
        <f>'Base Correl and Vol Calcs'!B174</f>
        <v>30132</v>
      </c>
      <c r="C174" s="3">
        <f ca="1">'Data Selector'!W173</f>
        <v>8.4792105214133162E-3</v>
      </c>
      <c r="D174" s="3">
        <f ca="1">'Data Selector'!X173</f>
        <v>0</v>
      </c>
      <c r="E174" s="3">
        <f ca="1">'Data Selector'!Y173</f>
        <v>0</v>
      </c>
      <c r="F174" s="3">
        <f ca="1">'Data Selector'!Z173</f>
        <v>-7.2651011950000122E-3</v>
      </c>
      <c r="G174" s="3">
        <f ca="1">'Data Selector'!AA173</f>
        <v>7.8770018093237137E-2</v>
      </c>
      <c r="H174" s="3">
        <f ca="1">'Data Selector'!AB173</f>
        <v>3.5876544377493991E-2</v>
      </c>
      <c r="I174" s="3">
        <f ca="1">'Data Selector'!AC173</f>
        <v>0</v>
      </c>
      <c r="J174" s="3">
        <f ca="1">'Data Selector'!AD173</f>
        <v>0</v>
      </c>
      <c r="K174" s="3">
        <f ca="1">'Data Selector'!AE173</f>
        <v>2.196676033771694E-2</v>
      </c>
      <c r="L174" s="3">
        <f ca="1">'Data Selector'!AF173</f>
        <v>-2.4999999999999467E-3</v>
      </c>
      <c r="M174" s="3">
        <f ca="1">'Data Selector'!AG173</f>
        <v>0</v>
      </c>
      <c r="N174" s="3">
        <f ca="1">'Data Selector'!AH173</f>
        <v>-5.6027672408532903E-3</v>
      </c>
      <c r="O174" s="3">
        <f ca="1">'Data Selector'!AI173</f>
        <v>2.8301781751637334E-2</v>
      </c>
      <c r="P174" s="3">
        <f ca="1">'Data Selector'!AJ173</f>
        <v>0</v>
      </c>
      <c r="Q174" s="3" t="e">
        <f ca="1">'Data Selector'!AK173</f>
        <v>#DIV/0!</v>
      </c>
      <c r="R174" s="3" t="e">
        <f ca="1">'Data Selector'!AL173</f>
        <v>#DIV/0!</v>
      </c>
      <c r="U174" s="12" t="str">
        <f>IF($AK174&lt;(Summary!$D$4+1),C174,"")</f>
        <v/>
      </c>
      <c r="V174" s="12" t="str">
        <f>IF($AK174&lt;(Summary!$D$4+1),D174,"")</f>
        <v/>
      </c>
      <c r="W174" s="12" t="str">
        <f>IF($AK174&lt;(Summary!$D$4+1),E174,"")</f>
        <v/>
      </c>
      <c r="X174" s="12" t="str">
        <f>IF($AK174&lt;(Summary!$D$4+1),F174,"")</f>
        <v/>
      </c>
      <c r="Y174" s="12" t="str">
        <f>IF($AK174&lt;(Summary!$D$4+1),G174,"")</f>
        <v/>
      </c>
      <c r="Z174" s="12" t="str">
        <f>IF($AK174&lt;(Summary!$D$4+1),H174,"")</f>
        <v/>
      </c>
      <c r="AA174" s="12" t="str">
        <f>IF($AK174&lt;(Summary!$D$4+1),I174,"")</f>
        <v/>
      </c>
      <c r="AB174" s="12" t="str">
        <f>IF($AK174&lt;(Summary!$D$4+1),J174,"")</f>
        <v/>
      </c>
      <c r="AC174" s="12" t="str">
        <f>IF($AK174&lt;(Summary!$D$4+1),K174,"")</f>
        <v/>
      </c>
      <c r="AD174" s="12" t="str">
        <f>IF($AK174&lt;(Summary!$D$4+1),L174,"")</f>
        <v/>
      </c>
      <c r="AE174" s="12" t="str">
        <f>IF($AK174&lt;(Summary!$D$4+1),M174,"")</f>
        <v/>
      </c>
      <c r="AF174" s="12" t="str">
        <f>IF($AK174&lt;(Summary!$D$4+1),N174,"")</f>
        <v/>
      </c>
      <c r="AG174" s="12" t="str">
        <f>IF($AK174&lt;(Summary!$D$4+1),O174,"")</f>
        <v/>
      </c>
      <c r="AH174" s="12" t="str">
        <f>IF($AK174&lt;(Summary!$D$4+1),P174,"")</f>
        <v/>
      </c>
      <c r="AI174" s="12" t="str">
        <f>IF($AK174&lt;(Summary!$D$4+1),Q174,"")</f>
        <v/>
      </c>
      <c r="AJ174" s="12" t="str">
        <f>IF($AK174&lt;(Summary!$D$4+1),R174,"")</f>
        <v/>
      </c>
      <c r="AK174" s="10">
        <f t="shared" si="9"/>
        <v>170</v>
      </c>
    </row>
    <row r="175" spans="2:37" x14ac:dyDescent="0.2">
      <c r="B175" s="1">
        <f>'Base Correl and Vol Calcs'!B175</f>
        <v>30041</v>
      </c>
      <c r="C175" s="3">
        <f ca="1">'Data Selector'!W174</f>
        <v>8.8928720409373607E-3</v>
      </c>
      <c r="D175" s="3">
        <f ca="1">'Data Selector'!X174</f>
        <v>0</v>
      </c>
      <c r="E175" s="3">
        <f ca="1">'Data Selector'!Y174</f>
        <v>0</v>
      </c>
      <c r="F175" s="3">
        <f ca="1">'Data Selector'!Z174</f>
        <v>2.2032784630000135E-2</v>
      </c>
      <c r="G175" s="3">
        <f ca="1">'Data Selector'!AA174</f>
        <v>-1.8595122335963388E-2</v>
      </c>
      <c r="H175" s="3">
        <f ca="1">'Data Selector'!AB174</f>
        <v>5.5239354304394972E-2</v>
      </c>
      <c r="I175" s="3">
        <f ca="1">'Data Selector'!AC174</f>
        <v>0</v>
      </c>
      <c r="J175" s="3">
        <f ca="1">'Data Selector'!AD174</f>
        <v>0</v>
      </c>
      <c r="K175" s="3">
        <f ca="1">'Data Selector'!AE174</f>
        <v>-1.1133244736605596E-2</v>
      </c>
      <c r="L175" s="3">
        <f ca="1">'Data Selector'!AF174</f>
        <v>-2.4999999999999467E-3</v>
      </c>
      <c r="M175" s="3">
        <f ca="1">'Data Selector'!AG174</f>
        <v>0</v>
      </c>
      <c r="N175" s="3">
        <f ca="1">'Data Selector'!AH174</f>
        <v>-7.3081147479288178E-2</v>
      </c>
      <c r="O175" s="3">
        <f ca="1">'Data Selector'!AI174</f>
        <v>3.9009500016996324E-2</v>
      </c>
      <c r="P175" s="3">
        <f ca="1">'Data Selector'!AJ174</f>
        <v>0</v>
      </c>
      <c r="Q175" s="3" t="e">
        <f ca="1">'Data Selector'!AK174</f>
        <v>#DIV/0!</v>
      </c>
      <c r="R175" s="3" t="e">
        <f ca="1">'Data Selector'!AL174</f>
        <v>#DIV/0!</v>
      </c>
      <c r="U175" s="12" t="str">
        <f>IF($AK175&lt;(Summary!$D$4+1),C175,"")</f>
        <v/>
      </c>
      <c r="V175" s="12" t="str">
        <f>IF($AK175&lt;(Summary!$D$4+1),D175,"")</f>
        <v/>
      </c>
      <c r="W175" s="12" t="str">
        <f>IF($AK175&lt;(Summary!$D$4+1),E175,"")</f>
        <v/>
      </c>
      <c r="X175" s="12" t="str">
        <f>IF($AK175&lt;(Summary!$D$4+1),F175,"")</f>
        <v/>
      </c>
      <c r="Y175" s="12" t="str">
        <f>IF($AK175&lt;(Summary!$D$4+1),G175,"")</f>
        <v/>
      </c>
      <c r="Z175" s="12" t="str">
        <f>IF($AK175&lt;(Summary!$D$4+1),H175,"")</f>
        <v/>
      </c>
      <c r="AA175" s="12" t="str">
        <f>IF($AK175&lt;(Summary!$D$4+1),I175,"")</f>
        <v/>
      </c>
      <c r="AB175" s="12" t="str">
        <f>IF($AK175&lt;(Summary!$D$4+1),J175,"")</f>
        <v/>
      </c>
      <c r="AC175" s="12" t="str">
        <f>IF($AK175&lt;(Summary!$D$4+1),K175,"")</f>
        <v/>
      </c>
      <c r="AD175" s="12" t="str">
        <f>IF($AK175&lt;(Summary!$D$4+1),L175,"")</f>
        <v/>
      </c>
      <c r="AE175" s="12" t="str">
        <f>IF($AK175&lt;(Summary!$D$4+1),M175,"")</f>
        <v/>
      </c>
      <c r="AF175" s="12" t="str">
        <f>IF($AK175&lt;(Summary!$D$4+1),N175,"")</f>
        <v/>
      </c>
      <c r="AG175" s="12" t="str">
        <f>IF($AK175&lt;(Summary!$D$4+1),O175,"")</f>
        <v/>
      </c>
      <c r="AH175" s="12" t="str">
        <f>IF($AK175&lt;(Summary!$D$4+1),P175,"")</f>
        <v/>
      </c>
      <c r="AI175" s="12" t="str">
        <f>IF($AK175&lt;(Summary!$D$4+1),Q175,"")</f>
        <v/>
      </c>
      <c r="AJ175" s="12" t="str">
        <f>IF($AK175&lt;(Summary!$D$4+1),R175,"")</f>
        <v/>
      </c>
      <c r="AK175" s="10">
        <f t="shared" si="9"/>
        <v>171</v>
      </c>
    </row>
    <row r="176" spans="2:37" x14ac:dyDescent="0.2">
      <c r="B176" s="1">
        <f>'Base Correl and Vol Calcs'!B176</f>
        <v>29951</v>
      </c>
      <c r="C176" s="3">
        <f ca="1">'Data Selector'!W175</f>
        <v>2.7911008323730169E-2</v>
      </c>
      <c r="D176" s="3">
        <f ca="1">'Data Selector'!X175</f>
        <v>0</v>
      </c>
      <c r="E176" s="3">
        <f ca="1">'Data Selector'!Y175</f>
        <v>0</v>
      </c>
      <c r="F176" s="3">
        <f ca="1">'Data Selector'!Z175</f>
        <v>2.2137640160000194E-2</v>
      </c>
      <c r="G176" s="3">
        <f ca="1">'Data Selector'!AA175</f>
        <v>7.4022136180368348E-2</v>
      </c>
      <c r="H176" s="3">
        <f ca="1">'Data Selector'!AB175</f>
        <v>3.3960356941563852E-2</v>
      </c>
      <c r="I176" s="3">
        <f ca="1">'Data Selector'!AC175</f>
        <v>0</v>
      </c>
      <c r="J176" s="3">
        <f ca="1">'Data Selector'!AD175</f>
        <v>0</v>
      </c>
      <c r="K176" s="3">
        <f ca="1">'Data Selector'!AE175</f>
        <v>9.6917181047679879E-3</v>
      </c>
      <c r="L176" s="3">
        <f ca="1">'Data Selector'!AF175</f>
        <v>-2.4999999999999467E-3</v>
      </c>
      <c r="M176" s="3">
        <f ca="1">'Data Selector'!AG175</f>
        <v>0</v>
      </c>
      <c r="N176" s="3">
        <f ca="1">'Data Selector'!AH175</f>
        <v>6.9316879217469873E-2</v>
      </c>
      <c r="O176" s="3">
        <f ca="1">'Data Selector'!AI175</f>
        <v>0.10577837365749843</v>
      </c>
      <c r="P176" s="3">
        <f ca="1">'Data Selector'!AJ175</f>
        <v>0</v>
      </c>
      <c r="Q176" s="3" t="e">
        <f ca="1">'Data Selector'!AK175</f>
        <v>#DIV/0!</v>
      </c>
      <c r="R176" s="3" t="e">
        <f ca="1">'Data Selector'!AL175</f>
        <v>#DIV/0!</v>
      </c>
      <c r="U176" s="12" t="str">
        <f>IF($AK176&lt;(Summary!$D$4+1),C176,"")</f>
        <v/>
      </c>
      <c r="V176" s="12" t="str">
        <f>IF($AK176&lt;(Summary!$D$4+1),D176,"")</f>
        <v/>
      </c>
      <c r="W176" s="12" t="str">
        <f>IF($AK176&lt;(Summary!$D$4+1),E176,"")</f>
        <v/>
      </c>
      <c r="X176" s="12" t="str">
        <f>IF($AK176&lt;(Summary!$D$4+1),F176,"")</f>
        <v/>
      </c>
      <c r="Y176" s="12" t="str">
        <f>IF($AK176&lt;(Summary!$D$4+1),G176,"")</f>
        <v/>
      </c>
      <c r="Z176" s="12" t="str">
        <f>IF($AK176&lt;(Summary!$D$4+1),H176,"")</f>
        <v/>
      </c>
      <c r="AA176" s="12" t="str">
        <f>IF($AK176&lt;(Summary!$D$4+1),I176,"")</f>
        <v/>
      </c>
      <c r="AB176" s="12" t="str">
        <f>IF($AK176&lt;(Summary!$D$4+1),J176,"")</f>
        <v/>
      </c>
      <c r="AC176" s="12" t="str">
        <f>IF($AK176&lt;(Summary!$D$4+1),K176,"")</f>
        <v/>
      </c>
      <c r="AD176" s="12" t="str">
        <f>IF($AK176&lt;(Summary!$D$4+1),L176,"")</f>
        <v/>
      </c>
      <c r="AE176" s="12" t="str">
        <f>IF($AK176&lt;(Summary!$D$4+1),M176,"")</f>
        <v/>
      </c>
      <c r="AF176" s="12" t="str">
        <f>IF($AK176&lt;(Summary!$D$4+1),N176,"")</f>
        <v/>
      </c>
      <c r="AG176" s="12" t="str">
        <f>IF($AK176&lt;(Summary!$D$4+1),O176,"")</f>
        <v/>
      </c>
      <c r="AH176" s="12" t="str">
        <f>IF($AK176&lt;(Summary!$D$4+1),P176,"")</f>
        <v/>
      </c>
      <c r="AI176" s="12" t="str">
        <f>IF($AK176&lt;(Summary!$D$4+1),Q176,"")</f>
        <v/>
      </c>
      <c r="AJ176" s="12" t="str">
        <f>IF($AK176&lt;(Summary!$D$4+1),R176,"")</f>
        <v/>
      </c>
      <c r="AK176" s="10">
        <f t="shared" si="9"/>
        <v>172</v>
      </c>
    </row>
    <row r="177" spans="2:37" x14ac:dyDescent="0.2">
      <c r="B177" s="1">
        <f>'Base Correl and Vol Calcs'!B177</f>
        <v>29859</v>
      </c>
      <c r="C177" s="3">
        <f ca="1">'Data Selector'!W176</f>
        <v>3.6392198529302755E-2</v>
      </c>
      <c r="D177" s="3">
        <f ca="1">'Data Selector'!X176</f>
        <v>0</v>
      </c>
      <c r="E177" s="3">
        <f ca="1">'Data Selector'!Y176</f>
        <v>0</v>
      </c>
      <c r="F177" s="3">
        <f ca="1">'Data Selector'!Z176</f>
        <v>-2.5824824649999911E-2</v>
      </c>
      <c r="G177" s="3">
        <f ca="1">'Data Selector'!AA176</f>
        <v>1.8624156611627196E-2</v>
      </c>
      <c r="H177" s="3">
        <f ca="1">'Data Selector'!AB176</f>
        <v>3.180588853014954E-2</v>
      </c>
      <c r="I177" s="3">
        <f ca="1">'Data Selector'!AC176</f>
        <v>0</v>
      </c>
      <c r="J177" s="3">
        <f ca="1">'Data Selector'!AD176</f>
        <v>0</v>
      </c>
      <c r="K177" s="3">
        <f ca="1">'Data Selector'!AE176</f>
        <v>7.4754246357500165E-3</v>
      </c>
      <c r="L177" s="3">
        <f ca="1">'Data Selector'!AF176</f>
        <v>-2.4999999999999467E-3</v>
      </c>
      <c r="M177" s="3">
        <f ca="1">'Data Selector'!AG176</f>
        <v>0</v>
      </c>
      <c r="N177" s="3">
        <f ca="1">'Data Selector'!AH176</f>
        <v>-0.102324165162058</v>
      </c>
      <c r="O177" s="3">
        <f ca="1">'Data Selector'!AI176</f>
        <v>-4.0593146911466649E-2</v>
      </c>
      <c r="P177" s="3">
        <f ca="1">'Data Selector'!AJ176</f>
        <v>0</v>
      </c>
      <c r="Q177" s="3" t="e">
        <f ca="1">'Data Selector'!AK176</f>
        <v>#DIV/0!</v>
      </c>
      <c r="R177" s="3" t="e">
        <f ca="1">'Data Selector'!AL176</f>
        <v>#DIV/0!</v>
      </c>
      <c r="U177" s="12" t="str">
        <f>IF($AK177&lt;(Summary!$D$4+1),C177,"")</f>
        <v/>
      </c>
      <c r="V177" s="12" t="str">
        <f>IF($AK177&lt;(Summary!$D$4+1),D177,"")</f>
        <v/>
      </c>
      <c r="W177" s="12" t="str">
        <f>IF($AK177&lt;(Summary!$D$4+1),E177,"")</f>
        <v/>
      </c>
      <c r="X177" s="12" t="str">
        <f>IF($AK177&lt;(Summary!$D$4+1),F177,"")</f>
        <v/>
      </c>
      <c r="Y177" s="12" t="str">
        <f>IF($AK177&lt;(Summary!$D$4+1),G177,"")</f>
        <v/>
      </c>
      <c r="Z177" s="12" t="str">
        <f>IF($AK177&lt;(Summary!$D$4+1),H177,"")</f>
        <v/>
      </c>
      <c r="AA177" s="12" t="str">
        <f>IF($AK177&lt;(Summary!$D$4+1),I177,"")</f>
        <v/>
      </c>
      <c r="AB177" s="12" t="str">
        <f>IF($AK177&lt;(Summary!$D$4+1),J177,"")</f>
        <v/>
      </c>
      <c r="AC177" s="12" t="str">
        <f>IF($AK177&lt;(Summary!$D$4+1),K177,"")</f>
        <v/>
      </c>
      <c r="AD177" s="12" t="str">
        <f>IF($AK177&lt;(Summary!$D$4+1),L177,"")</f>
        <v/>
      </c>
      <c r="AE177" s="12" t="str">
        <f>IF($AK177&lt;(Summary!$D$4+1),M177,"")</f>
        <v/>
      </c>
      <c r="AF177" s="12" t="str">
        <f>IF($AK177&lt;(Summary!$D$4+1),N177,"")</f>
        <v/>
      </c>
      <c r="AG177" s="12" t="str">
        <f>IF($AK177&lt;(Summary!$D$4+1),O177,"")</f>
        <v/>
      </c>
      <c r="AH177" s="12" t="str">
        <f>IF($AK177&lt;(Summary!$D$4+1),P177,"")</f>
        <v/>
      </c>
      <c r="AI177" s="12" t="str">
        <f>IF($AK177&lt;(Summary!$D$4+1),Q177,"")</f>
        <v/>
      </c>
      <c r="AJ177" s="12" t="str">
        <f>IF($AK177&lt;(Summary!$D$4+1),R177,"")</f>
        <v/>
      </c>
      <c r="AK177" s="10">
        <f t="shared" si="9"/>
        <v>173</v>
      </c>
    </row>
    <row r="178" spans="2:37" x14ac:dyDescent="0.2">
      <c r="B178" s="1">
        <f>'Base Correl and Vol Calcs'!B178</f>
        <v>29767</v>
      </c>
      <c r="C178" s="3">
        <f ca="1">'Data Selector'!W177</f>
        <v>5.0575028372056519E-2</v>
      </c>
      <c r="D178" s="3">
        <f ca="1">'Data Selector'!X177</f>
        <v>0</v>
      </c>
      <c r="E178" s="3">
        <f ca="1">'Data Selector'!Y177</f>
        <v>0</v>
      </c>
      <c r="F178" s="3">
        <f ca="1">'Data Selector'!Z177</f>
        <v>0.10151243923999997</v>
      </c>
      <c r="G178" s="3">
        <f ca="1">'Data Selector'!AA177</f>
        <v>2.5772563728734266E-2</v>
      </c>
      <c r="H178" s="3">
        <f ca="1">'Data Selector'!AB177</f>
        <v>3.9515750004815997E-2</v>
      </c>
      <c r="I178" s="3">
        <f ca="1">'Data Selector'!AC177</f>
        <v>0</v>
      </c>
      <c r="J178" s="3">
        <f ca="1">'Data Selector'!AD177</f>
        <v>0</v>
      </c>
      <c r="K178" s="3">
        <f ca="1">'Data Selector'!AE177</f>
        <v>-0.10931303242928692</v>
      </c>
      <c r="L178" s="3">
        <f ca="1">'Data Selector'!AF177</f>
        <v>-2.4999999999999467E-3</v>
      </c>
      <c r="M178" s="3">
        <f ca="1">'Data Selector'!AG177</f>
        <v>0</v>
      </c>
      <c r="N178" s="3">
        <f ca="1">'Data Selector'!AH177</f>
        <v>-2.2986205917164715E-2</v>
      </c>
      <c r="O178" s="3">
        <f ca="1">'Data Selector'!AI177</f>
        <v>-3.3063180135950443E-3</v>
      </c>
      <c r="P178" s="3">
        <f ca="1">'Data Selector'!AJ177</f>
        <v>0</v>
      </c>
      <c r="Q178" s="3" t="e">
        <f ca="1">'Data Selector'!AK177</f>
        <v>#DIV/0!</v>
      </c>
      <c r="R178" s="3" t="e">
        <f ca="1">'Data Selector'!AL177</f>
        <v>#DIV/0!</v>
      </c>
      <c r="U178" s="12" t="str">
        <f>IF($AK178&lt;(Summary!$D$4+1),C178,"")</f>
        <v/>
      </c>
      <c r="V178" s="12" t="str">
        <f>IF($AK178&lt;(Summary!$D$4+1),D178,"")</f>
        <v/>
      </c>
      <c r="W178" s="12" t="str">
        <f>IF($AK178&lt;(Summary!$D$4+1),E178,"")</f>
        <v/>
      </c>
      <c r="X178" s="12" t="str">
        <f>IF($AK178&lt;(Summary!$D$4+1),F178,"")</f>
        <v/>
      </c>
      <c r="Y178" s="12" t="str">
        <f>IF($AK178&lt;(Summary!$D$4+1),G178,"")</f>
        <v/>
      </c>
      <c r="Z178" s="12" t="str">
        <f>IF($AK178&lt;(Summary!$D$4+1),H178,"")</f>
        <v/>
      </c>
      <c r="AA178" s="12" t="str">
        <f>IF($AK178&lt;(Summary!$D$4+1),I178,"")</f>
        <v/>
      </c>
      <c r="AB178" s="12" t="str">
        <f>IF($AK178&lt;(Summary!$D$4+1),J178,"")</f>
        <v/>
      </c>
      <c r="AC178" s="12" t="str">
        <f>IF($AK178&lt;(Summary!$D$4+1),K178,"")</f>
        <v/>
      </c>
      <c r="AD178" s="12" t="str">
        <f>IF($AK178&lt;(Summary!$D$4+1),L178,"")</f>
        <v/>
      </c>
      <c r="AE178" s="12" t="str">
        <f>IF($AK178&lt;(Summary!$D$4+1),M178,"")</f>
        <v/>
      </c>
      <c r="AF178" s="12" t="str">
        <f>IF($AK178&lt;(Summary!$D$4+1),N178,"")</f>
        <v/>
      </c>
      <c r="AG178" s="12" t="str">
        <f>IF($AK178&lt;(Summary!$D$4+1),O178,"")</f>
        <v/>
      </c>
      <c r="AH178" s="12" t="str">
        <f>IF($AK178&lt;(Summary!$D$4+1),P178,"")</f>
        <v/>
      </c>
      <c r="AI178" s="12" t="str">
        <f>IF($AK178&lt;(Summary!$D$4+1),Q178,"")</f>
        <v/>
      </c>
      <c r="AJ178" s="12" t="str">
        <f>IF($AK178&lt;(Summary!$D$4+1),R178,"")</f>
        <v/>
      </c>
      <c r="AK178" s="10">
        <f t="shared" si="9"/>
        <v>174</v>
      </c>
    </row>
    <row r="179" spans="2:37" x14ac:dyDescent="0.2">
      <c r="B179" s="1">
        <f>'Base Correl and Vol Calcs'!B179</f>
        <v>29676</v>
      </c>
      <c r="C179" s="3">
        <f ca="1">'Data Selector'!W178</f>
        <v>3.4465708746417301E-2</v>
      </c>
      <c r="D179" s="3">
        <f ca="1">'Data Selector'!X178</f>
        <v>0</v>
      </c>
      <c r="E179" s="3">
        <f ca="1">'Data Selector'!Y178</f>
        <v>0</v>
      </c>
      <c r="F179" s="3">
        <f ca="1">'Data Selector'!Z178</f>
        <v>5.243200360000011E-2</v>
      </c>
      <c r="G179" s="3">
        <f ca="1">'Data Selector'!AA178</f>
        <v>-1.0165450557393707E-2</v>
      </c>
      <c r="H179" s="3">
        <f ca="1">'Data Selector'!AB178</f>
        <v>-5.1639340080855689E-4</v>
      </c>
      <c r="I179" s="3">
        <f ca="1">'Data Selector'!AC178</f>
        <v>0</v>
      </c>
      <c r="J179" s="3">
        <f ca="1">'Data Selector'!AD178</f>
        <v>0</v>
      </c>
      <c r="K179" s="3">
        <f ca="1">'Data Selector'!AE178</f>
        <v>0.2445427714391315</v>
      </c>
      <c r="L179" s="3">
        <f ca="1">'Data Selector'!AF178</f>
        <v>-2.4999999999999467E-3</v>
      </c>
      <c r="M179" s="3">
        <f ca="1">'Data Selector'!AG178</f>
        <v>0</v>
      </c>
      <c r="N179" s="3">
        <f ca="1">'Data Selector'!AH178</f>
        <v>1.3789210165280341E-2</v>
      </c>
      <c r="O179" s="3">
        <f ca="1">'Data Selector'!AI178</f>
        <v>4.8249963652715611E-3</v>
      </c>
      <c r="P179" s="3">
        <f ca="1">'Data Selector'!AJ178</f>
        <v>0</v>
      </c>
      <c r="Q179" s="3" t="e">
        <f ca="1">'Data Selector'!AK178</f>
        <v>#DIV/0!</v>
      </c>
      <c r="R179" s="3" t="e">
        <f ca="1">'Data Selector'!AL178</f>
        <v>#DIV/0!</v>
      </c>
      <c r="U179" s="12" t="str">
        <f>IF($AK179&lt;(Summary!$D$4+1),C179,"")</f>
        <v/>
      </c>
      <c r="V179" s="12" t="str">
        <f>IF($AK179&lt;(Summary!$D$4+1),D179,"")</f>
        <v/>
      </c>
      <c r="W179" s="12" t="str">
        <f>IF($AK179&lt;(Summary!$D$4+1),E179,"")</f>
        <v/>
      </c>
      <c r="X179" s="12" t="str">
        <f>IF($AK179&lt;(Summary!$D$4+1),F179,"")</f>
        <v/>
      </c>
      <c r="Y179" s="12" t="str">
        <f>IF($AK179&lt;(Summary!$D$4+1),G179,"")</f>
        <v/>
      </c>
      <c r="Z179" s="12" t="str">
        <f>IF($AK179&lt;(Summary!$D$4+1),H179,"")</f>
        <v/>
      </c>
      <c r="AA179" s="12" t="str">
        <f>IF($AK179&lt;(Summary!$D$4+1),I179,"")</f>
        <v/>
      </c>
      <c r="AB179" s="12" t="str">
        <f>IF($AK179&lt;(Summary!$D$4+1),J179,"")</f>
        <v/>
      </c>
      <c r="AC179" s="12" t="str">
        <f>IF($AK179&lt;(Summary!$D$4+1),K179,"")</f>
        <v/>
      </c>
      <c r="AD179" s="12" t="str">
        <f>IF($AK179&lt;(Summary!$D$4+1),L179,"")</f>
        <v/>
      </c>
      <c r="AE179" s="12" t="str">
        <f>IF($AK179&lt;(Summary!$D$4+1),M179,"")</f>
        <v/>
      </c>
      <c r="AF179" s="12" t="str">
        <f>IF($AK179&lt;(Summary!$D$4+1),N179,"")</f>
        <v/>
      </c>
      <c r="AG179" s="12" t="str">
        <f>IF($AK179&lt;(Summary!$D$4+1),O179,"")</f>
        <v/>
      </c>
      <c r="AH179" s="12" t="str">
        <f>IF($AK179&lt;(Summary!$D$4+1),P179,"")</f>
        <v/>
      </c>
      <c r="AI179" s="12" t="str">
        <f>IF($AK179&lt;(Summary!$D$4+1),Q179,"")</f>
        <v/>
      </c>
      <c r="AJ179" s="12" t="str">
        <f>IF($AK179&lt;(Summary!$D$4+1),R179,"")</f>
        <v/>
      </c>
      <c r="AK179" s="10">
        <f t="shared" si="9"/>
        <v>175</v>
      </c>
    </row>
    <row r="180" spans="2:37" x14ac:dyDescent="0.2">
      <c r="B180" s="1">
        <f>'Base Correl and Vol Calcs'!B180</f>
        <v>29586</v>
      </c>
      <c r="C180" s="3">
        <f ca="1">'Data Selector'!W179</f>
        <v>3.3302367041357694E-2</v>
      </c>
      <c r="D180" s="3">
        <f ca="1">'Data Selector'!X179</f>
        <v>0</v>
      </c>
      <c r="E180" s="3">
        <f ca="1">'Data Selector'!Y179</f>
        <v>0</v>
      </c>
      <c r="F180" s="3">
        <f ca="1">'Data Selector'!Z179</f>
        <v>-8.4850771552000159E-2</v>
      </c>
      <c r="G180" s="3">
        <f ca="1">'Data Selector'!AA179</f>
        <v>0.1232945637363414</v>
      </c>
      <c r="H180" s="3">
        <f ca="1">'Data Selector'!AB179</f>
        <v>6.7270299425789215E-2</v>
      </c>
      <c r="I180" s="3">
        <f ca="1">'Data Selector'!AC179</f>
        <v>0</v>
      </c>
      <c r="J180" s="3">
        <f ca="1">'Data Selector'!AD179</f>
        <v>0</v>
      </c>
      <c r="K180" s="3">
        <f ca="1">'Data Selector'!AE179</f>
        <v>1.1801787820249876E-2</v>
      </c>
      <c r="L180" s="3">
        <f ca="1">'Data Selector'!AF179</f>
        <v>-2.4999999999999467E-3</v>
      </c>
      <c r="M180" s="3">
        <f ca="1">'Data Selector'!AG179</f>
        <v>0</v>
      </c>
      <c r="N180" s="3">
        <f ca="1">'Data Selector'!AH179</f>
        <v>9.4874859741652884E-2</v>
      </c>
      <c r="O180" s="3">
        <f ca="1">'Data Selector'!AI179</f>
        <v>1.3630030342506982E-2</v>
      </c>
      <c r="P180" s="3">
        <f ca="1">'Data Selector'!AJ179</f>
        <v>0</v>
      </c>
      <c r="Q180" s="3" t="e">
        <f ca="1">'Data Selector'!AK179</f>
        <v>#DIV/0!</v>
      </c>
      <c r="R180" s="3" t="e">
        <f ca="1">'Data Selector'!AL179</f>
        <v>#DIV/0!</v>
      </c>
      <c r="U180" s="12" t="str">
        <f>IF($AK180&lt;(Summary!$D$4+1),C180,"")</f>
        <v/>
      </c>
      <c r="V180" s="12" t="str">
        <f>IF($AK180&lt;(Summary!$D$4+1),D180,"")</f>
        <v/>
      </c>
      <c r="W180" s="12" t="str">
        <f>IF($AK180&lt;(Summary!$D$4+1),E180,"")</f>
        <v/>
      </c>
      <c r="X180" s="12" t="str">
        <f>IF($AK180&lt;(Summary!$D$4+1),F180,"")</f>
        <v/>
      </c>
      <c r="Y180" s="12" t="str">
        <f>IF($AK180&lt;(Summary!$D$4+1),G180,"")</f>
        <v/>
      </c>
      <c r="Z180" s="12" t="str">
        <f>IF($AK180&lt;(Summary!$D$4+1),H180,"")</f>
        <v/>
      </c>
      <c r="AA180" s="12" t="str">
        <f>IF($AK180&lt;(Summary!$D$4+1),I180,"")</f>
        <v/>
      </c>
      <c r="AB180" s="12" t="str">
        <f>IF($AK180&lt;(Summary!$D$4+1),J180,"")</f>
        <v/>
      </c>
      <c r="AC180" s="12" t="str">
        <f>IF($AK180&lt;(Summary!$D$4+1),K180,"")</f>
        <v/>
      </c>
      <c r="AD180" s="12" t="str">
        <f>IF($AK180&lt;(Summary!$D$4+1),L180,"")</f>
        <v/>
      </c>
      <c r="AE180" s="12" t="str">
        <f>IF($AK180&lt;(Summary!$D$4+1),M180,"")</f>
        <v/>
      </c>
      <c r="AF180" s="12" t="str">
        <f>IF($AK180&lt;(Summary!$D$4+1),N180,"")</f>
        <v/>
      </c>
      <c r="AG180" s="12" t="str">
        <f>IF($AK180&lt;(Summary!$D$4+1),O180,"")</f>
        <v/>
      </c>
      <c r="AH180" s="12" t="str">
        <f>IF($AK180&lt;(Summary!$D$4+1),P180,"")</f>
        <v/>
      </c>
      <c r="AI180" s="12" t="str">
        <f>IF($AK180&lt;(Summary!$D$4+1),Q180,"")</f>
        <v/>
      </c>
      <c r="AJ180" s="12" t="str">
        <f>IF($AK180&lt;(Summary!$D$4+1),R180,"")</f>
        <v/>
      </c>
      <c r="AK180" s="10">
        <f t="shared" si="9"/>
        <v>176</v>
      </c>
    </row>
    <row r="181" spans="2:37" x14ac:dyDescent="0.2">
      <c r="B181" s="1">
        <f>'Base Correl and Vol Calcs'!B181</f>
        <v>29494</v>
      </c>
      <c r="C181" s="3">
        <f ca="1">'Data Selector'!W180</f>
        <v>3.8040773839760345E-2</v>
      </c>
      <c r="D181" s="3">
        <f ca="1">'Data Selector'!X180</f>
        <v>0</v>
      </c>
      <c r="E181" s="3">
        <f ca="1">'Data Selector'!Y180</f>
        <v>0</v>
      </c>
      <c r="F181" s="3">
        <f ca="1">'Data Selector'!Z180</f>
        <v>0.16001695713947828</v>
      </c>
      <c r="G181" s="3">
        <f ca="1">'Data Selector'!AA180</f>
        <v>3.0922251315864901E-2</v>
      </c>
      <c r="H181" s="3">
        <f ca="1">'Data Selector'!AB180</f>
        <v>5.9266420966769262E-2</v>
      </c>
      <c r="I181" s="3">
        <f ca="1">'Data Selector'!AC180</f>
        <v>0</v>
      </c>
      <c r="J181" s="3">
        <f ca="1">'Data Selector'!AD180</f>
        <v>0</v>
      </c>
      <c r="K181" s="3">
        <f ca="1">'Data Selector'!AE180</f>
        <v>0</v>
      </c>
      <c r="L181" s="3">
        <f ca="1">'Data Selector'!AF180</f>
        <v>0</v>
      </c>
      <c r="M181" s="3">
        <f ca="1">'Data Selector'!AG180</f>
        <v>0</v>
      </c>
      <c r="N181" s="3">
        <f ca="1">'Data Selector'!AH180</f>
        <v>0.11218534157751603</v>
      </c>
      <c r="O181" s="3">
        <f ca="1">'Data Selector'!AI180</f>
        <v>-6.5623164842258608E-2</v>
      </c>
      <c r="P181" s="3">
        <f ca="1">'Data Selector'!AJ180</f>
        <v>0</v>
      </c>
      <c r="Q181" s="3" t="e">
        <f ca="1">'Data Selector'!AK180</f>
        <v>#DIV/0!</v>
      </c>
      <c r="R181" s="3" t="e">
        <f ca="1">'Data Selector'!AL180</f>
        <v>#DIV/0!</v>
      </c>
      <c r="U181" s="12" t="str">
        <f>IF($AK181&lt;(Summary!$D$4+1),C181,"")</f>
        <v/>
      </c>
      <c r="V181" s="12" t="str">
        <f>IF($AK181&lt;(Summary!$D$4+1),D181,"")</f>
        <v/>
      </c>
      <c r="W181" s="12" t="str">
        <f>IF($AK181&lt;(Summary!$D$4+1),E181,"")</f>
        <v/>
      </c>
      <c r="X181" s="12" t="str">
        <f>IF($AK181&lt;(Summary!$D$4+1),F181,"")</f>
        <v/>
      </c>
      <c r="Y181" s="12" t="str">
        <f>IF($AK181&lt;(Summary!$D$4+1),G181,"")</f>
        <v/>
      </c>
      <c r="Z181" s="12" t="str">
        <f>IF($AK181&lt;(Summary!$D$4+1),H181,"")</f>
        <v/>
      </c>
      <c r="AA181" s="12" t="str">
        <f>IF($AK181&lt;(Summary!$D$4+1),I181,"")</f>
        <v/>
      </c>
      <c r="AB181" s="12" t="str">
        <f>IF($AK181&lt;(Summary!$D$4+1),J181,"")</f>
        <v/>
      </c>
      <c r="AC181" s="12" t="str">
        <f>IF($AK181&lt;(Summary!$D$4+1),K181,"")</f>
        <v/>
      </c>
      <c r="AD181" s="12" t="str">
        <f>IF($AK181&lt;(Summary!$D$4+1),L181,"")</f>
        <v/>
      </c>
      <c r="AE181" s="12" t="str">
        <f>IF($AK181&lt;(Summary!$D$4+1),M181,"")</f>
        <v/>
      </c>
      <c r="AF181" s="12" t="str">
        <f>IF($AK181&lt;(Summary!$D$4+1),N181,"")</f>
        <v/>
      </c>
      <c r="AG181" s="12" t="str">
        <f>IF($AK181&lt;(Summary!$D$4+1),O181,"")</f>
        <v/>
      </c>
      <c r="AH181" s="12" t="str">
        <f>IF($AK181&lt;(Summary!$D$4+1),P181,"")</f>
        <v/>
      </c>
      <c r="AI181" s="12" t="str">
        <f>IF($AK181&lt;(Summary!$D$4+1),Q181,"")</f>
        <v/>
      </c>
      <c r="AJ181" s="12" t="str">
        <f>IF($AK181&lt;(Summary!$D$4+1),R181,"")</f>
        <v/>
      </c>
      <c r="AK181" s="10">
        <f t="shared" si="9"/>
        <v>177</v>
      </c>
    </row>
    <row r="182" spans="2:37" x14ac:dyDescent="0.2">
      <c r="B182" s="1">
        <f>'Base Correl and Vol Calcs'!B182</f>
        <v>29402</v>
      </c>
      <c r="C182" s="3">
        <f ca="1">'Data Selector'!W181</f>
        <v>1.2637478542464553E-2</v>
      </c>
      <c r="D182" s="3">
        <f ca="1">'Data Selector'!X181</f>
        <v>0</v>
      </c>
      <c r="E182" s="3">
        <f ca="1">'Data Selector'!Y181</f>
        <v>0</v>
      </c>
      <c r="F182" s="3">
        <f ca="1">'Data Selector'!Z181</f>
        <v>1.2764045924738454E-2</v>
      </c>
      <c r="G182" s="3">
        <f ca="1">'Data Selector'!AA181</f>
        <v>4.8719833815028757E-2</v>
      </c>
      <c r="H182" s="3">
        <f ca="1">'Data Selector'!AB181</f>
        <v>-2.0676633706828706E-3</v>
      </c>
      <c r="I182" s="3">
        <f ca="1">'Data Selector'!AC181</f>
        <v>0</v>
      </c>
      <c r="J182" s="3">
        <f ca="1">'Data Selector'!AD181</f>
        <v>0</v>
      </c>
      <c r="K182" s="3">
        <f ca="1">'Data Selector'!AE181</f>
        <v>0</v>
      </c>
      <c r="L182" s="3">
        <f ca="1">'Data Selector'!AF181</f>
        <v>0</v>
      </c>
      <c r="M182" s="3">
        <f ca="1">'Data Selector'!AG181</f>
        <v>0</v>
      </c>
      <c r="N182" s="3">
        <f ca="1">'Data Selector'!AH181</f>
        <v>0.13488320756554995</v>
      </c>
      <c r="O182" s="3">
        <f ca="1">'Data Selector'!AI181</f>
        <v>0.18784462725239193</v>
      </c>
      <c r="P182" s="3">
        <f ca="1">'Data Selector'!AJ181</f>
        <v>0</v>
      </c>
      <c r="Q182" s="3" t="e">
        <f ca="1">'Data Selector'!AK181</f>
        <v>#DIV/0!</v>
      </c>
      <c r="R182" s="3" t="e">
        <f ca="1">'Data Selector'!AL181</f>
        <v>#DIV/0!</v>
      </c>
      <c r="U182" s="12" t="str">
        <f>IF($AK182&lt;(Summary!$D$4+1),C182,"")</f>
        <v/>
      </c>
      <c r="V182" s="12" t="str">
        <f>IF($AK182&lt;(Summary!$D$4+1),D182,"")</f>
        <v/>
      </c>
      <c r="W182" s="12" t="str">
        <f>IF($AK182&lt;(Summary!$D$4+1),E182,"")</f>
        <v/>
      </c>
      <c r="X182" s="12" t="str">
        <f>IF($AK182&lt;(Summary!$D$4+1),F182,"")</f>
        <v/>
      </c>
      <c r="Y182" s="12" t="str">
        <f>IF($AK182&lt;(Summary!$D$4+1),G182,"")</f>
        <v/>
      </c>
      <c r="Z182" s="12" t="str">
        <f>IF($AK182&lt;(Summary!$D$4+1),H182,"")</f>
        <v/>
      </c>
      <c r="AA182" s="12" t="str">
        <f>IF($AK182&lt;(Summary!$D$4+1),I182,"")</f>
        <v/>
      </c>
      <c r="AB182" s="12" t="str">
        <f>IF($AK182&lt;(Summary!$D$4+1),J182,"")</f>
        <v/>
      </c>
      <c r="AC182" s="12" t="str">
        <f>IF($AK182&lt;(Summary!$D$4+1),K182,"")</f>
        <v/>
      </c>
      <c r="AD182" s="12" t="str">
        <f>IF($AK182&lt;(Summary!$D$4+1),L182,"")</f>
        <v/>
      </c>
      <c r="AE182" s="12" t="str">
        <f>IF($AK182&lt;(Summary!$D$4+1),M182,"")</f>
        <v/>
      </c>
      <c r="AF182" s="12" t="str">
        <f>IF($AK182&lt;(Summary!$D$4+1),N182,"")</f>
        <v/>
      </c>
      <c r="AG182" s="12" t="str">
        <f>IF($AK182&lt;(Summary!$D$4+1),O182,"")</f>
        <v/>
      </c>
      <c r="AH182" s="12" t="str">
        <f>IF($AK182&lt;(Summary!$D$4+1),P182,"")</f>
        <v/>
      </c>
      <c r="AI182" s="12" t="str">
        <f>IF($AK182&lt;(Summary!$D$4+1),Q182,"")</f>
        <v/>
      </c>
      <c r="AJ182" s="12" t="str">
        <f>IF($AK182&lt;(Summary!$D$4+1),R182,"")</f>
        <v/>
      </c>
      <c r="AK182" s="10">
        <f t="shared" si="9"/>
        <v>178</v>
      </c>
    </row>
    <row r="183" spans="2:37" x14ac:dyDescent="0.2">
      <c r="B183" s="1">
        <f>'Base Correl and Vol Calcs'!B183</f>
        <v>29311</v>
      </c>
      <c r="C183" s="3">
        <f ca="1">'Data Selector'!W182</f>
        <v>6.1881751671801322E-2</v>
      </c>
      <c r="D183" s="3">
        <f ca="1">'Data Selector'!X182</f>
        <v>0</v>
      </c>
      <c r="E183" s="3">
        <f ca="1">'Data Selector'!Y182</f>
        <v>0</v>
      </c>
      <c r="F183" s="3">
        <f ca="1">'Data Selector'!Z182</f>
        <v>8.9129926070820265E-2</v>
      </c>
      <c r="G183" s="3">
        <f ca="1">'Data Selector'!AA182</f>
        <v>-2.5623524617032545E-2</v>
      </c>
      <c r="H183" s="3">
        <f ca="1">'Data Selector'!AB182</f>
        <v>0.1056683525328852</v>
      </c>
      <c r="I183" s="3">
        <f ca="1">'Data Selector'!AC182</f>
        <v>0</v>
      </c>
      <c r="J183" s="3">
        <f ca="1">'Data Selector'!AD182</f>
        <v>0</v>
      </c>
      <c r="K183" s="3">
        <f ca="1">'Data Selector'!AE182</f>
        <v>0</v>
      </c>
      <c r="L183" s="3">
        <f ca="1">'Data Selector'!AF182</f>
        <v>0</v>
      </c>
      <c r="M183" s="3">
        <f ca="1">'Data Selector'!AG182</f>
        <v>0</v>
      </c>
      <c r="N183" s="3">
        <f ca="1">'Data Selector'!AH182</f>
        <v>-4.1182417837964613E-2</v>
      </c>
      <c r="O183" s="3">
        <f ca="1">'Data Selector'!AI182</f>
        <v>-8.7083419321341893E-2</v>
      </c>
      <c r="P183" s="3">
        <f ca="1">'Data Selector'!AJ182</f>
        <v>0</v>
      </c>
      <c r="Q183" s="3" t="e">
        <f ca="1">'Data Selector'!AK182</f>
        <v>#DIV/0!</v>
      </c>
      <c r="R183" s="3" t="e">
        <f ca="1">'Data Selector'!AL182</f>
        <v>#DIV/0!</v>
      </c>
      <c r="U183" s="12" t="str">
        <f>IF($AK183&lt;(Summary!$D$4+1),C183,"")</f>
        <v/>
      </c>
      <c r="V183" s="12" t="str">
        <f>IF($AK183&lt;(Summary!$D$4+1),D183,"")</f>
        <v/>
      </c>
      <c r="W183" s="12" t="str">
        <f>IF($AK183&lt;(Summary!$D$4+1),E183,"")</f>
        <v/>
      </c>
      <c r="X183" s="12" t="str">
        <f>IF($AK183&lt;(Summary!$D$4+1),F183,"")</f>
        <v/>
      </c>
      <c r="Y183" s="12" t="str">
        <f>IF($AK183&lt;(Summary!$D$4+1),G183,"")</f>
        <v/>
      </c>
      <c r="Z183" s="12" t="str">
        <f>IF($AK183&lt;(Summary!$D$4+1),H183,"")</f>
        <v/>
      </c>
      <c r="AA183" s="12" t="str">
        <f>IF($AK183&lt;(Summary!$D$4+1),I183,"")</f>
        <v/>
      </c>
      <c r="AB183" s="12" t="str">
        <f>IF($AK183&lt;(Summary!$D$4+1),J183,"")</f>
        <v/>
      </c>
      <c r="AC183" s="12" t="str">
        <f>IF($AK183&lt;(Summary!$D$4+1),K183,"")</f>
        <v/>
      </c>
      <c r="AD183" s="12" t="str">
        <f>IF($AK183&lt;(Summary!$D$4+1),L183,"")</f>
        <v/>
      </c>
      <c r="AE183" s="12" t="str">
        <f>IF($AK183&lt;(Summary!$D$4+1),M183,"")</f>
        <v/>
      </c>
      <c r="AF183" s="12" t="str">
        <f>IF($AK183&lt;(Summary!$D$4+1),N183,"")</f>
        <v/>
      </c>
      <c r="AG183" s="12" t="str">
        <f>IF($AK183&lt;(Summary!$D$4+1),O183,"")</f>
        <v/>
      </c>
      <c r="AH183" s="12" t="str">
        <f>IF($AK183&lt;(Summary!$D$4+1),P183,"")</f>
        <v/>
      </c>
      <c r="AI183" s="12" t="str">
        <f>IF($AK183&lt;(Summary!$D$4+1),Q183,"")</f>
        <v/>
      </c>
      <c r="AJ183" s="12" t="str">
        <f>IF($AK183&lt;(Summary!$D$4+1),R183,"")</f>
        <v/>
      </c>
      <c r="AK183" s="10">
        <f t="shared" si="9"/>
        <v>179</v>
      </c>
    </row>
    <row r="184" spans="2:37" x14ac:dyDescent="0.2">
      <c r="B184" s="1">
        <f>'Base Correl and Vol Calcs'!B184</f>
        <v>29220</v>
      </c>
      <c r="C184" s="3">
        <f ca="1">'Data Selector'!W183</f>
        <v>5.4532472647870422E-2</v>
      </c>
      <c r="D184" s="3">
        <f ca="1">'Data Selector'!X183</f>
        <v>0</v>
      </c>
      <c r="E184" s="3">
        <f ca="1">'Data Selector'!Y183</f>
        <v>0</v>
      </c>
      <c r="F184" s="3">
        <f ca="1">'Data Selector'!Z183</f>
        <v>4.5888423955167124E-3</v>
      </c>
      <c r="G184" s="3">
        <f ca="1">'Data Selector'!AA183</f>
        <v>0.10361125050552555</v>
      </c>
      <c r="H184" s="3">
        <f ca="1">'Data Selector'!AB183</f>
        <v>-1.4112470338399574E-2</v>
      </c>
      <c r="I184" s="3">
        <f ca="1">'Data Selector'!AC183</f>
        <v>0</v>
      </c>
      <c r="J184" s="3">
        <f ca="1">'Data Selector'!AD183</f>
        <v>0</v>
      </c>
      <c r="K184" s="3">
        <f ca="1">'Data Selector'!AE183</f>
        <v>0</v>
      </c>
      <c r="L184" s="3">
        <f ca="1">'Data Selector'!AF183</f>
        <v>0</v>
      </c>
      <c r="M184" s="3">
        <f ca="1">'Data Selector'!AG183</f>
        <v>0</v>
      </c>
      <c r="N184" s="3">
        <f ca="1">'Data Selector'!AH183</f>
        <v>1.4259116810686479E-3</v>
      </c>
      <c r="O184" s="3">
        <f ca="1">'Data Selector'!AI183</f>
        <v>-3.0784956560969912E-2</v>
      </c>
      <c r="P184" s="3">
        <f ca="1">'Data Selector'!AJ183</f>
        <v>0</v>
      </c>
      <c r="Q184" s="3" t="e">
        <f ca="1">'Data Selector'!AK183</f>
        <v>#DIV/0!</v>
      </c>
      <c r="R184" s="3" t="e">
        <f ca="1">'Data Selector'!AL183</f>
        <v>#DIV/0!</v>
      </c>
      <c r="U184" s="12" t="str">
        <f>IF($AK184&lt;(Summary!$D$4+1),C184,"")</f>
        <v/>
      </c>
      <c r="V184" s="12" t="str">
        <f>IF($AK184&lt;(Summary!$D$4+1),D184,"")</f>
        <v/>
      </c>
      <c r="W184" s="12" t="str">
        <f>IF($AK184&lt;(Summary!$D$4+1),E184,"")</f>
        <v/>
      </c>
      <c r="X184" s="12" t="str">
        <f>IF($AK184&lt;(Summary!$D$4+1),F184,"")</f>
        <v/>
      </c>
      <c r="Y184" s="12" t="str">
        <f>IF($AK184&lt;(Summary!$D$4+1),G184,"")</f>
        <v/>
      </c>
      <c r="Z184" s="12" t="str">
        <f>IF($AK184&lt;(Summary!$D$4+1),H184,"")</f>
        <v/>
      </c>
      <c r="AA184" s="12" t="str">
        <f>IF($AK184&lt;(Summary!$D$4+1),I184,"")</f>
        <v/>
      </c>
      <c r="AB184" s="12" t="str">
        <f>IF($AK184&lt;(Summary!$D$4+1),J184,"")</f>
        <v/>
      </c>
      <c r="AC184" s="12" t="str">
        <f>IF($AK184&lt;(Summary!$D$4+1),K184,"")</f>
        <v/>
      </c>
      <c r="AD184" s="12" t="str">
        <f>IF($AK184&lt;(Summary!$D$4+1),L184,"")</f>
        <v/>
      </c>
      <c r="AE184" s="12" t="str">
        <f>IF($AK184&lt;(Summary!$D$4+1),M184,"")</f>
        <v/>
      </c>
      <c r="AF184" s="12" t="str">
        <f>IF($AK184&lt;(Summary!$D$4+1),N184,"")</f>
        <v/>
      </c>
      <c r="AG184" s="12" t="str">
        <f>IF($AK184&lt;(Summary!$D$4+1),O184,"")</f>
        <v/>
      </c>
      <c r="AH184" s="12" t="str">
        <f>IF($AK184&lt;(Summary!$D$4+1),P184,"")</f>
        <v/>
      </c>
      <c r="AI184" s="12" t="str">
        <f>IF($AK184&lt;(Summary!$D$4+1),Q184,"")</f>
        <v/>
      </c>
      <c r="AJ184" s="12" t="str">
        <f>IF($AK184&lt;(Summary!$D$4+1),R184,"")</f>
        <v/>
      </c>
      <c r="AK184" s="10">
        <f t="shared" si="9"/>
        <v>180</v>
      </c>
    </row>
    <row r="185" spans="2:37" x14ac:dyDescent="0.2">
      <c r="B185" s="1">
        <f>'Base Correl and Vol Calcs'!B185</f>
        <v>29128</v>
      </c>
      <c r="C185" s="3">
        <f ca="1">'Data Selector'!W184</f>
        <v>1.2769396516975728E-2</v>
      </c>
      <c r="D185" s="3">
        <f ca="1">'Data Selector'!X184</f>
        <v>0</v>
      </c>
      <c r="E185" s="3">
        <f ca="1">'Data Selector'!Y184</f>
        <v>0</v>
      </c>
      <c r="F185" s="3">
        <f ca="1">'Data Selector'!Z184</f>
        <v>0.10398599022975064</v>
      </c>
      <c r="G185" s="3">
        <f ca="1">'Data Selector'!AA184</f>
        <v>1.2185319150685991E-2</v>
      </c>
      <c r="H185" s="3">
        <f ca="1">'Data Selector'!AB184</f>
        <v>0.12717985961274758</v>
      </c>
      <c r="I185" s="3">
        <f ca="1">'Data Selector'!AC184</f>
        <v>0</v>
      </c>
      <c r="J185" s="3">
        <f ca="1">'Data Selector'!AD184</f>
        <v>0</v>
      </c>
      <c r="K185" s="3">
        <f ca="1">'Data Selector'!AE184</f>
        <v>0</v>
      </c>
      <c r="L185" s="3">
        <f ca="1">'Data Selector'!AF184</f>
        <v>0</v>
      </c>
      <c r="M185" s="3">
        <f ca="1">'Data Selector'!AG184</f>
        <v>0</v>
      </c>
      <c r="N185" s="3">
        <f ca="1">'Data Selector'!AH184</f>
        <v>7.6491482596650728E-2</v>
      </c>
      <c r="O185" s="3">
        <f ca="1">'Data Selector'!AI184</f>
        <v>-1.2517279230037426E-2</v>
      </c>
      <c r="P185" s="3">
        <f ca="1">'Data Selector'!AJ184</f>
        <v>0</v>
      </c>
      <c r="Q185" s="3" t="e">
        <f ca="1">'Data Selector'!AK184</f>
        <v>#DIV/0!</v>
      </c>
      <c r="R185" s="3" t="e">
        <f ca="1">'Data Selector'!AL184</f>
        <v>#DIV/0!</v>
      </c>
      <c r="U185" s="12" t="str">
        <f>IF($AK185&lt;(Summary!$D$4+1),C185,"")</f>
        <v/>
      </c>
      <c r="V185" s="12" t="str">
        <f>IF($AK185&lt;(Summary!$D$4+1),D185,"")</f>
        <v/>
      </c>
      <c r="W185" s="12" t="str">
        <f>IF($AK185&lt;(Summary!$D$4+1),E185,"")</f>
        <v/>
      </c>
      <c r="X185" s="12" t="str">
        <f>IF($AK185&lt;(Summary!$D$4+1),F185,"")</f>
        <v/>
      </c>
      <c r="Y185" s="12" t="str">
        <f>IF($AK185&lt;(Summary!$D$4+1),G185,"")</f>
        <v/>
      </c>
      <c r="Z185" s="12" t="str">
        <f>IF($AK185&lt;(Summary!$D$4+1),H185,"")</f>
        <v/>
      </c>
      <c r="AA185" s="12" t="str">
        <f>IF($AK185&lt;(Summary!$D$4+1),I185,"")</f>
        <v/>
      </c>
      <c r="AB185" s="12" t="str">
        <f>IF($AK185&lt;(Summary!$D$4+1),J185,"")</f>
        <v/>
      </c>
      <c r="AC185" s="12" t="str">
        <f>IF($AK185&lt;(Summary!$D$4+1),K185,"")</f>
        <v/>
      </c>
      <c r="AD185" s="12" t="str">
        <f>IF($AK185&lt;(Summary!$D$4+1),L185,"")</f>
        <v/>
      </c>
      <c r="AE185" s="12" t="str">
        <f>IF($AK185&lt;(Summary!$D$4+1),M185,"")</f>
        <v/>
      </c>
      <c r="AF185" s="12" t="str">
        <f>IF($AK185&lt;(Summary!$D$4+1),N185,"")</f>
        <v/>
      </c>
      <c r="AG185" s="12" t="str">
        <f>IF($AK185&lt;(Summary!$D$4+1),O185,"")</f>
        <v/>
      </c>
      <c r="AH185" s="12" t="str">
        <f>IF($AK185&lt;(Summary!$D$4+1),P185,"")</f>
        <v/>
      </c>
      <c r="AI185" s="12" t="str">
        <f>IF($AK185&lt;(Summary!$D$4+1),Q185,"")</f>
        <v/>
      </c>
      <c r="AJ185" s="12" t="str">
        <f>IF($AK185&lt;(Summary!$D$4+1),R185,"")</f>
        <v/>
      </c>
      <c r="AK185" s="10">
        <f t="shared" si="9"/>
        <v>181</v>
      </c>
    </row>
    <row r="186" spans="2:37" x14ac:dyDescent="0.2">
      <c r="B186" s="1">
        <f>'Base Correl and Vol Calcs'!B186</f>
        <v>29036</v>
      </c>
      <c r="C186" s="3">
        <f ca="1">'Data Selector'!W185</f>
        <v>8.9136698588223817E-2</v>
      </c>
      <c r="D186" s="3">
        <f ca="1">'Data Selector'!X185</f>
        <v>0</v>
      </c>
      <c r="E186" s="3">
        <f ca="1">'Data Selector'!Y185</f>
        <v>0</v>
      </c>
      <c r="F186" s="3">
        <f ca="1">'Data Selector'!Z185</f>
        <v>2.9561306621527672E-2</v>
      </c>
      <c r="G186" s="3">
        <f ca="1">'Data Selector'!AA185</f>
        <v>2.7402135265348848E-2</v>
      </c>
      <c r="H186" s="3">
        <f ca="1">'Data Selector'!AB185</f>
        <v>2.8279547718782938E-2</v>
      </c>
      <c r="I186" s="3">
        <f ca="1">'Data Selector'!AC185</f>
        <v>0</v>
      </c>
      <c r="J186" s="3">
        <f ca="1">'Data Selector'!AD185</f>
        <v>0</v>
      </c>
      <c r="K186" s="3">
        <f ca="1">'Data Selector'!AE185</f>
        <v>0</v>
      </c>
      <c r="L186" s="3">
        <f ca="1">'Data Selector'!AF185</f>
        <v>0</v>
      </c>
      <c r="M186" s="3">
        <f ca="1">'Data Selector'!AG185</f>
        <v>0</v>
      </c>
      <c r="N186" s="3">
        <f ca="1">'Data Selector'!AH185</f>
        <v>2.7268546463637966E-2</v>
      </c>
      <c r="O186" s="3">
        <f ca="1">'Data Selector'!AI185</f>
        <v>3.9185869751726665E-2</v>
      </c>
      <c r="P186" s="3">
        <f ca="1">'Data Selector'!AJ185</f>
        <v>0</v>
      </c>
      <c r="Q186" s="3" t="e">
        <f ca="1">'Data Selector'!AK185</f>
        <v>#DIV/0!</v>
      </c>
      <c r="R186" s="3" t="e">
        <f ca="1">'Data Selector'!AL185</f>
        <v>#DIV/0!</v>
      </c>
      <c r="U186" s="12" t="str">
        <f>IF($AK186&lt;(Summary!$D$4+1),C186,"")</f>
        <v/>
      </c>
      <c r="V186" s="12" t="str">
        <f>IF($AK186&lt;(Summary!$D$4+1),D186,"")</f>
        <v/>
      </c>
      <c r="W186" s="12" t="str">
        <f>IF($AK186&lt;(Summary!$D$4+1),E186,"")</f>
        <v/>
      </c>
      <c r="X186" s="12" t="str">
        <f>IF($AK186&lt;(Summary!$D$4+1),F186,"")</f>
        <v/>
      </c>
      <c r="Y186" s="12" t="str">
        <f>IF($AK186&lt;(Summary!$D$4+1),G186,"")</f>
        <v/>
      </c>
      <c r="Z186" s="12" t="str">
        <f>IF($AK186&lt;(Summary!$D$4+1),H186,"")</f>
        <v/>
      </c>
      <c r="AA186" s="12" t="str">
        <f>IF($AK186&lt;(Summary!$D$4+1),I186,"")</f>
        <v/>
      </c>
      <c r="AB186" s="12" t="str">
        <f>IF($AK186&lt;(Summary!$D$4+1),J186,"")</f>
        <v/>
      </c>
      <c r="AC186" s="12" t="str">
        <f>IF($AK186&lt;(Summary!$D$4+1),K186,"")</f>
        <v/>
      </c>
      <c r="AD186" s="12" t="str">
        <f>IF($AK186&lt;(Summary!$D$4+1),L186,"")</f>
        <v/>
      </c>
      <c r="AE186" s="12" t="str">
        <f>IF($AK186&lt;(Summary!$D$4+1),M186,"")</f>
        <v/>
      </c>
      <c r="AF186" s="12" t="str">
        <f>IF($AK186&lt;(Summary!$D$4+1),N186,"")</f>
        <v/>
      </c>
      <c r="AG186" s="12" t="str">
        <f>IF($AK186&lt;(Summary!$D$4+1),O186,"")</f>
        <v/>
      </c>
      <c r="AH186" s="12" t="str">
        <f>IF($AK186&lt;(Summary!$D$4+1),P186,"")</f>
        <v/>
      </c>
      <c r="AI186" s="12" t="str">
        <f>IF($AK186&lt;(Summary!$D$4+1),Q186,"")</f>
        <v/>
      </c>
      <c r="AJ186" s="12" t="str">
        <f>IF($AK186&lt;(Summary!$D$4+1),R186,"")</f>
        <v/>
      </c>
      <c r="AK186" s="10">
        <f t="shared" si="9"/>
        <v>182</v>
      </c>
    </row>
    <row r="187" spans="2:37" x14ac:dyDescent="0.2">
      <c r="B187" s="1">
        <f>'Base Correl and Vol Calcs'!B187</f>
        <v>28945</v>
      </c>
      <c r="C187" s="3">
        <f ca="1">'Data Selector'!W186</f>
        <v>4.5859166902098014E-3</v>
      </c>
      <c r="D187" s="3">
        <f ca="1">'Data Selector'!X186</f>
        <v>0</v>
      </c>
      <c r="E187" s="3">
        <f ca="1">'Data Selector'!Y186</f>
        <v>0</v>
      </c>
      <c r="F187" s="3">
        <f ca="1">'Data Selector'!Z186</f>
        <v>5.7307834604631402E-2</v>
      </c>
      <c r="G187" s="3">
        <f ca="1">'Data Selector'!AA186</f>
        <v>-5.3010947934191921E-2</v>
      </c>
      <c r="H187" s="3">
        <f ca="1">'Data Selector'!AB186</f>
        <v>6.9202572873887425E-2</v>
      </c>
      <c r="I187" s="3">
        <f ca="1">'Data Selector'!AC186</f>
        <v>0</v>
      </c>
      <c r="J187" s="3">
        <f ca="1">'Data Selector'!AD186</f>
        <v>0</v>
      </c>
      <c r="K187" s="3">
        <f ca="1">'Data Selector'!AE186</f>
        <v>0</v>
      </c>
      <c r="L187" s="3">
        <f ca="1">'Data Selector'!AF186</f>
        <v>0</v>
      </c>
      <c r="M187" s="3">
        <f ca="1">'Data Selector'!AG186</f>
        <v>0</v>
      </c>
      <c r="N187" s="3">
        <f ca="1">'Data Selector'!AH186</f>
        <v>7.1041676513820873E-2</v>
      </c>
      <c r="O187" s="3">
        <f ca="1">'Data Selector'!AI186</f>
        <v>2.4840075117032567E-2</v>
      </c>
      <c r="P187" s="3">
        <f ca="1">'Data Selector'!AJ186</f>
        <v>0</v>
      </c>
      <c r="Q187" s="3" t="e">
        <f ca="1">'Data Selector'!AK186</f>
        <v>#DIV/0!</v>
      </c>
      <c r="R187" s="3" t="e">
        <f ca="1">'Data Selector'!AL186</f>
        <v>#DIV/0!</v>
      </c>
      <c r="U187" s="12" t="str">
        <f>IF($AK187&lt;(Summary!$D$4+1),C187,"")</f>
        <v/>
      </c>
      <c r="V187" s="12" t="str">
        <f>IF($AK187&lt;(Summary!$D$4+1),D187,"")</f>
        <v/>
      </c>
      <c r="W187" s="12" t="str">
        <f>IF($AK187&lt;(Summary!$D$4+1),E187,"")</f>
        <v/>
      </c>
      <c r="X187" s="12" t="str">
        <f>IF($AK187&lt;(Summary!$D$4+1),F187,"")</f>
        <v/>
      </c>
      <c r="Y187" s="12" t="str">
        <f>IF($AK187&lt;(Summary!$D$4+1),G187,"")</f>
        <v/>
      </c>
      <c r="Z187" s="12" t="str">
        <f>IF($AK187&lt;(Summary!$D$4+1),H187,"")</f>
        <v/>
      </c>
      <c r="AA187" s="12" t="str">
        <f>IF($AK187&lt;(Summary!$D$4+1),I187,"")</f>
        <v/>
      </c>
      <c r="AB187" s="12" t="str">
        <f>IF($AK187&lt;(Summary!$D$4+1),J187,"")</f>
        <v/>
      </c>
      <c r="AC187" s="12" t="str">
        <f>IF($AK187&lt;(Summary!$D$4+1),K187,"")</f>
        <v/>
      </c>
      <c r="AD187" s="12" t="str">
        <f>IF($AK187&lt;(Summary!$D$4+1),L187,"")</f>
        <v/>
      </c>
      <c r="AE187" s="12" t="str">
        <f>IF($AK187&lt;(Summary!$D$4+1),M187,"")</f>
        <v/>
      </c>
      <c r="AF187" s="12" t="str">
        <f>IF($AK187&lt;(Summary!$D$4+1),N187,"")</f>
        <v/>
      </c>
      <c r="AG187" s="12" t="str">
        <f>IF($AK187&lt;(Summary!$D$4+1),O187,"")</f>
        <v/>
      </c>
      <c r="AH187" s="12" t="str">
        <f>IF($AK187&lt;(Summary!$D$4+1),P187,"")</f>
        <v/>
      </c>
      <c r="AI187" s="12" t="str">
        <f>IF($AK187&lt;(Summary!$D$4+1),Q187,"")</f>
        <v/>
      </c>
      <c r="AJ187" s="12" t="str">
        <f>IF($AK187&lt;(Summary!$D$4+1),R187,"")</f>
        <v/>
      </c>
      <c r="AK187" s="10">
        <f t="shared" si="9"/>
        <v>183</v>
      </c>
    </row>
    <row r="188" spans="2:37" x14ac:dyDescent="0.2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U188" s="12" t="str">
        <f>IF($AK188&lt;(Summary!$D$4+1),C188,"")</f>
        <v/>
      </c>
      <c r="V188" s="12" t="str">
        <f>IF($AK188&lt;(Summary!$D$4+1),D188,"")</f>
        <v/>
      </c>
      <c r="W188" s="12" t="str">
        <f>IF($AK188&lt;(Summary!$D$4+1),E188,"")</f>
        <v/>
      </c>
      <c r="X188" s="12" t="str">
        <f>IF($AK188&lt;(Summary!$D$4+1),F188,"")</f>
        <v/>
      </c>
      <c r="Y188" s="12" t="str">
        <f>IF($AK188&lt;(Summary!$D$4+1),G188,"")</f>
        <v/>
      </c>
      <c r="Z188" s="12" t="str">
        <f>IF($AK188&lt;(Summary!$D$4+1),H188,"")</f>
        <v/>
      </c>
      <c r="AA188" s="12" t="str">
        <f>IF($AK188&lt;(Summary!$D$4+1),I188,"")</f>
        <v/>
      </c>
      <c r="AB188" s="12" t="str">
        <f>IF($AK188&lt;(Summary!$D$4+1),J188,"")</f>
        <v/>
      </c>
      <c r="AC188" s="12" t="str">
        <f>IF($AK188&lt;(Summary!$D$4+1),K188,"")</f>
        <v/>
      </c>
      <c r="AD188" s="12" t="str">
        <f>IF($AK188&lt;(Summary!$D$4+1),L188,"")</f>
        <v/>
      </c>
      <c r="AE188" s="12" t="str">
        <f>IF($AK188&lt;(Summary!$D$4+1),M188,"")</f>
        <v/>
      </c>
      <c r="AF188" s="12" t="str">
        <f>IF($AK188&lt;(Summary!$D$4+1),N188,"")</f>
        <v/>
      </c>
      <c r="AG188" s="12" t="str">
        <f>IF($AK188&lt;(Summary!$D$4+1),O188,"")</f>
        <v/>
      </c>
      <c r="AH188" s="12" t="str">
        <f>IF($AK188&lt;(Summary!$D$4+1),P188,"")</f>
        <v/>
      </c>
      <c r="AI188" s="12" t="str">
        <f>IF($AK188&lt;(Summary!$D$4+1),Q188,"")</f>
        <v/>
      </c>
      <c r="AJ188" s="12" t="str">
        <f>IF($AK188&lt;(Summary!$D$4+1),R188,"")</f>
        <v/>
      </c>
      <c r="AK188" s="10">
        <f t="shared" si="9"/>
        <v>184</v>
      </c>
    </row>
    <row r="189" spans="2:37" x14ac:dyDescent="0.2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U189" s="12" t="str">
        <f>IF($AK189&lt;(Summary!$D$4+1),C189,"")</f>
        <v/>
      </c>
      <c r="V189" s="12" t="str">
        <f>IF($AK189&lt;(Summary!$D$4+1),D189,"")</f>
        <v/>
      </c>
      <c r="W189" s="12" t="str">
        <f>IF($AK189&lt;(Summary!$D$4+1),E189,"")</f>
        <v/>
      </c>
      <c r="X189" s="12" t="str">
        <f>IF($AK189&lt;(Summary!$D$4+1),F189,"")</f>
        <v/>
      </c>
      <c r="Y189" s="12" t="str">
        <f>IF($AK189&lt;(Summary!$D$4+1),G189,"")</f>
        <v/>
      </c>
      <c r="Z189" s="12" t="str">
        <f>IF($AK189&lt;(Summary!$D$4+1),H189,"")</f>
        <v/>
      </c>
      <c r="AA189" s="12" t="str">
        <f>IF($AK189&lt;(Summary!$D$4+1),I189,"")</f>
        <v/>
      </c>
      <c r="AB189" s="12" t="str">
        <f>IF($AK189&lt;(Summary!$D$4+1),J189,"")</f>
        <v/>
      </c>
      <c r="AC189" s="12" t="str">
        <f>IF($AK189&lt;(Summary!$D$4+1),K189,"")</f>
        <v/>
      </c>
      <c r="AD189" s="12" t="str">
        <f>IF($AK189&lt;(Summary!$D$4+1),L189,"")</f>
        <v/>
      </c>
      <c r="AE189" s="12" t="str">
        <f>IF($AK189&lt;(Summary!$D$4+1),M189,"")</f>
        <v/>
      </c>
      <c r="AF189" s="12" t="str">
        <f>IF($AK189&lt;(Summary!$D$4+1),N189,"")</f>
        <v/>
      </c>
      <c r="AG189" s="12" t="str">
        <f>IF($AK189&lt;(Summary!$D$4+1),O189,"")</f>
        <v/>
      </c>
      <c r="AH189" s="12" t="str">
        <f>IF($AK189&lt;(Summary!$D$4+1),P189,"")</f>
        <v/>
      </c>
      <c r="AI189" s="12" t="str">
        <f>IF($AK189&lt;(Summary!$D$4+1),Q189,"")</f>
        <v/>
      </c>
      <c r="AJ189" s="12" t="str">
        <f>IF($AK189&lt;(Summary!$D$4+1),R189,"")</f>
        <v/>
      </c>
      <c r="AK189" s="10">
        <f t="shared" si="9"/>
        <v>185</v>
      </c>
    </row>
    <row r="190" spans="2:37" x14ac:dyDescent="0.2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U190" s="12" t="str">
        <f>IF($AK190&lt;(Summary!$D$4+1),C190,"")</f>
        <v/>
      </c>
      <c r="V190" s="12" t="str">
        <f>IF($AK190&lt;(Summary!$D$4+1),D190,"")</f>
        <v/>
      </c>
      <c r="W190" s="12" t="str">
        <f>IF($AK190&lt;(Summary!$D$4+1),E190,"")</f>
        <v/>
      </c>
      <c r="X190" s="12" t="str">
        <f>IF($AK190&lt;(Summary!$D$4+1),F190,"")</f>
        <v/>
      </c>
      <c r="Y190" s="12" t="str">
        <f>IF($AK190&lt;(Summary!$D$4+1),G190,"")</f>
        <v/>
      </c>
      <c r="Z190" s="12" t="str">
        <f>IF($AK190&lt;(Summary!$D$4+1),H190,"")</f>
        <v/>
      </c>
      <c r="AA190" s="12" t="str">
        <f>IF($AK190&lt;(Summary!$D$4+1),I190,"")</f>
        <v/>
      </c>
      <c r="AB190" s="12" t="str">
        <f>IF($AK190&lt;(Summary!$D$4+1),J190,"")</f>
        <v/>
      </c>
      <c r="AC190" s="12" t="str">
        <f>IF($AK190&lt;(Summary!$D$4+1),K190,"")</f>
        <v/>
      </c>
      <c r="AD190" s="12" t="str">
        <f>IF($AK190&lt;(Summary!$D$4+1),L190,"")</f>
        <v/>
      </c>
      <c r="AE190" s="12" t="str">
        <f>IF($AK190&lt;(Summary!$D$4+1),M190,"")</f>
        <v/>
      </c>
      <c r="AF190" s="12" t="str">
        <f>IF($AK190&lt;(Summary!$D$4+1),N190,"")</f>
        <v/>
      </c>
      <c r="AG190" s="12" t="str">
        <f>IF($AK190&lt;(Summary!$D$4+1),O190,"")</f>
        <v/>
      </c>
      <c r="AH190" s="12" t="str">
        <f>IF($AK190&lt;(Summary!$D$4+1),P190,"")</f>
        <v/>
      </c>
      <c r="AI190" s="12" t="str">
        <f>IF($AK190&lt;(Summary!$D$4+1),Q190,"")</f>
        <v/>
      </c>
      <c r="AJ190" s="12" t="str">
        <f>IF($AK190&lt;(Summary!$D$4+1),R190,"")</f>
        <v/>
      </c>
      <c r="AK190" s="10">
        <f t="shared" si="9"/>
        <v>186</v>
      </c>
    </row>
    <row r="191" spans="2:37" x14ac:dyDescent="0.2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U191" s="12" t="str">
        <f>IF($AK191&lt;(Summary!$D$4+1),C191,"")</f>
        <v/>
      </c>
      <c r="V191" s="12" t="str">
        <f>IF($AK191&lt;(Summary!$D$4+1),D191,"")</f>
        <v/>
      </c>
      <c r="W191" s="12" t="str">
        <f>IF($AK191&lt;(Summary!$D$4+1),E191,"")</f>
        <v/>
      </c>
      <c r="X191" s="12" t="str">
        <f>IF($AK191&lt;(Summary!$D$4+1),F191,"")</f>
        <v/>
      </c>
      <c r="Y191" s="12" t="str">
        <f>IF($AK191&lt;(Summary!$D$4+1),G191,"")</f>
        <v/>
      </c>
      <c r="Z191" s="12" t="str">
        <f>IF($AK191&lt;(Summary!$D$4+1),H191,"")</f>
        <v/>
      </c>
      <c r="AA191" s="12" t="str">
        <f>IF($AK191&lt;(Summary!$D$4+1),I191,"")</f>
        <v/>
      </c>
      <c r="AB191" s="12" t="str">
        <f>IF($AK191&lt;(Summary!$D$4+1),J191,"")</f>
        <v/>
      </c>
      <c r="AC191" s="12" t="str">
        <f>IF($AK191&lt;(Summary!$D$4+1),K191,"")</f>
        <v/>
      </c>
      <c r="AD191" s="12" t="str">
        <f>IF($AK191&lt;(Summary!$D$4+1),L191,"")</f>
        <v/>
      </c>
      <c r="AE191" s="12" t="str">
        <f>IF($AK191&lt;(Summary!$D$4+1),M191,"")</f>
        <v/>
      </c>
      <c r="AF191" s="12" t="str">
        <f>IF($AK191&lt;(Summary!$D$4+1),N191,"")</f>
        <v/>
      </c>
      <c r="AG191" s="12" t="str">
        <f>IF($AK191&lt;(Summary!$D$4+1),O191,"")</f>
        <v/>
      </c>
      <c r="AH191" s="12" t="str">
        <f>IF($AK191&lt;(Summary!$D$4+1),P191,"")</f>
        <v/>
      </c>
      <c r="AI191" s="12" t="str">
        <f>IF($AK191&lt;(Summary!$D$4+1),Q191,"")</f>
        <v/>
      </c>
      <c r="AJ191" s="12" t="str">
        <f>IF($AK191&lt;(Summary!$D$4+1),R191,"")</f>
        <v/>
      </c>
      <c r="AK191" s="10">
        <f t="shared" si="9"/>
        <v>187</v>
      </c>
    </row>
    <row r="192" spans="2:37" x14ac:dyDescent="0.2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U192" s="12" t="str">
        <f>IF($AK192&lt;(Summary!$D$4+1),C192,"")</f>
        <v/>
      </c>
      <c r="V192" s="12" t="str">
        <f>IF($AK192&lt;(Summary!$D$4+1),D192,"")</f>
        <v/>
      </c>
      <c r="W192" s="12" t="str">
        <f>IF($AK192&lt;(Summary!$D$4+1),E192,"")</f>
        <v/>
      </c>
      <c r="X192" s="12" t="str">
        <f>IF($AK192&lt;(Summary!$D$4+1),F192,"")</f>
        <v/>
      </c>
      <c r="Y192" s="12" t="str">
        <f>IF($AK192&lt;(Summary!$D$4+1),G192,"")</f>
        <v/>
      </c>
      <c r="Z192" s="12" t="str">
        <f>IF($AK192&lt;(Summary!$D$4+1),H192,"")</f>
        <v/>
      </c>
      <c r="AA192" s="12" t="str">
        <f>IF($AK192&lt;(Summary!$D$4+1),I192,"")</f>
        <v/>
      </c>
      <c r="AB192" s="12" t="str">
        <f>IF($AK192&lt;(Summary!$D$4+1),J192,"")</f>
        <v/>
      </c>
      <c r="AC192" s="12" t="str">
        <f>IF($AK192&lt;(Summary!$D$4+1),K192,"")</f>
        <v/>
      </c>
      <c r="AD192" s="12" t="str">
        <f>IF($AK192&lt;(Summary!$D$4+1),L192,"")</f>
        <v/>
      </c>
      <c r="AE192" s="12" t="str">
        <f>IF($AK192&lt;(Summary!$D$4+1),M192,"")</f>
        <v/>
      </c>
      <c r="AF192" s="12" t="str">
        <f>IF($AK192&lt;(Summary!$D$4+1),N192,"")</f>
        <v/>
      </c>
      <c r="AG192" s="12" t="str">
        <f>IF($AK192&lt;(Summary!$D$4+1),O192,"")</f>
        <v/>
      </c>
      <c r="AH192" s="12" t="str">
        <f>IF($AK192&lt;(Summary!$D$4+1),P192,"")</f>
        <v/>
      </c>
      <c r="AI192" s="12" t="str">
        <f>IF($AK192&lt;(Summary!$D$4+1),Q192,"")</f>
        <v/>
      </c>
      <c r="AJ192" s="12" t="str">
        <f>IF($AK192&lt;(Summary!$D$4+1),R192,"")</f>
        <v/>
      </c>
      <c r="AK192" s="10">
        <f t="shared" si="9"/>
        <v>188</v>
      </c>
    </row>
    <row r="193" spans="3:37" x14ac:dyDescent="0.2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U193" s="12" t="str">
        <f>IF($AK193&lt;(Summary!$D$4+1),C193,"")</f>
        <v/>
      </c>
      <c r="V193" s="12" t="str">
        <f>IF($AK193&lt;(Summary!$D$4+1),D193,"")</f>
        <v/>
      </c>
      <c r="W193" s="12" t="str">
        <f>IF($AK193&lt;(Summary!$D$4+1),E193,"")</f>
        <v/>
      </c>
      <c r="X193" s="12" t="str">
        <f>IF($AK193&lt;(Summary!$D$4+1),F193,"")</f>
        <v/>
      </c>
      <c r="Y193" s="12" t="str">
        <f>IF($AK193&lt;(Summary!$D$4+1),G193,"")</f>
        <v/>
      </c>
      <c r="Z193" s="12" t="str">
        <f>IF($AK193&lt;(Summary!$D$4+1),H193,"")</f>
        <v/>
      </c>
      <c r="AA193" s="12" t="str">
        <f>IF($AK193&lt;(Summary!$D$4+1),I193,"")</f>
        <v/>
      </c>
      <c r="AB193" s="12" t="str">
        <f>IF($AK193&lt;(Summary!$D$4+1),J193,"")</f>
        <v/>
      </c>
      <c r="AC193" s="12" t="str">
        <f>IF($AK193&lt;(Summary!$D$4+1),K193,"")</f>
        <v/>
      </c>
      <c r="AD193" s="12" t="str">
        <f>IF($AK193&lt;(Summary!$D$4+1),L193,"")</f>
        <v/>
      </c>
      <c r="AE193" s="12" t="str">
        <f>IF($AK193&lt;(Summary!$D$4+1),M193,"")</f>
        <v/>
      </c>
      <c r="AF193" s="12" t="str">
        <f>IF($AK193&lt;(Summary!$D$4+1),N193,"")</f>
        <v/>
      </c>
      <c r="AG193" s="12" t="str">
        <f>IF($AK193&lt;(Summary!$D$4+1),O193,"")</f>
        <v/>
      </c>
      <c r="AH193" s="12" t="str">
        <f>IF($AK193&lt;(Summary!$D$4+1),P193,"")</f>
        <v/>
      </c>
      <c r="AI193" s="12" t="str">
        <f>IF($AK193&lt;(Summary!$D$4+1),Q193,"")</f>
        <v/>
      </c>
      <c r="AJ193" s="12" t="str">
        <f>IF($AK193&lt;(Summary!$D$4+1),R193,"")</f>
        <v/>
      </c>
      <c r="AK193" s="10">
        <f t="shared" si="9"/>
        <v>189</v>
      </c>
    </row>
    <row r="194" spans="3:37" x14ac:dyDescent="0.2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U194" s="12" t="str">
        <f>IF($AK194&lt;(Summary!$D$4+1),C194,"")</f>
        <v/>
      </c>
      <c r="V194" s="12" t="str">
        <f>IF($AK194&lt;(Summary!$D$4+1),D194,"")</f>
        <v/>
      </c>
      <c r="W194" s="12" t="str">
        <f>IF($AK194&lt;(Summary!$D$4+1),E194,"")</f>
        <v/>
      </c>
      <c r="X194" s="12" t="str">
        <f>IF($AK194&lt;(Summary!$D$4+1),F194,"")</f>
        <v/>
      </c>
      <c r="Y194" s="12" t="str">
        <f>IF($AK194&lt;(Summary!$D$4+1),G194,"")</f>
        <v/>
      </c>
      <c r="Z194" s="12" t="str">
        <f>IF($AK194&lt;(Summary!$D$4+1),H194,"")</f>
        <v/>
      </c>
      <c r="AA194" s="12" t="str">
        <f>IF($AK194&lt;(Summary!$D$4+1),I194,"")</f>
        <v/>
      </c>
      <c r="AB194" s="12" t="str">
        <f>IF($AK194&lt;(Summary!$D$4+1),J194,"")</f>
        <v/>
      </c>
      <c r="AC194" s="12" t="str">
        <f>IF($AK194&lt;(Summary!$D$4+1),K194,"")</f>
        <v/>
      </c>
      <c r="AD194" s="12" t="str">
        <f>IF($AK194&lt;(Summary!$D$4+1),L194,"")</f>
        <v/>
      </c>
      <c r="AE194" s="12" t="str">
        <f>IF($AK194&lt;(Summary!$D$4+1),M194,"")</f>
        <v/>
      </c>
      <c r="AF194" s="12" t="str">
        <f>IF($AK194&lt;(Summary!$D$4+1),N194,"")</f>
        <v/>
      </c>
      <c r="AG194" s="12" t="str">
        <f>IF($AK194&lt;(Summary!$D$4+1),O194,"")</f>
        <v/>
      </c>
      <c r="AH194" s="12" t="str">
        <f>IF($AK194&lt;(Summary!$D$4+1),P194,"")</f>
        <v/>
      </c>
      <c r="AI194" s="12" t="str">
        <f>IF($AK194&lt;(Summary!$D$4+1),Q194,"")</f>
        <v/>
      </c>
      <c r="AJ194" s="12" t="str">
        <f>IF($AK194&lt;(Summary!$D$4+1),R194,"")</f>
        <v/>
      </c>
      <c r="AK194" s="10">
        <f t="shared" si="9"/>
        <v>190</v>
      </c>
    </row>
    <row r="195" spans="3:37" x14ac:dyDescent="0.2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U195" s="12" t="str">
        <f>IF($AK195&lt;(Summary!$D$4+1),C195,"")</f>
        <v/>
      </c>
      <c r="V195" s="12" t="str">
        <f>IF($AK195&lt;(Summary!$D$4+1),D195,"")</f>
        <v/>
      </c>
      <c r="W195" s="12" t="str">
        <f>IF($AK195&lt;(Summary!$D$4+1),E195,"")</f>
        <v/>
      </c>
      <c r="X195" s="12" t="str">
        <f>IF($AK195&lt;(Summary!$D$4+1),F195,"")</f>
        <v/>
      </c>
      <c r="Y195" s="12" t="str">
        <f>IF($AK195&lt;(Summary!$D$4+1),G195,"")</f>
        <v/>
      </c>
      <c r="Z195" s="12" t="str">
        <f>IF($AK195&lt;(Summary!$D$4+1),H195,"")</f>
        <v/>
      </c>
      <c r="AA195" s="12" t="str">
        <f>IF($AK195&lt;(Summary!$D$4+1),I195,"")</f>
        <v/>
      </c>
      <c r="AB195" s="12" t="str">
        <f>IF($AK195&lt;(Summary!$D$4+1),J195,"")</f>
        <v/>
      </c>
      <c r="AC195" s="12" t="str">
        <f>IF($AK195&lt;(Summary!$D$4+1),K195,"")</f>
        <v/>
      </c>
      <c r="AD195" s="12" t="str">
        <f>IF($AK195&lt;(Summary!$D$4+1),L195,"")</f>
        <v/>
      </c>
      <c r="AE195" s="12" t="str">
        <f>IF($AK195&lt;(Summary!$D$4+1),M195,"")</f>
        <v/>
      </c>
      <c r="AF195" s="12" t="str">
        <f>IF($AK195&lt;(Summary!$D$4+1),N195,"")</f>
        <v/>
      </c>
      <c r="AG195" s="12" t="str">
        <f>IF($AK195&lt;(Summary!$D$4+1),O195,"")</f>
        <v/>
      </c>
      <c r="AH195" s="12" t="str">
        <f>IF($AK195&lt;(Summary!$D$4+1),P195,"")</f>
        <v/>
      </c>
      <c r="AI195" s="12" t="str">
        <f>IF($AK195&lt;(Summary!$D$4+1),Q195,"")</f>
        <v/>
      </c>
      <c r="AJ195" s="12" t="str">
        <f>IF($AK195&lt;(Summary!$D$4+1),R195,"")</f>
        <v/>
      </c>
      <c r="AK195" s="10">
        <f t="shared" si="9"/>
        <v>191</v>
      </c>
    </row>
    <row r="196" spans="3:37" x14ac:dyDescent="0.2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 spans="3:37" x14ac:dyDescent="0.2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</row>
    <row r="198" spans="3:37" x14ac:dyDescent="0.2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 spans="3:37" x14ac:dyDescent="0.2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</row>
    <row r="200" spans="3:37" ht="24" x14ac:dyDescent="0.2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U200" s="8" t="str">
        <f>U2</f>
        <v>US Core RE</v>
      </c>
      <c r="V200" s="8" t="str">
        <f t="shared" ref="V200:AB200" si="10">V2</f>
        <v>Euro Core RE</v>
      </c>
      <c r="W200" s="8" t="str">
        <f t="shared" si="10"/>
        <v>Asia Core RE</v>
      </c>
      <c r="X200" s="8" t="str">
        <f t="shared" si="10"/>
        <v>US Core+ RE</v>
      </c>
      <c r="Y200" s="8" t="str">
        <f t="shared" si="10"/>
        <v>VA RE</v>
      </c>
      <c r="Z200" s="8" t="str">
        <f t="shared" si="10"/>
        <v>Opp RE</v>
      </c>
      <c r="AA200" s="8" t="str">
        <f t="shared" si="10"/>
        <v>Infra</v>
      </c>
      <c r="AB200" s="8" t="str">
        <f t="shared" si="10"/>
        <v>Timberland</v>
      </c>
      <c r="AC200" s="8" t="str">
        <f t="shared" ref="AC200:AJ200" si="11">AC2</f>
        <v>Row Crops</v>
      </c>
      <c r="AD200" s="8" t="str">
        <f t="shared" si="11"/>
        <v>Perm Crops</v>
      </c>
      <c r="AE200" s="8" t="str">
        <f t="shared" si="11"/>
        <v>REITs</v>
      </c>
      <c r="AF200" s="8" t="str">
        <f t="shared" si="11"/>
        <v>US Public Eq</v>
      </c>
      <c r="AG200" s="8" t="str">
        <f t="shared" si="11"/>
        <v>Fixed Income</v>
      </c>
      <c r="AH200" s="8" t="str">
        <f t="shared" si="11"/>
        <v>NCPREC</v>
      </c>
      <c r="AI200" s="8" t="str">
        <f t="shared" si="11"/>
        <v>Add-On 1</v>
      </c>
      <c r="AJ200" s="8" t="str">
        <f t="shared" si="11"/>
        <v>Add-On 2</v>
      </c>
    </row>
    <row r="201" spans="3:37" x14ac:dyDescent="0.2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T201" s="7" t="str">
        <f>U200</f>
        <v>US Core RE</v>
      </c>
      <c r="U201" s="9">
        <v>1</v>
      </c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</row>
    <row r="202" spans="3:37" x14ac:dyDescent="0.2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T202" s="7" t="str">
        <f>V200</f>
        <v>Euro Core RE</v>
      </c>
      <c r="U202" s="9">
        <f ca="1">CORREL(U4:U195,V4:V195)</f>
        <v>0.49178433624750645</v>
      </c>
      <c r="V202" s="9">
        <v>1</v>
      </c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</row>
    <row r="203" spans="3:37" x14ac:dyDescent="0.2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T203" s="7" t="str">
        <f>W200</f>
        <v>Asia Core RE</v>
      </c>
      <c r="U203" s="9">
        <f ca="1">CORREL(U4:U195,W4:W195)</f>
        <v>0.4063701859485192</v>
      </c>
      <c r="V203" s="9">
        <f ca="1">CORREL(V4:V195,W4:W195)</f>
        <v>0.20530551340512021</v>
      </c>
      <c r="W203" s="9">
        <v>1</v>
      </c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</row>
    <row r="204" spans="3:37" x14ac:dyDescent="0.2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T204" s="7" t="str">
        <f>X200</f>
        <v>US Core+ RE</v>
      </c>
      <c r="U204" s="9">
        <f ca="1">CORREL(U4:U195,X4:X195)</f>
        <v>0.93614773975189014</v>
      </c>
      <c r="V204" s="9">
        <f ca="1">CORREL(V4:V195,X4:X195)</f>
        <v>0.38862000619974973</v>
      </c>
      <c r="W204" s="9">
        <f ca="1">CORREL(W4:W195,X4:X195)</f>
        <v>0.40100606445244846</v>
      </c>
      <c r="X204" s="9">
        <v>1</v>
      </c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</row>
    <row r="205" spans="3:37" x14ac:dyDescent="0.2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T205" s="7" t="str">
        <f>Y200</f>
        <v>VA RE</v>
      </c>
      <c r="U205" s="9">
        <f ca="1">CORREL(U4:U195,Y4:Y195)</f>
        <v>0.51836772571099143</v>
      </c>
      <c r="V205" s="9">
        <f ca="1">CORREL(V4:V195,Y4:Y195)</f>
        <v>0.37682862871236927</v>
      </c>
      <c r="W205" s="9">
        <f ca="1">CORREL(W4:W195,Y4:Y195)</f>
        <v>0.46805982797571655</v>
      </c>
      <c r="X205" s="9">
        <f ca="1">CORREL(X4:X195,Y4:Y195)</f>
        <v>0.4883041246607962</v>
      </c>
      <c r="Y205" s="9">
        <v>1</v>
      </c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</row>
    <row r="206" spans="3:37" x14ac:dyDescent="0.2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T206" s="7" t="str">
        <f>Z200</f>
        <v>Opp RE</v>
      </c>
      <c r="U206" s="9">
        <f ca="1">CORREL(U4:U195,Z4:Z195)</f>
        <v>0.41875866564426117</v>
      </c>
      <c r="V206" s="9">
        <f ca="1">CORREL(V4:V195,Z4:Z195)</f>
        <v>0.37955017662329277</v>
      </c>
      <c r="W206" s="9">
        <f ca="1">CORREL(W4:W195,Z4:Z195)</f>
        <v>0.38184889373776087</v>
      </c>
      <c r="X206" s="9">
        <f ca="1">CORREL(X4:X195,Z4:Z195)</f>
        <v>0.39840341819042091</v>
      </c>
      <c r="Y206" s="9">
        <f ca="1">CORREL(Y4:Y195,Z4:Z195)</f>
        <v>0.84394541509332632</v>
      </c>
      <c r="Z206" s="9">
        <v>1</v>
      </c>
      <c r="AA206" s="9"/>
      <c r="AB206" s="9"/>
      <c r="AC206" s="9"/>
      <c r="AD206" s="9"/>
      <c r="AE206" s="9"/>
      <c r="AF206" s="9"/>
      <c r="AG206" s="9"/>
      <c r="AH206" s="9"/>
      <c r="AI206" s="9"/>
      <c r="AJ206" s="9"/>
    </row>
    <row r="207" spans="3:37" x14ac:dyDescent="0.2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T207" s="7" t="str">
        <f>AA200</f>
        <v>Infra</v>
      </c>
      <c r="U207" s="9">
        <f ca="1">CORREL(U4:U195,AA4:AA195)</f>
        <v>0.13025924197713964</v>
      </c>
      <c r="V207" s="9">
        <f ca="1">CORREL(V4:V195,AA4:AA195)</f>
        <v>0.18356389969874159</v>
      </c>
      <c r="W207" s="9">
        <f ca="1">CORREL(W4:W195,AA4:AA195)</f>
        <v>0.26790911171847664</v>
      </c>
      <c r="X207" s="9">
        <f ca="1">CORREL(X4:X195,AA4:AA195)</f>
        <v>0.12422167279259516</v>
      </c>
      <c r="Y207" s="9">
        <f ca="1">CORREL(Y4:Y195,AA4:AA195)</f>
        <v>0.20073438779831687</v>
      </c>
      <c r="Z207" s="9">
        <f ca="1">CORREL(Z4:Z195,AA4:AA195)</f>
        <v>0.31858695258014058</v>
      </c>
      <c r="AA207" s="9">
        <v>1</v>
      </c>
      <c r="AB207" s="9"/>
      <c r="AC207" s="9"/>
      <c r="AD207" s="9"/>
      <c r="AE207" s="9"/>
      <c r="AF207" s="9"/>
      <c r="AG207" s="9"/>
      <c r="AH207" s="9"/>
      <c r="AI207" s="9"/>
      <c r="AJ207" s="9"/>
    </row>
    <row r="208" spans="3:37" x14ac:dyDescent="0.2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T208" s="7" t="str">
        <f>AB200</f>
        <v>Timberland</v>
      </c>
      <c r="U208" s="9">
        <f ca="1">CORREL(U4:U195,AB4:AB195)</f>
        <v>1.6365488614244444E-2</v>
      </c>
      <c r="V208" s="9">
        <f ca="1">CORREL(V4:V195,AB4:AB195)</f>
        <v>-0.15415489951473568</v>
      </c>
      <c r="W208" s="9">
        <f ca="1">CORREL(W4:W195,AB4:AB195)</f>
        <v>0.25016377786354782</v>
      </c>
      <c r="X208" s="9">
        <f ca="1">CORREL(X4:X195,AB4:AB195)</f>
        <v>1.2121524271471527E-2</v>
      </c>
      <c r="Y208" s="9">
        <f ca="1">CORREL(Y4:Y195,AB4:AB195)</f>
        <v>0.42275612899960735</v>
      </c>
      <c r="Z208" s="9">
        <f ca="1">CORREL(Z4:Z195,AB4:AB195)</f>
        <v>0.40042547196002543</v>
      </c>
      <c r="AA208" s="9">
        <f ca="1">CORREL(AA4:AA195,AB4:AB195)</f>
        <v>0.14894814187409311</v>
      </c>
      <c r="AB208" s="9">
        <v>1</v>
      </c>
      <c r="AC208" s="9"/>
      <c r="AD208" s="9"/>
      <c r="AE208" s="9"/>
      <c r="AF208" s="9"/>
      <c r="AG208" s="9"/>
      <c r="AH208" s="9"/>
      <c r="AI208" s="9"/>
      <c r="AJ208" s="9"/>
    </row>
    <row r="209" spans="3:36" x14ac:dyDescent="0.2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T209" s="7" t="str">
        <f>AC200</f>
        <v>Row Crops</v>
      </c>
      <c r="U209" s="9">
        <f ca="1">CORREL(U4:U195,AC4:AC195)</f>
        <v>6.1553659050129952E-4</v>
      </c>
      <c r="V209" s="9">
        <f ca="1">CORREL(V4:V195,AC4:AC195)</f>
        <v>-5.4815845913370256E-2</v>
      </c>
      <c r="W209" s="9">
        <f ca="1">CORREL(W4:W195,AC4:AC195)</f>
        <v>0.18059859113982518</v>
      </c>
      <c r="X209" s="9">
        <f ca="1">CORREL(X4:X195,AC4:AC195)</f>
        <v>5.4220969959936178E-3</v>
      </c>
      <c r="Y209" s="9">
        <f ca="1">CORREL(Y4:Y195,AC4:AC195)</f>
        <v>0.35702687937587291</v>
      </c>
      <c r="Z209" s="9">
        <f ca="1">CORREL(Z4:Z195,AC4:AC195)</f>
        <v>0.43917136872550955</v>
      </c>
      <c r="AA209" s="9">
        <f ca="1">CORREL(AA4:AA195,AC4:AC195)</f>
        <v>0.24409243918404858</v>
      </c>
      <c r="AB209" s="9">
        <f ca="1">CORREL(AB4:AB195,AC4:AC195)</f>
        <v>0.61532497761650118</v>
      </c>
      <c r="AC209" s="9">
        <v>1</v>
      </c>
      <c r="AD209" s="9"/>
      <c r="AE209" s="9"/>
      <c r="AF209" s="9"/>
      <c r="AG209" s="9"/>
      <c r="AH209" s="9"/>
      <c r="AI209" s="9"/>
      <c r="AJ209" s="9"/>
    </row>
    <row r="210" spans="3:36" x14ac:dyDescent="0.2"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T210" s="7" t="str">
        <f>AD200</f>
        <v>Perm Crops</v>
      </c>
      <c r="U210" s="9">
        <f ca="1">CORREL(U4:U195,AD4:AD195)</f>
        <v>5.8186174890781081E-2</v>
      </c>
      <c r="V210" s="9">
        <f ca="1">CORREL(V4:V195,AD4:AD195)</f>
        <v>1.3253332647786333E-2</v>
      </c>
      <c r="W210" s="9">
        <f ca="1">CORREL(W4:W195,AD4:AD195)</f>
        <v>0.2048482670862555</v>
      </c>
      <c r="X210" s="9">
        <f ca="1">CORREL(X4:X195,AD4:AD195)</f>
        <v>5.6054916137994237E-2</v>
      </c>
      <c r="Y210" s="9">
        <f ca="1">CORREL(Y4:Y195,AD4:AD195)</f>
        <v>0.37282844293471823</v>
      </c>
      <c r="Z210" s="9">
        <f ca="1">CORREL(Z4:Z195,AD4:AD195)</f>
        <v>0.46734464897652234</v>
      </c>
      <c r="AA210" s="9">
        <f ca="1">CORREL(AA4:AA195,AD4:AD195)</f>
        <v>0.15569000593935048</v>
      </c>
      <c r="AB210" s="9">
        <f ca="1">CORREL(AB4:AB195,AD4:AD195)</f>
        <v>0.70595949374693978</v>
      </c>
      <c r="AC210" s="9">
        <f ca="1">CORREL(AC4:AC195,AD4:AD195)</f>
        <v>0.74263339371277848</v>
      </c>
      <c r="AD210" s="9">
        <v>1</v>
      </c>
      <c r="AE210" s="9"/>
      <c r="AF210" s="9"/>
      <c r="AG210" s="9"/>
      <c r="AH210" s="9"/>
      <c r="AI210" s="9"/>
      <c r="AJ210" s="9"/>
    </row>
    <row r="211" spans="3:36" x14ac:dyDescent="0.2"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T211" s="7" t="str">
        <f>AE200</f>
        <v>REITs</v>
      </c>
      <c r="U211" s="9">
        <f ca="1">CORREL(U4:U195,AE4:AE195)</f>
        <v>0.29371264715951972</v>
      </c>
      <c r="V211" s="9">
        <f ca="1">CORREL(V4:V195,AE4:AE195)</f>
        <v>0.22517547193739271</v>
      </c>
      <c r="W211" s="9">
        <f ca="1">CORREL(W4:W195,AE4:AE195)</f>
        <v>0.20306003741201065</v>
      </c>
      <c r="X211" s="9">
        <f ca="1">CORREL(X4:X195,AE4:AE195)</f>
        <v>0.30804285114347946</v>
      </c>
      <c r="Y211" s="9">
        <f ca="1">CORREL(Y4:Y195,AE4:AE195)</f>
        <v>0.2586604978289101</v>
      </c>
      <c r="Z211" s="9">
        <f ca="1">CORREL(Z4:Z195,AE4:AE195)</f>
        <v>0.42001737402938472</v>
      </c>
      <c r="AA211" s="9">
        <f ca="1">CORREL(AA4:AA195,AE4:AE195)</f>
        <v>0.46296971315675922</v>
      </c>
      <c r="AB211" s="9">
        <f ca="1">CORREL(AB4:AB195,AE4:AE195)</f>
        <v>3.2225676469827956E-2</v>
      </c>
      <c r="AC211" s="9">
        <f ca="1">CORREL(AC4:AC195,AE4:AE195)</f>
        <v>0.11963793088907784</v>
      </c>
      <c r="AD211" s="9">
        <f ca="1">CORREL(AD4:AD195,AE4:AE195)</f>
        <v>9.4114910889106757E-2</v>
      </c>
      <c r="AE211" s="9">
        <v>1</v>
      </c>
      <c r="AF211" s="9"/>
      <c r="AG211" s="9"/>
      <c r="AH211" s="9"/>
      <c r="AI211" s="9"/>
      <c r="AJ211" s="9"/>
    </row>
    <row r="212" spans="3:36" x14ac:dyDescent="0.2">
      <c r="T212" s="7" t="str">
        <f>AF200</f>
        <v>US Public Eq</v>
      </c>
      <c r="U212" s="9">
        <f ca="1">CORREL(U4:U195,AF4:AF195)</f>
        <v>0.19931434340850121</v>
      </c>
      <c r="V212" s="9">
        <f ca="1">CORREL(V4:V195,AF4:AF195)</f>
        <v>0.16107417367360444</v>
      </c>
      <c r="W212" s="9">
        <f ca="1">CORREL(W4:W195,AF4:AF195)</f>
        <v>0.13970330325384697</v>
      </c>
      <c r="X212" s="9">
        <f ca="1">CORREL(X4:X195,AF4:AF195)</f>
        <v>0.23730650641618509</v>
      </c>
      <c r="Y212" s="9">
        <f ca="1">CORREL(Y4:Y195,AF4:AF195)</f>
        <v>0.28952321378749124</v>
      </c>
      <c r="Z212" s="9">
        <f ca="1">CORREL(Z4:Z195,AF4:AF195)</f>
        <v>0.38389981524705774</v>
      </c>
      <c r="AA212" s="9">
        <f ca="1">CORREL(AA4:AA195,AF4:AF195)</f>
        <v>0.44790677121549072</v>
      </c>
      <c r="AB212" s="9">
        <f ca="1">CORREL(AB4:AB195,AF4:AF195)</f>
        <v>4.248622240084262E-2</v>
      </c>
      <c r="AC212" s="9">
        <f ca="1">CORREL(AC4:AC195,AF4:AF195)</f>
        <v>0.17942412429111229</v>
      </c>
      <c r="AD212" s="9">
        <f ca="1">CORREL(AD4:AD195,AF4:AF195)</f>
        <v>9.3232556763081217E-2</v>
      </c>
      <c r="AE212" s="9">
        <f ca="1">CORREL(AE4:AE195,AF4:AF195)</f>
        <v>0.75633537472470813</v>
      </c>
      <c r="AF212" s="9">
        <f ca="1">CORREL(AF4:AF195,AF4:AF195)</f>
        <v>0.99999999999999989</v>
      </c>
      <c r="AG212" s="9"/>
      <c r="AH212" s="9"/>
      <c r="AI212" s="9"/>
      <c r="AJ212" s="9"/>
    </row>
    <row r="213" spans="3:36" x14ac:dyDescent="0.2">
      <c r="T213" s="7" t="str">
        <f>AG200</f>
        <v>Fixed Income</v>
      </c>
      <c r="U213" s="9">
        <f ca="1">CORREL(U4:U195,AG4:AG195)</f>
        <v>-0.19210083734202649</v>
      </c>
      <c r="V213" s="9">
        <f ca="1">CORREL(V4:V195,AG4:AG195)</f>
        <v>-4.8481125684787768E-2</v>
      </c>
      <c r="W213" s="9">
        <f ca="1">CORREL(W4:W195,AG4:AG195)</f>
        <v>-3.5330358448002869E-3</v>
      </c>
      <c r="X213" s="9">
        <f ca="1">CORREL(X4:X195,AG4:AG195)</f>
        <v>-0.2001985365624051</v>
      </c>
      <c r="Y213" s="9">
        <f ca="1">CORREL(Y4:Y195,AG4:AG195)</f>
        <v>-8.8046221696621074E-2</v>
      </c>
      <c r="Z213" s="9">
        <f ca="1">CORREL(Z4:Z195,AG4:AG195)</f>
        <v>-7.5453812172120854E-2</v>
      </c>
      <c r="AA213" s="9">
        <f ca="1">CORREL(AA4:AA195,AG4:AG195)</f>
        <v>-5.0148496819962272E-2</v>
      </c>
      <c r="AB213" s="9">
        <f ca="1">CORREL(AB4:AB195,AG4:AG195)</f>
        <v>5.9751972703035568E-2</v>
      </c>
      <c r="AC213" s="9">
        <f ca="1">CORREL(AC4:AC195,AG4:AG195)</f>
        <v>4.3670193978834412E-3</v>
      </c>
      <c r="AD213" s="9">
        <f ca="1">CORREL(AD4:AD195,AG4:AG195)</f>
        <v>-4.3230774845831764E-3</v>
      </c>
      <c r="AE213" s="9">
        <f ca="1">CORREL(AE4:AE195,AG4:AG195)</f>
        <v>0.15572715770911591</v>
      </c>
      <c r="AF213" s="9">
        <f ca="1">CORREL(AF4:AF195,AG4:AG195)</f>
        <v>-0.10413425732896892</v>
      </c>
      <c r="AG213" s="9">
        <f ca="1">CORREL(AG4:AG195,AG4:AG195)</f>
        <v>1</v>
      </c>
    </row>
    <row r="214" spans="3:36" x14ac:dyDescent="0.2">
      <c r="T214" s="7" t="str">
        <f>AH200</f>
        <v>NCPREC</v>
      </c>
      <c r="U214" s="9">
        <f ca="1">CORREL(U4:U195,AH4:AH195)</f>
        <v>0.44609156619795981</v>
      </c>
      <c r="V214" s="9">
        <f ca="1">CORREL(V4:V195,AH4:AH195)</f>
        <v>0.28384866118334762</v>
      </c>
      <c r="W214" s="9">
        <f ca="1">CORREL(W4:W195,AH4:AH195)</f>
        <v>0.39582044577142367</v>
      </c>
      <c r="X214" s="9">
        <f ca="1">CORREL(X4:X195,AH4:AH195)</f>
        <v>0.47809519747363022</v>
      </c>
      <c r="Y214" s="9">
        <f ca="1">CORREL(Y4:Y195,AH4:AH195)</f>
        <v>0.57692513000126033</v>
      </c>
      <c r="Z214" s="9">
        <f ca="1">CORREL(Z4:Z195,AH4:AH195)</f>
        <v>0.55411219174796555</v>
      </c>
      <c r="AA214" s="9">
        <f ca="1">CORREL(AA4:AA195,AH4:AH195)</f>
        <v>0.38739248896585171</v>
      </c>
      <c r="AB214" s="9">
        <f ca="1">CORREL(AB4:AB195,AH4:AH195)</f>
        <v>0.14746771027644337</v>
      </c>
      <c r="AC214" s="9">
        <f ca="1">CORREL(AC4:AC195,AH4:AH195)</f>
        <v>0.18792559195196989</v>
      </c>
      <c r="AD214" s="9">
        <f ca="1">CORREL(AD4:AD195,AH4:AH195)</f>
        <v>0.1137341518204424</v>
      </c>
      <c r="AE214" s="9">
        <f ca="1">CORREL(AE4:AE195,AH4:AH195)</f>
        <v>0.38097487039122058</v>
      </c>
      <c r="AF214" s="9">
        <f ca="1">CORREL(AF4:AF195,AH4:AH195)</f>
        <v>0.39409739690269135</v>
      </c>
      <c r="AG214" s="9">
        <f ca="1">CORREL(AG4:AG195,AH4:AH195)</f>
        <v>-2.2914060634543525E-2</v>
      </c>
      <c r="AH214" s="9">
        <f ca="1">CORREL(AH4:AH195,AH4:AH195)</f>
        <v>1</v>
      </c>
    </row>
    <row r="215" spans="3:36" x14ac:dyDescent="0.2">
      <c r="T215" s="7" t="str">
        <f>AI200</f>
        <v>Add-On 1</v>
      </c>
      <c r="U215" s="9" t="e">
        <f ca="1">CORREL(U4:U195,AI4:AI195)</f>
        <v>#DIV/0!</v>
      </c>
      <c r="V215" s="9" t="e">
        <f ca="1">CORREL(V4:V195,AI4:AI195)</f>
        <v>#DIV/0!</v>
      </c>
      <c r="W215" s="9" t="e">
        <f ca="1">CORREL(W4:W195,AI4:AI195)</f>
        <v>#DIV/0!</v>
      </c>
      <c r="X215" s="9" t="e">
        <f ca="1">CORREL(X4:X195,AI4:AI195)</f>
        <v>#DIV/0!</v>
      </c>
      <c r="Y215" s="9" t="e">
        <f ca="1">CORREL(Y4:Y195,AI4:AI195)</f>
        <v>#DIV/0!</v>
      </c>
      <c r="Z215" s="9" t="e">
        <f ca="1">CORREL(Z4:Z195,AI4:AI195)</f>
        <v>#DIV/0!</v>
      </c>
      <c r="AA215" s="9" t="e">
        <f ca="1">CORREL(AA4:AA195,AI4:AI195)</f>
        <v>#DIV/0!</v>
      </c>
      <c r="AB215" s="9" t="e">
        <f ca="1">CORREL(AB4:AB195,AI4:AI195)</f>
        <v>#DIV/0!</v>
      </c>
      <c r="AC215" s="9" t="e">
        <f ca="1">CORREL(AC4:AC195,AI4:AI195)</f>
        <v>#DIV/0!</v>
      </c>
      <c r="AD215" s="9" t="e">
        <f ca="1">CORREL(AD4:AD195,AI4:AI195)</f>
        <v>#DIV/0!</v>
      </c>
      <c r="AE215" s="9" t="e">
        <f ca="1">CORREL(AE4:AE195,AI4:AI195)</f>
        <v>#DIV/0!</v>
      </c>
      <c r="AF215" s="9" t="e">
        <f ca="1">CORREL(AF4:AF195,AI4:AI195)</f>
        <v>#DIV/0!</v>
      </c>
      <c r="AG215" s="9" t="e">
        <f ca="1">CORREL(AG4:AG195,AI4:AI195)</f>
        <v>#DIV/0!</v>
      </c>
      <c r="AH215" s="9" t="e">
        <f ca="1">CORREL(AH4:AH195,AI4:AI195)</f>
        <v>#DIV/0!</v>
      </c>
      <c r="AI215" s="9" t="e">
        <f ca="1">CORREL(AI4:AI195,AI4:AI195)</f>
        <v>#DIV/0!</v>
      </c>
    </row>
    <row r="216" spans="3:36" x14ac:dyDescent="0.2">
      <c r="T216" s="7" t="str">
        <f>AJ200</f>
        <v>Add-On 2</v>
      </c>
      <c r="U216" s="9" t="e">
        <f ca="1">CORREL(U4:U195,AJ4:AJ195)</f>
        <v>#DIV/0!</v>
      </c>
      <c r="V216" s="9" t="e">
        <f ca="1">CORREL(V4:V195,AJ4:AJ195)</f>
        <v>#DIV/0!</v>
      </c>
      <c r="W216" s="9" t="e">
        <f ca="1">CORREL(W4:W195,AJ4:AJ195)</f>
        <v>#DIV/0!</v>
      </c>
      <c r="X216" s="9" t="e">
        <f ca="1">CORREL(X4:X195,AJ4:AJ195)</f>
        <v>#DIV/0!</v>
      </c>
      <c r="Y216" s="9" t="e">
        <f ca="1">CORREL(Y4:Y195,AJ4:AJ195)</f>
        <v>#DIV/0!</v>
      </c>
      <c r="Z216" s="9" t="e">
        <f ca="1">CORREL(Z4:Z195,AJ4:AJ195)</f>
        <v>#DIV/0!</v>
      </c>
      <c r="AA216" s="9" t="e">
        <f ca="1">CORREL(AA4:AA195,AJ4:AJ195)</f>
        <v>#DIV/0!</v>
      </c>
      <c r="AB216" s="9" t="e">
        <f ca="1">CORREL(AB4:AB195,AJ4:AJ195)</f>
        <v>#DIV/0!</v>
      </c>
      <c r="AC216" s="9" t="e">
        <f ca="1">CORREL(AC4:AC195,AJ4:AJ195)</f>
        <v>#DIV/0!</v>
      </c>
      <c r="AD216" s="9" t="e">
        <f ca="1">CORREL(AD4:AD195,AJ4:AJ195)</f>
        <v>#DIV/0!</v>
      </c>
      <c r="AE216" s="9" t="e">
        <f ca="1">CORREL(AE4:AE195,AJ4:AJ195)</f>
        <v>#DIV/0!</v>
      </c>
      <c r="AF216" s="9" t="e">
        <f ca="1">CORREL(AF4:AF195,AJ4:AJ195)</f>
        <v>#DIV/0!</v>
      </c>
      <c r="AG216" s="9" t="e">
        <f ca="1">CORREL(AG4:AG195,AJ4:AJ195)</f>
        <v>#DIV/0!</v>
      </c>
      <c r="AH216" s="9" t="e">
        <f ca="1">CORREL(AH4:AH195,AJ4:AJ195)</f>
        <v>#DIV/0!</v>
      </c>
      <c r="AI216" s="9" t="e">
        <f ca="1">CORREL(AI4:AI195,AJ4:AJ195)</f>
        <v>#DIV/0!</v>
      </c>
      <c r="AJ216" s="9" t="e">
        <f ca="1">CORREL(AJ4:AJ195,AJ4:AJ195)</f>
        <v>#DIV/0!</v>
      </c>
    </row>
  </sheetData>
  <conditionalFormatting sqref="U213:AG213">
    <cfRule type="cellIs" dxfId="17" priority="7" operator="lessThan">
      <formula>-0.5</formula>
    </cfRule>
    <cfRule type="cellIs" dxfId="16" priority="8" operator="greaterThan">
      <formula>0.5</formula>
    </cfRule>
  </conditionalFormatting>
  <conditionalFormatting sqref="U214:AH214">
    <cfRule type="cellIs" dxfId="15" priority="5" operator="lessThan">
      <formula>-0.5</formula>
    </cfRule>
    <cfRule type="cellIs" dxfId="14" priority="6" operator="greaterThan">
      <formula>0.5</formula>
    </cfRule>
  </conditionalFormatting>
  <conditionalFormatting sqref="U215:AI215">
    <cfRule type="cellIs" dxfId="13" priority="3" operator="lessThan">
      <formula>-0.5</formula>
    </cfRule>
    <cfRule type="cellIs" dxfId="12" priority="4" operator="greaterThan">
      <formula>0.5</formula>
    </cfRule>
  </conditionalFormatting>
  <conditionalFormatting sqref="U212:AJ212">
    <cfRule type="cellIs" dxfId="11" priority="9" operator="lessThan">
      <formula>-0.5</formula>
    </cfRule>
    <cfRule type="cellIs" dxfId="10" priority="10" operator="greaterThan">
      <formula>0.5</formula>
    </cfRule>
  </conditionalFormatting>
  <conditionalFormatting sqref="U216:AJ216">
    <cfRule type="cellIs" dxfId="9" priority="1" operator="lessThan">
      <formula>-0.5</formula>
    </cfRule>
    <cfRule type="cellIs" dxfId="8" priority="2" operator="greaterThan">
      <formula>0.5</formula>
    </cfRule>
  </conditionalFormatting>
  <conditionalFormatting sqref="AC209">
    <cfRule type="cellIs" dxfId="7" priority="15" operator="lessThan">
      <formula>-0.5</formula>
    </cfRule>
    <cfRule type="cellIs" dxfId="6" priority="16" operator="greaterThan">
      <formula>0.5</formula>
    </cfRule>
  </conditionalFormatting>
  <conditionalFormatting sqref="AC210:AD211">
    <cfRule type="cellIs" dxfId="5" priority="11" operator="lessThan">
      <formula>-0.5</formula>
    </cfRule>
    <cfRule type="cellIs" dxfId="4" priority="12" operator="greaterThan">
      <formula>0.5</formula>
    </cfRule>
  </conditionalFormatting>
  <conditionalFormatting sqref="AC201:AJ208 U201:AB211">
    <cfRule type="cellIs" dxfId="3" priority="17" operator="lessThan">
      <formula>-0.5</formula>
    </cfRule>
    <cfRule type="cellIs" dxfId="2" priority="18" operator="greaterThan">
      <formula>0.5</formula>
    </cfRule>
  </conditionalFormatting>
  <conditionalFormatting sqref="AE211:AJ211">
    <cfRule type="cellIs" dxfId="1" priority="13" operator="lessThan">
      <formula>-0.5</formula>
    </cfRule>
    <cfRule type="cellIs" dxfId="0" priority="14" operator="greaterThan">
      <formula>0.5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6774-B9D4-4BE3-AD4A-93FEDFC4D0B8}">
  <sheetPr codeName="Sheet9">
    <tabColor theme="9" tint="-0.249977111117893"/>
  </sheetPr>
  <dimension ref="A1"/>
  <sheetViews>
    <sheetView workbookViewId="0">
      <selection activeCell="Q20" sqref="Q20"/>
    </sheetView>
  </sheetViews>
  <sheetFormatPr defaultRowHeight="12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0BAE9-5C15-4DBA-ADF2-FC0F177E2B9D}">
  <sheetPr codeName="Sheet10">
    <tabColor theme="9" tint="-0.249977111117893"/>
  </sheetPr>
  <dimension ref="B1:Y199"/>
  <sheetViews>
    <sheetView topLeftCell="G1" zoomScale="130" zoomScaleNormal="130" workbookViewId="0">
      <selection activeCell="Y7" sqref="Y7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24" width="9.33203125" style="97"/>
    <col min="25" max="25" width="11.5" style="97" customWidth="1"/>
    <col min="26" max="16384" width="9.33203125" style="97"/>
  </cols>
  <sheetData>
    <row r="1" spans="2:25" x14ac:dyDescent="0.2">
      <c r="B1" s="155" t="s">
        <v>484</v>
      </c>
      <c r="C1" s="156"/>
      <c r="D1" s="156"/>
      <c r="E1" s="156"/>
    </row>
    <row r="2" spans="2:25" x14ac:dyDescent="0.2">
      <c r="B2" s="156" t="s">
        <v>485</v>
      </c>
      <c r="C2" s="156"/>
      <c r="D2" s="156"/>
      <c r="E2" s="156"/>
      <c r="Q2" s="196"/>
    </row>
    <row r="3" spans="2:25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  <c r="Q3" s="196"/>
      <c r="Y3" s="113">
        <f>1+G14</f>
        <v>1.010442313</v>
      </c>
    </row>
    <row r="4" spans="2:25" x14ac:dyDescent="0.2">
      <c r="B4" s="156" t="s">
        <v>487</v>
      </c>
      <c r="C4" s="156"/>
      <c r="D4" s="156"/>
      <c r="E4" s="156"/>
      <c r="G4" s="188"/>
      <c r="Q4" s="196"/>
      <c r="Y4" s="113">
        <f t="shared" ref="Y4:Y6" si="0">1+G15</f>
        <v>1.0101897562873459</v>
      </c>
    </row>
    <row r="5" spans="2:25" x14ac:dyDescent="0.2">
      <c r="Q5" s="196"/>
      <c r="Y5" s="113">
        <f t="shared" si="0"/>
        <v>1.009851971</v>
      </c>
    </row>
    <row r="6" spans="2:25" s="145" customFormat="1" x14ac:dyDescent="0.2">
      <c r="B6" s="156" t="s">
        <v>475</v>
      </c>
      <c r="C6" s="156"/>
      <c r="D6" s="150" t="str" cm="1">
        <f t="array" aca="1" ref="D6" ca="1">MID(CELL("filename",B4),FIND("]",CELL("filename",B4))+1,255)</f>
        <v>US Core RE</v>
      </c>
      <c r="E6" s="97" t="s">
        <v>483</v>
      </c>
      <c r="L6" s="317" t="s">
        <v>504</v>
      </c>
      <c r="N6" s="323" t="s">
        <v>469</v>
      </c>
      <c r="O6" s="315" t="s">
        <v>470</v>
      </c>
      <c r="Q6" s="199"/>
      <c r="T6" s="317" t="s">
        <v>479</v>
      </c>
      <c r="Y6" s="113">
        <f t="shared" si="0"/>
        <v>1.0095036179383994</v>
      </c>
    </row>
    <row r="7" spans="2:25" s="145" customFormat="1" ht="12" customHeight="1" x14ac:dyDescent="0.2">
      <c r="B7" s="147" t="s">
        <v>477</v>
      </c>
      <c r="C7" s="147"/>
      <c r="D7" s="146" t="s">
        <v>497</v>
      </c>
      <c r="G7" s="97"/>
      <c r="H7" s="97"/>
      <c r="I7" s="97"/>
      <c r="L7" s="318"/>
      <c r="N7" s="324"/>
      <c r="O7" s="316"/>
      <c r="T7" s="318"/>
      <c r="Y7" s="196">
        <f>PRODUCT(Y3:Y6)-1</f>
        <v>4.059103932507635E-2</v>
      </c>
    </row>
    <row r="8" spans="2:25" x14ac:dyDescent="0.2">
      <c r="B8" s="147" t="s">
        <v>28</v>
      </c>
      <c r="C8" s="147"/>
      <c r="D8" s="146" t="s">
        <v>478</v>
      </c>
      <c r="L8" s="318"/>
      <c r="N8" s="324"/>
      <c r="O8" s="316"/>
      <c r="T8" s="318"/>
    </row>
    <row r="9" spans="2:25" ht="15" customHeight="1" x14ac:dyDescent="0.2">
      <c r="L9" s="318"/>
      <c r="N9" s="324"/>
      <c r="O9" s="316"/>
      <c r="T9" s="318"/>
    </row>
    <row r="10" spans="2:25" ht="12.75" x14ac:dyDescent="0.2">
      <c r="D10" s="322"/>
      <c r="E10" s="322"/>
      <c r="F10" s="322"/>
      <c r="G10" s="322"/>
      <c r="H10" s="322"/>
      <c r="I10" s="322"/>
      <c r="L10" s="194">
        <v>0.6</v>
      </c>
      <c r="N10" s="133">
        <f>STDEV(N14:N113)</f>
        <v>4.852832768486319E-2</v>
      </c>
      <c r="O10" s="134">
        <f>N10*2</f>
        <v>9.705665536972638E-2</v>
      </c>
      <c r="Q10" s="319" t="s">
        <v>480</v>
      </c>
      <c r="R10" s="319" t="s">
        <v>481</v>
      </c>
      <c r="T10" s="132">
        <f>SLOPE(T14:T113,U14:U113)</f>
        <v>0.61805454508715518</v>
      </c>
    </row>
    <row r="11" spans="2:25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542</v>
      </c>
      <c r="Q11" s="319"/>
      <c r="R11" s="319"/>
    </row>
    <row r="12" spans="2:25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5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5" ht="15.75" thickBot="1" x14ac:dyDescent="0.25">
      <c r="B14" s="151" t="s">
        <v>482</v>
      </c>
      <c r="C14" s="153" t="s">
        <v>473</v>
      </c>
      <c r="D14" s="184">
        <v>45565</v>
      </c>
      <c r="E14" s="185">
        <v>2.4825619999999998E-3</v>
      </c>
      <c r="F14" s="185">
        <v>2.42117E-4</v>
      </c>
      <c r="G14" s="185">
        <v>1.0442313E-2</v>
      </c>
      <c r="H14" s="185">
        <v>-7.9495550000000005E-3</v>
      </c>
      <c r="I14" s="185">
        <v>2.2404450000000002E-3</v>
      </c>
      <c r="J14" s="154"/>
      <c r="L14" s="98">
        <f>(H14-($L$10*H15))/(1-$L$10)</f>
        <v>2.0946712267020957E-3</v>
      </c>
      <c r="N14" s="98">
        <f>(1+L14)*(1+G14)*(1-I14)-1</f>
        <v>1.0290275009927852E-2</v>
      </c>
      <c r="Q14" s="149">
        <f>F14</f>
        <v>2.42117E-4</v>
      </c>
      <c r="R14" s="149">
        <f>N14</f>
        <v>1.0290275009927852E-2</v>
      </c>
      <c r="S14" s="102"/>
      <c r="T14" s="113">
        <f t="shared" ref="T14:T76" si="1">H14</f>
        <v>-7.9495550000000005E-3</v>
      </c>
      <c r="U14" s="113">
        <f t="shared" ref="U14:U76" si="2">H16</f>
        <v>-3.3489272E-2</v>
      </c>
    </row>
    <row r="15" spans="2:25" ht="12" customHeight="1" x14ac:dyDescent="0.2">
      <c r="B15" s="320" t="s">
        <v>472</v>
      </c>
      <c r="D15" s="184">
        <v>45473</v>
      </c>
      <c r="E15" s="185">
        <v>-4.4731043733657501E-3</v>
      </c>
      <c r="F15" s="185">
        <v>-6.6157175461092101E-3</v>
      </c>
      <c r="G15" s="185">
        <v>1.01897562873459E-2</v>
      </c>
      <c r="H15" s="185">
        <v>-1.46457058178014E-2</v>
      </c>
      <c r="I15" s="185">
        <v>2.14261317274346E-3</v>
      </c>
      <c r="L15" s="98">
        <f t="shared" ref="L15:L43" si="3">(H15-($L$10*H16))/(1-$L$10)</f>
        <v>1.3619643455496502E-2</v>
      </c>
      <c r="N15" s="98">
        <f t="shared" ref="N15:N78" si="4">(1+L15)*(1+G15)*(1-I15)-1</f>
        <v>2.1754255730434879E-2</v>
      </c>
      <c r="Q15" s="149">
        <f t="shared" ref="Q15:Q78" si="5">F15</f>
        <v>-6.6157175461092101E-3</v>
      </c>
      <c r="R15" s="149">
        <f t="shared" ref="R15:R78" si="6">N15</f>
        <v>2.1754255730434879E-2</v>
      </c>
      <c r="S15" s="102"/>
      <c r="T15" s="113">
        <f t="shared" si="1"/>
        <v>-1.46457058178014E-2</v>
      </c>
      <c r="U15" s="113">
        <f t="shared" si="2"/>
        <v>-5.7740178512130202E-2</v>
      </c>
    </row>
    <row r="16" spans="2:25" x14ac:dyDescent="0.2">
      <c r="B16" s="320"/>
      <c r="D16" s="184">
        <v>45382</v>
      </c>
      <c r="E16" s="185">
        <v>-2.3663712E-2</v>
      </c>
      <c r="F16" s="185">
        <v>-2.5767938000000001E-2</v>
      </c>
      <c r="G16" s="185">
        <v>9.8519709999999993E-3</v>
      </c>
      <c r="H16" s="185">
        <v>-3.3489272E-2</v>
      </c>
      <c r="I16" s="185">
        <v>2.1042270000000002E-3</v>
      </c>
      <c r="L16" s="98">
        <f t="shared" si="3"/>
        <v>2.8870877681952921E-3</v>
      </c>
      <c r="N16" s="98">
        <f t="shared" si="4"/>
        <v>1.0636409550156101E-2</v>
      </c>
      <c r="Q16" s="149">
        <f t="shared" si="5"/>
        <v>-2.5767938000000001E-2</v>
      </c>
      <c r="R16" s="149">
        <f t="shared" si="6"/>
        <v>1.0636409550156101E-2</v>
      </c>
      <c r="S16" s="102"/>
      <c r="T16" s="113">
        <f t="shared" si="1"/>
        <v>-3.3489272E-2</v>
      </c>
      <c r="U16" s="113">
        <f t="shared" si="2"/>
        <v>-2.80647630184548E-2</v>
      </c>
    </row>
    <row r="17" spans="2:21" ht="12.75" thickBot="1" x14ac:dyDescent="0.25">
      <c r="B17" s="321"/>
      <c r="D17" s="184">
        <v>45291</v>
      </c>
      <c r="E17" s="185">
        <v>-4.8276947309439801E-2</v>
      </c>
      <c r="F17" s="185">
        <v>-4.9983507003462602E-2</v>
      </c>
      <c r="G17" s="185">
        <v>9.5036179383994196E-3</v>
      </c>
      <c r="H17" s="185">
        <v>-5.7740178512130202E-2</v>
      </c>
      <c r="I17" s="185">
        <v>1.7065596940228009E-3</v>
      </c>
      <c r="L17" s="98">
        <f t="shared" si="3"/>
        <v>-0.10225330175264331</v>
      </c>
      <c r="N17" s="98">
        <f t="shared" si="4"/>
        <v>-9.526807855474595E-2</v>
      </c>
      <c r="Q17" s="149">
        <f t="shared" si="5"/>
        <v>-4.9983507003462602E-2</v>
      </c>
      <c r="R17" s="149">
        <f t="shared" si="6"/>
        <v>-9.526807855474595E-2</v>
      </c>
      <c r="S17" s="102"/>
      <c r="T17" s="113">
        <f t="shared" si="1"/>
        <v>-5.7740178512130202E-2</v>
      </c>
      <c r="U17" s="113">
        <f t="shared" si="2"/>
        <v>-3.5464774876945701E-2</v>
      </c>
    </row>
    <row r="18" spans="2:21" x14ac:dyDescent="0.2">
      <c r="B18" s="152"/>
      <c r="D18" s="184">
        <v>45199</v>
      </c>
      <c r="E18" s="185">
        <v>-1.9003622115882999E-2</v>
      </c>
      <c r="F18" s="185">
        <v>-2.1043953169193299E-2</v>
      </c>
      <c r="G18" s="185">
        <v>9.0769644916237503E-3</v>
      </c>
      <c r="H18" s="185">
        <v>-2.80647630184548E-2</v>
      </c>
      <c r="I18" s="185">
        <v>2.0403310533103E-3</v>
      </c>
      <c r="L18" s="98">
        <f t="shared" si="3"/>
        <v>-1.6964745230718451E-2</v>
      </c>
      <c r="N18" s="98">
        <f t="shared" si="4"/>
        <v>-1.0065692311195806E-2</v>
      </c>
      <c r="Q18" s="149">
        <f t="shared" si="5"/>
        <v>-2.1043953169193299E-2</v>
      </c>
      <c r="R18" s="149">
        <f t="shared" si="6"/>
        <v>-1.0065692311195806E-2</v>
      </c>
      <c r="S18" s="102"/>
      <c r="T18" s="113">
        <f t="shared" si="1"/>
        <v>-2.80647630184548E-2</v>
      </c>
      <c r="U18" s="113">
        <f t="shared" si="2"/>
        <v>-4.0049537333379098E-2</v>
      </c>
    </row>
    <row r="19" spans="2:21" x14ac:dyDescent="0.2">
      <c r="D19" s="184">
        <v>45107</v>
      </c>
      <c r="E19" s="185">
        <v>-2.67606844737566E-2</v>
      </c>
      <c r="F19" s="185">
        <v>-2.88128714773618E-2</v>
      </c>
      <c r="G19" s="185">
        <v>8.7417694138836599E-3</v>
      </c>
      <c r="H19" s="185">
        <v>-3.5464774876945701E-2</v>
      </c>
      <c r="I19" s="185">
        <v>2.0521870036051999E-3</v>
      </c>
      <c r="L19" s="98">
        <f t="shared" si="3"/>
        <v>-2.8587631192295605E-2</v>
      </c>
      <c r="N19" s="98">
        <f t="shared" si="4"/>
        <v>-2.210671498754202E-2</v>
      </c>
      <c r="Q19" s="149">
        <f t="shared" si="5"/>
        <v>-2.88128714773618E-2</v>
      </c>
      <c r="R19" s="149">
        <f t="shared" si="6"/>
        <v>-2.210671498754202E-2</v>
      </c>
      <c r="S19" s="102"/>
      <c r="T19" s="113">
        <f t="shared" si="1"/>
        <v>-3.5464774876945701E-2</v>
      </c>
      <c r="U19" s="113">
        <f t="shared" si="2"/>
        <v>-5.7568825999999997E-2</v>
      </c>
    </row>
    <row r="20" spans="2:21" x14ac:dyDescent="0.2">
      <c r="D20" s="184">
        <v>45016</v>
      </c>
      <c r="E20" s="185">
        <v>-3.1717757475606102E-2</v>
      </c>
      <c r="F20" s="185">
        <v>-3.3788162068999997E-2</v>
      </c>
      <c r="G20" s="185">
        <v>8.3707221828358304E-3</v>
      </c>
      <c r="H20" s="185">
        <v>-4.0049537333379098E-2</v>
      </c>
      <c r="I20" s="185">
        <v>2.0704045932000001E-3</v>
      </c>
      <c r="L20" s="98">
        <f t="shared" si="3"/>
        <v>-1.3770604333447761E-2</v>
      </c>
      <c r="N20" s="98">
        <f t="shared" si="4"/>
        <v>-7.5741380508327349E-3</v>
      </c>
      <c r="Q20" s="149">
        <f t="shared" si="5"/>
        <v>-3.3788162068999997E-2</v>
      </c>
      <c r="R20" s="149">
        <f t="shared" si="6"/>
        <v>-7.5741380508327349E-3</v>
      </c>
      <c r="S20" s="102"/>
      <c r="T20" s="113">
        <f t="shared" si="1"/>
        <v>-4.0049537333379098E-2</v>
      </c>
      <c r="U20" s="113">
        <f t="shared" si="2"/>
        <v>-2.8423278453990901E-3</v>
      </c>
    </row>
    <row r="21" spans="2:21" x14ac:dyDescent="0.2">
      <c r="D21" s="184">
        <v>44926</v>
      </c>
      <c r="E21" s="185">
        <v>-4.9656581999999998E-2</v>
      </c>
      <c r="F21" s="185">
        <v>-5.1680126E-2</v>
      </c>
      <c r="G21" s="185">
        <v>7.9539009999999993E-3</v>
      </c>
      <c r="H21" s="185">
        <v>-5.7568825999999997E-2</v>
      </c>
      <c r="I21" s="185">
        <v>2.023544E-3</v>
      </c>
      <c r="L21" s="98">
        <f t="shared" si="3"/>
        <v>-0.13965857323190134</v>
      </c>
      <c r="N21" s="98">
        <f t="shared" si="4"/>
        <v>-0.13457028868359933</v>
      </c>
      <c r="Q21" s="149">
        <f t="shared" si="5"/>
        <v>-5.1680126E-2</v>
      </c>
      <c r="R21" s="149">
        <f t="shared" si="6"/>
        <v>-0.13457028868359933</v>
      </c>
      <c r="S21" s="102"/>
      <c r="T21" s="113">
        <f t="shared" si="1"/>
        <v>-5.7568825999999997E-2</v>
      </c>
      <c r="U21" s="113">
        <f t="shared" si="2"/>
        <v>3.8963249217999998E-2</v>
      </c>
    </row>
    <row r="22" spans="2:21" x14ac:dyDescent="0.2">
      <c r="D22" s="184">
        <v>44834</v>
      </c>
      <c r="E22" s="185">
        <v>5.22822823166391E-3</v>
      </c>
      <c r="F22" s="185">
        <v>3.1360523158000001E-3</v>
      </c>
      <c r="G22" s="185">
        <v>8.0740132985239708E-3</v>
      </c>
      <c r="H22" s="185">
        <v>-2.8423278453990901E-3</v>
      </c>
      <c r="I22" s="185">
        <v>2.0921759158E-3</v>
      </c>
      <c r="L22" s="98">
        <f t="shared" si="3"/>
        <v>-6.5550693440497715E-2</v>
      </c>
      <c r="N22" s="98">
        <f t="shared" si="4"/>
        <v>-5.9976754603321081E-2</v>
      </c>
      <c r="Q22" s="149">
        <f t="shared" si="5"/>
        <v>3.1360523158000001E-3</v>
      </c>
      <c r="R22" s="149">
        <f t="shared" si="6"/>
        <v>-5.9976754603321081E-2</v>
      </c>
      <c r="S22" s="102"/>
      <c r="T22" s="113">
        <f t="shared" si="1"/>
        <v>-2.8423278453990901E-3</v>
      </c>
      <c r="U22" s="113">
        <f t="shared" si="2"/>
        <v>6.4376942544196597E-2</v>
      </c>
    </row>
    <row r="23" spans="2:21" x14ac:dyDescent="0.2">
      <c r="D23" s="184">
        <v>44742</v>
      </c>
      <c r="E23" s="185">
        <v>4.7701532151680298E-2</v>
      </c>
      <c r="F23" s="185">
        <v>4.5388645628933598E-2</v>
      </c>
      <c r="G23" s="185">
        <v>8.7113000146E-3</v>
      </c>
      <c r="H23" s="185">
        <v>3.8963249217999998E-2</v>
      </c>
      <c r="I23" s="185">
        <v>2.3128865227000001E-3</v>
      </c>
      <c r="L23" s="98">
        <f t="shared" si="3"/>
        <v>8.4270922870510051E-4</v>
      </c>
      <c r="N23" s="98">
        <f t="shared" si="4"/>
        <v>7.2263494951898544E-3</v>
      </c>
      <c r="Q23" s="149">
        <f t="shared" si="5"/>
        <v>4.5388645628933598E-2</v>
      </c>
      <c r="R23" s="149">
        <f t="shared" si="6"/>
        <v>7.2263494951898544E-3</v>
      </c>
      <c r="T23" s="113">
        <f t="shared" si="1"/>
        <v>3.8963249217999998E-2</v>
      </c>
      <c r="U23" s="113">
        <f t="shared" si="2"/>
        <v>6.9911713E-2</v>
      </c>
    </row>
    <row r="24" spans="2:21" x14ac:dyDescent="0.2">
      <c r="D24" s="184">
        <v>44651</v>
      </c>
      <c r="E24" s="185">
        <v>7.3722115738671004E-2</v>
      </c>
      <c r="F24" s="185">
        <v>7.1412574021E-2</v>
      </c>
      <c r="G24" s="185">
        <v>9.2630260643668406E-3</v>
      </c>
      <c r="H24" s="185">
        <v>6.4376942544196597E-2</v>
      </c>
      <c r="I24" s="185">
        <v>2.3095417180000002E-3</v>
      </c>
      <c r="L24" s="98">
        <f t="shared" si="3"/>
        <v>5.6074786860491485E-2</v>
      </c>
      <c r="N24" s="98">
        <f t="shared" si="4"/>
        <v>6.3395593387119753E-2</v>
      </c>
      <c r="Q24" s="149">
        <f t="shared" si="5"/>
        <v>7.1412574021E-2</v>
      </c>
      <c r="R24" s="149">
        <f t="shared" si="6"/>
        <v>6.3395593387119753E-2</v>
      </c>
      <c r="T24" s="113">
        <f t="shared" si="1"/>
        <v>6.4376942544196597E-2</v>
      </c>
      <c r="U24" s="113">
        <f t="shared" si="2"/>
        <v>5.60759839297705E-2</v>
      </c>
    </row>
    <row r="25" spans="2:21" x14ac:dyDescent="0.2">
      <c r="D25" s="184">
        <v>44561</v>
      </c>
      <c r="E25" s="185">
        <v>7.9689993000000001E-2</v>
      </c>
      <c r="F25" s="185">
        <v>7.6551096999999999E-2</v>
      </c>
      <c r="G25" s="185">
        <v>9.659295E-3</v>
      </c>
      <c r="H25" s="185">
        <v>6.9911713E-2</v>
      </c>
      <c r="I25" s="185">
        <v>3.1388950000000001E-3</v>
      </c>
      <c r="L25" s="98">
        <f t="shared" si="3"/>
        <v>9.0665306605344248E-2</v>
      </c>
      <c r="N25" s="98">
        <f t="shared" si="4"/>
        <v>9.7743812229832638E-2</v>
      </c>
      <c r="Q25" s="149">
        <f t="shared" si="5"/>
        <v>7.6551096999999999E-2</v>
      </c>
      <c r="R25" s="149">
        <f t="shared" si="6"/>
        <v>9.7743812229832638E-2</v>
      </c>
      <c r="T25" s="113">
        <f t="shared" si="1"/>
        <v>6.9911713E-2</v>
      </c>
      <c r="U25" s="113">
        <f t="shared" si="2"/>
        <v>2.9385797342747801E-2</v>
      </c>
    </row>
    <row r="26" spans="2:21" x14ac:dyDescent="0.2">
      <c r="D26" s="184">
        <v>44469</v>
      </c>
      <c r="E26" s="185">
        <v>6.6260350606469398E-2</v>
      </c>
      <c r="F26" s="185">
        <v>6.4109670745E-2</v>
      </c>
      <c r="G26" s="185">
        <v>1.0128141836772299E-2</v>
      </c>
      <c r="H26" s="185">
        <v>5.60759839297705E-2</v>
      </c>
      <c r="I26" s="185">
        <v>2.1506798613E-3</v>
      </c>
      <c r="L26" s="98">
        <f t="shared" si="3"/>
        <v>9.6111263810304548E-2</v>
      </c>
      <c r="N26" s="98">
        <f t="shared" si="4"/>
        <v>0.10483157381446029</v>
      </c>
      <c r="Q26" s="149">
        <f t="shared" si="5"/>
        <v>6.4109670745E-2</v>
      </c>
      <c r="R26" s="149">
        <f t="shared" si="6"/>
        <v>0.10483157381446029</v>
      </c>
      <c r="T26" s="113">
        <f t="shared" si="1"/>
        <v>5.60759839297705E-2</v>
      </c>
      <c r="U26" s="113">
        <f t="shared" si="2"/>
        <v>1.1216811413999999E-2</v>
      </c>
    </row>
    <row r="27" spans="2:21" x14ac:dyDescent="0.2">
      <c r="D27" s="184">
        <v>44377</v>
      </c>
      <c r="E27" s="185">
        <v>3.93074853049208E-2</v>
      </c>
      <c r="F27" s="185">
        <v>3.6828647067479597E-2</v>
      </c>
      <c r="G27" s="185">
        <v>9.9007536288823993E-3</v>
      </c>
      <c r="H27" s="185">
        <v>2.9385797342747801E-2</v>
      </c>
      <c r="I27" s="185">
        <v>2.4788382374412027E-3</v>
      </c>
      <c r="L27" s="98">
        <f t="shared" si="3"/>
        <v>5.66392762358695E-2</v>
      </c>
      <c r="N27" s="98">
        <f t="shared" si="4"/>
        <v>6.4455631114805456E-2</v>
      </c>
      <c r="Q27" s="149">
        <f t="shared" si="5"/>
        <v>3.6828647067479597E-2</v>
      </c>
      <c r="R27" s="149">
        <f t="shared" si="6"/>
        <v>6.4455631114805456E-2</v>
      </c>
      <c r="T27" s="113">
        <f t="shared" si="1"/>
        <v>2.9385797342747801E-2</v>
      </c>
      <c r="U27" s="113">
        <f t="shared" si="2"/>
        <v>3.84407314589416E-3</v>
      </c>
    </row>
    <row r="28" spans="2:21" x14ac:dyDescent="0.2">
      <c r="D28" s="184">
        <v>44286</v>
      </c>
      <c r="E28" s="185">
        <v>2.1060965675400299E-2</v>
      </c>
      <c r="F28" s="185">
        <v>1.8858882709000001E-2</v>
      </c>
      <c r="G28" s="185">
        <v>9.8299430944000007E-3</v>
      </c>
      <c r="H28" s="185">
        <v>1.1216811413999999E-2</v>
      </c>
      <c r="I28" s="185">
        <v>2.2020829658999999E-3</v>
      </c>
      <c r="L28" s="98">
        <f t="shared" si="3"/>
        <v>2.2275918816158757E-2</v>
      </c>
      <c r="N28" s="98">
        <f t="shared" si="4"/>
        <v>3.005156799503772E-2</v>
      </c>
      <c r="Q28" s="149">
        <f t="shared" si="5"/>
        <v>1.8858882709000001E-2</v>
      </c>
      <c r="R28" s="149">
        <f t="shared" si="6"/>
        <v>3.005156799503772E-2</v>
      </c>
      <c r="T28" s="113">
        <f t="shared" si="1"/>
        <v>1.1216811413999999E-2</v>
      </c>
      <c r="U28" s="113">
        <f t="shared" si="2"/>
        <v>-4.6447800296400199E-3</v>
      </c>
    </row>
    <row r="29" spans="2:21" x14ac:dyDescent="0.2">
      <c r="D29" s="184">
        <v>44196</v>
      </c>
      <c r="E29" s="185">
        <v>1.30358540299287E-2</v>
      </c>
      <c r="F29" s="185">
        <v>1.0974684778E-2</v>
      </c>
      <c r="G29" s="185">
        <v>9.1759983172026108E-3</v>
      </c>
      <c r="H29" s="185">
        <v>3.84407314589416E-3</v>
      </c>
      <c r="I29" s="185">
        <v>2.0611692521999999E-3</v>
      </c>
      <c r="L29" s="98">
        <f t="shared" si="3"/>
        <v>1.6577352909195427E-2</v>
      </c>
      <c r="N29" s="98">
        <f t="shared" si="4"/>
        <v>2.3790900188697783E-2</v>
      </c>
      <c r="Q29" s="149">
        <f t="shared" si="5"/>
        <v>1.0974684778E-2</v>
      </c>
      <c r="R29" s="149">
        <f t="shared" si="6"/>
        <v>2.3790900188697783E-2</v>
      </c>
      <c r="T29" s="113">
        <f t="shared" si="1"/>
        <v>3.84407314589416E-3</v>
      </c>
      <c r="U29" s="113">
        <f t="shared" si="2"/>
        <v>-2.4630573219000002E-2</v>
      </c>
    </row>
    <row r="30" spans="2:21" x14ac:dyDescent="0.2">
      <c r="D30" s="184">
        <v>44104</v>
      </c>
      <c r="E30" s="185">
        <v>4.8359025806475496E-3</v>
      </c>
      <c r="F30" s="185">
        <v>2.7128086411636202E-3</v>
      </c>
      <c r="G30" s="185">
        <v>9.45057564584139E-3</v>
      </c>
      <c r="H30" s="185">
        <v>-4.6447800296400199E-3</v>
      </c>
      <c r="I30" s="185">
        <v>2.1230939394839294E-3</v>
      </c>
      <c r="L30" s="98">
        <f t="shared" si="3"/>
        <v>2.533390975439995E-2</v>
      </c>
      <c r="N30" s="98">
        <f t="shared" si="4"/>
        <v>3.2826452449939092E-2</v>
      </c>
      <c r="Q30" s="149">
        <f t="shared" si="5"/>
        <v>2.7128086411636202E-3</v>
      </c>
      <c r="R30" s="149">
        <f t="shared" si="6"/>
        <v>3.2826452449939092E-2</v>
      </c>
      <c r="T30" s="113">
        <f t="shared" si="1"/>
        <v>-4.6447800296400199E-3</v>
      </c>
      <c r="U30" s="113">
        <f t="shared" si="2"/>
        <v>-4.3532679358818799E-4</v>
      </c>
    </row>
    <row r="31" spans="2:21" x14ac:dyDescent="0.2">
      <c r="D31" s="184">
        <v>44012</v>
      </c>
      <c r="E31" s="185">
        <v>-1.5578916830084199E-2</v>
      </c>
      <c r="F31" s="185">
        <v>-1.7529151860830799E-2</v>
      </c>
      <c r="G31" s="185">
        <v>9.0821324189999993E-3</v>
      </c>
      <c r="H31" s="185">
        <v>-2.4630573219000002E-2</v>
      </c>
      <c r="I31" s="185">
        <v>1.9502350307000001E-3</v>
      </c>
      <c r="L31" s="98">
        <f t="shared" si="3"/>
        <v>-6.0923442857117718E-2</v>
      </c>
      <c r="N31" s="98">
        <f t="shared" si="4"/>
        <v>-5.4242678410755585E-2</v>
      </c>
      <c r="Q31" s="149">
        <f t="shared" si="5"/>
        <v>-1.7529151860830799E-2</v>
      </c>
      <c r="R31" s="149">
        <f t="shared" si="6"/>
        <v>-5.4242678410755585E-2</v>
      </c>
      <c r="T31" s="113">
        <f t="shared" si="1"/>
        <v>-2.4630573219000002E-2</v>
      </c>
      <c r="U31" s="113">
        <f t="shared" si="2"/>
        <v>4.7091344851683797E-3</v>
      </c>
    </row>
    <row r="32" spans="2:21" x14ac:dyDescent="0.2">
      <c r="D32" s="184">
        <v>43921</v>
      </c>
      <c r="E32" s="185">
        <v>9.7777574110483895E-3</v>
      </c>
      <c r="F32" s="185">
        <v>7.5296387967889603E-3</v>
      </c>
      <c r="G32" s="185">
        <v>1.02142595914263E-2</v>
      </c>
      <c r="H32" s="185">
        <v>-4.3532679358818799E-4</v>
      </c>
      <c r="I32" s="185">
        <v>2.2481186142594293E-3</v>
      </c>
      <c r="L32" s="98">
        <f t="shared" si="3"/>
        <v>-8.1520187117230386E-3</v>
      </c>
      <c r="N32" s="98">
        <f t="shared" si="4"/>
        <v>-2.7359353825817667E-4</v>
      </c>
      <c r="Q32" s="149">
        <f t="shared" si="5"/>
        <v>7.5296387967889603E-3</v>
      </c>
      <c r="R32" s="149">
        <f t="shared" si="6"/>
        <v>-2.7359353825817667E-4</v>
      </c>
      <c r="T32" s="113">
        <f t="shared" si="1"/>
        <v>-4.3532679358818799E-4</v>
      </c>
      <c r="U32" s="113">
        <f t="shared" si="2"/>
        <v>2.5955621436176001E-3</v>
      </c>
    </row>
    <row r="33" spans="4:21" x14ac:dyDescent="0.2">
      <c r="D33" s="184">
        <v>43830</v>
      </c>
      <c r="E33" s="185">
        <v>1.50973823053362E-2</v>
      </c>
      <c r="F33" s="185">
        <v>1.27199381471363E-2</v>
      </c>
      <c r="G33" s="185">
        <v>1.03806694059599E-2</v>
      </c>
      <c r="H33" s="185">
        <v>4.7091344851683797E-3</v>
      </c>
      <c r="I33" s="185">
        <v>2.3774441581999005E-3</v>
      </c>
      <c r="L33" s="98">
        <f t="shared" si="3"/>
        <v>7.8794929974945489E-3</v>
      </c>
      <c r="N33" s="98">
        <f t="shared" si="4"/>
        <v>1.5920905679067454E-2</v>
      </c>
      <c r="Q33" s="149">
        <f t="shared" si="5"/>
        <v>1.27199381471363E-2</v>
      </c>
      <c r="R33" s="149">
        <f t="shared" si="6"/>
        <v>1.5920905679067454E-2</v>
      </c>
      <c r="T33" s="113">
        <f t="shared" si="1"/>
        <v>4.7091344851683797E-3</v>
      </c>
      <c r="U33" s="113">
        <f t="shared" si="2"/>
        <v>-1.28861383139174E-4</v>
      </c>
    </row>
    <row r="34" spans="4:21" x14ac:dyDescent="0.2">
      <c r="D34" s="184">
        <v>43738</v>
      </c>
      <c r="E34" s="185">
        <v>1.30632034495017E-2</v>
      </c>
      <c r="F34" s="185">
        <v>1.07898192988154E-2</v>
      </c>
      <c r="G34" s="185">
        <v>1.04621636682036E-2</v>
      </c>
      <c r="H34" s="185">
        <v>2.5955621436176001E-3</v>
      </c>
      <c r="I34" s="185">
        <v>2.2733841506863001E-3</v>
      </c>
      <c r="L34" s="98">
        <f t="shared" si="3"/>
        <v>6.6821974337527611E-3</v>
      </c>
      <c r="N34" s="98">
        <f t="shared" si="4"/>
        <v>1.4901752542843427E-2</v>
      </c>
      <c r="Q34" s="149">
        <f t="shared" si="5"/>
        <v>1.07898192988154E-2</v>
      </c>
      <c r="R34" s="149">
        <f t="shared" si="6"/>
        <v>1.4901752542843427E-2</v>
      </c>
      <c r="T34" s="113">
        <f t="shared" si="1"/>
        <v>2.5955621436176001E-3</v>
      </c>
      <c r="U34" s="113">
        <f t="shared" si="2"/>
        <v>3.9931276121E-3</v>
      </c>
    </row>
    <row r="35" spans="4:21" x14ac:dyDescent="0.2">
      <c r="D35" s="184">
        <v>43646</v>
      </c>
      <c r="E35" s="185">
        <v>9.9638009604711801E-3</v>
      </c>
      <c r="F35" s="185">
        <v>7.7039066641999996E-3</v>
      </c>
      <c r="G35" s="185">
        <v>1.0089411130304E-2</v>
      </c>
      <c r="H35" s="185">
        <v>-1.28861383139174E-4</v>
      </c>
      <c r="I35" s="185">
        <v>2.2598942962521202E-3</v>
      </c>
      <c r="L35" s="98">
        <f t="shared" si="3"/>
        <v>-6.3118448759979344E-3</v>
      </c>
      <c r="N35" s="98">
        <f t="shared" si="4"/>
        <v>1.4455961760693192E-3</v>
      </c>
      <c r="Q35" s="149">
        <f t="shared" si="5"/>
        <v>7.7039066641999996E-3</v>
      </c>
      <c r="R35" s="149">
        <f t="shared" si="6"/>
        <v>1.4455961760693192E-3</v>
      </c>
      <c r="T35" s="113">
        <f t="shared" si="1"/>
        <v>-1.28861383139174E-4</v>
      </c>
      <c r="U35" s="113">
        <f t="shared" si="2"/>
        <v>7.4185471849311799E-3</v>
      </c>
    </row>
    <row r="36" spans="4:21" x14ac:dyDescent="0.2">
      <c r="D36" s="184">
        <v>43555</v>
      </c>
      <c r="E36" s="185">
        <v>1.4220079608012999E-2</v>
      </c>
      <c r="F36" s="185">
        <v>1.1973526231304699E-2</v>
      </c>
      <c r="G36" s="185">
        <v>1.0222727163E-2</v>
      </c>
      <c r="H36" s="185">
        <v>3.9931276121E-3</v>
      </c>
      <c r="I36" s="185">
        <v>2.2465533767083001E-3</v>
      </c>
      <c r="L36" s="98">
        <f t="shared" si="3"/>
        <v>-1.1450017471467699E-3</v>
      </c>
      <c r="N36" s="98">
        <f t="shared" si="4"/>
        <v>6.799099699994926E-3</v>
      </c>
      <c r="Q36" s="149">
        <f t="shared" si="5"/>
        <v>1.1973526231304699E-2</v>
      </c>
      <c r="R36" s="149">
        <f t="shared" si="6"/>
        <v>6.799099699994926E-3</v>
      </c>
      <c r="T36" s="113">
        <f t="shared" si="1"/>
        <v>3.9931276121E-3</v>
      </c>
      <c r="U36" s="113">
        <f t="shared" si="2"/>
        <v>1.0508902980212301E-2</v>
      </c>
    </row>
    <row r="37" spans="4:21" x14ac:dyDescent="0.2">
      <c r="D37" s="184">
        <v>43465</v>
      </c>
      <c r="E37" s="185">
        <v>1.7563504483541301E-2</v>
      </c>
      <c r="F37" s="185">
        <v>1.52046209211409E-2</v>
      </c>
      <c r="G37" s="185">
        <v>1.0123379963907201E-2</v>
      </c>
      <c r="H37" s="185">
        <v>7.4185471849311799E-3</v>
      </c>
      <c r="I37" s="185">
        <v>2.3588835624004014E-3</v>
      </c>
      <c r="L37" s="98">
        <f t="shared" si="3"/>
        <v>2.7830134920094995E-3</v>
      </c>
      <c r="N37" s="98">
        <f t="shared" si="4"/>
        <v>1.0545172259154301E-2</v>
      </c>
      <c r="Q37" s="149">
        <f t="shared" si="5"/>
        <v>1.52046209211409E-2</v>
      </c>
      <c r="R37" s="149">
        <f t="shared" si="6"/>
        <v>1.0545172259154301E-2</v>
      </c>
      <c r="T37" s="113">
        <f t="shared" si="1"/>
        <v>7.4185471849311799E-3</v>
      </c>
      <c r="U37" s="113">
        <f t="shared" si="2"/>
        <v>9.9664029545797894E-3</v>
      </c>
    </row>
    <row r="38" spans="4:21" x14ac:dyDescent="0.2">
      <c r="D38" s="184">
        <v>43373</v>
      </c>
      <c r="E38" s="185">
        <v>2.0914920045591E-2</v>
      </c>
      <c r="F38" s="185">
        <v>1.8674445391566201E-2</v>
      </c>
      <c r="G38" s="185">
        <v>1.03834459244191E-2</v>
      </c>
      <c r="H38" s="185">
        <v>1.0508902980212301E-2</v>
      </c>
      <c r="I38" s="185">
        <v>2.2404746540247988E-3</v>
      </c>
      <c r="L38" s="98">
        <f t="shared" si="3"/>
        <v>1.1322653018661068E-2</v>
      </c>
      <c r="N38" s="98">
        <f t="shared" si="4"/>
        <v>1.9534297071403861E-2</v>
      </c>
      <c r="Q38" s="149">
        <f t="shared" si="5"/>
        <v>1.8674445391566201E-2</v>
      </c>
      <c r="R38" s="149">
        <f t="shared" si="6"/>
        <v>1.9534297071403861E-2</v>
      </c>
      <c r="T38" s="113">
        <f t="shared" si="1"/>
        <v>1.0508902980212301E-2</v>
      </c>
      <c r="U38" s="113">
        <f t="shared" si="2"/>
        <v>1.1556860323368201E-2</v>
      </c>
    </row>
    <row r="39" spans="4:21" x14ac:dyDescent="0.2">
      <c r="D39" s="184">
        <v>43281</v>
      </c>
      <c r="E39" s="185">
        <v>2.0520894538778901E-2</v>
      </c>
      <c r="F39" s="185">
        <v>1.8086939945648299E-2</v>
      </c>
      <c r="G39" s="185">
        <v>1.05435868919855E-2</v>
      </c>
      <c r="H39" s="185">
        <v>9.9664029545797894E-3</v>
      </c>
      <c r="I39" s="185">
        <v>0</v>
      </c>
      <c r="L39" s="98">
        <f t="shared" si="3"/>
        <v>7.5807169013971717E-3</v>
      </c>
      <c r="N39" s="98">
        <f t="shared" si="4"/>
        <v>1.8204231740736043E-2</v>
      </c>
      <c r="Q39" s="149">
        <f t="shared" si="5"/>
        <v>1.8086939945648299E-2</v>
      </c>
      <c r="R39" s="149">
        <f t="shared" si="6"/>
        <v>1.8204231740736043E-2</v>
      </c>
      <c r="T39" s="113">
        <f t="shared" si="1"/>
        <v>9.9664029545797894E-3</v>
      </c>
      <c r="U39" s="113">
        <f t="shared" si="2"/>
        <v>1.0083250554999999E-2</v>
      </c>
    </row>
    <row r="40" spans="4:21" x14ac:dyDescent="0.2">
      <c r="D40" s="184">
        <v>43190</v>
      </c>
      <c r="E40" s="185">
        <v>2.1991167668501101E-2</v>
      </c>
      <c r="F40" s="185">
        <v>1.9715403722766402E-2</v>
      </c>
      <c r="G40" s="185">
        <v>1.0409012280327999E-2</v>
      </c>
      <c r="H40" s="185">
        <v>1.1556860323368201E-2</v>
      </c>
      <c r="I40" s="185">
        <v>2.275763945734699E-3</v>
      </c>
      <c r="L40" s="98">
        <f t="shared" si="3"/>
        <v>1.3767274975920504E-2</v>
      </c>
      <c r="N40" s="98">
        <f t="shared" si="4"/>
        <v>2.1988481396453707E-2</v>
      </c>
      <c r="Q40" s="149">
        <f t="shared" si="5"/>
        <v>1.9715403722766402E-2</v>
      </c>
      <c r="R40" s="149">
        <f t="shared" si="6"/>
        <v>2.1988481396453707E-2</v>
      </c>
      <c r="T40" s="113">
        <f t="shared" si="1"/>
        <v>1.1556860323368201E-2</v>
      </c>
      <c r="U40" s="113">
        <f t="shared" si="2"/>
        <v>7.9075013379030796E-3</v>
      </c>
    </row>
    <row r="41" spans="4:21" x14ac:dyDescent="0.2">
      <c r="D41" s="184">
        <v>43100</v>
      </c>
      <c r="E41" s="185">
        <v>2.0686524382120298E-2</v>
      </c>
      <c r="F41" s="185">
        <v>1.8461166368999998E-2</v>
      </c>
      <c r="G41" s="185">
        <v>1.0581746898E-2</v>
      </c>
      <c r="H41" s="185">
        <v>1.0083250554999999E-2</v>
      </c>
      <c r="I41" s="185">
        <v>2.2253580128E-3</v>
      </c>
      <c r="L41" s="98">
        <f t="shared" si="3"/>
        <v>1.334687438064538E-2</v>
      </c>
      <c r="N41" s="98">
        <f t="shared" si="4"/>
        <v>2.1790932468786162E-2</v>
      </c>
      <c r="Q41" s="149">
        <f t="shared" si="5"/>
        <v>1.8461166368999998E-2</v>
      </c>
      <c r="R41" s="149">
        <f t="shared" si="6"/>
        <v>2.1790932468786162E-2</v>
      </c>
      <c r="T41" s="113">
        <f t="shared" si="1"/>
        <v>1.0083250554999999E-2</v>
      </c>
      <c r="U41" s="113">
        <f t="shared" si="2"/>
        <v>6.1417320868222096E-3</v>
      </c>
    </row>
    <row r="42" spans="4:21" x14ac:dyDescent="0.2">
      <c r="D42" s="184">
        <v>43008</v>
      </c>
      <c r="E42" s="185">
        <v>1.8660915060137499E-2</v>
      </c>
      <c r="F42" s="185">
        <v>1.6420208644025599E-2</v>
      </c>
      <c r="G42" s="185">
        <v>1.0721155073475101E-2</v>
      </c>
      <c r="H42" s="185">
        <v>7.9075013379030796E-3</v>
      </c>
      <c r="I42" s="185">
        <v>2.2407064161119004E-3</v>
      </c>
      <c r="L42" s="98">
        <f t="shared" si="3"/>
        <v>1.0556155214524384E-2</v>
      </c>
      <c r="N42" s="98">
        <f t="shared" si="4"/>
        <v>1.9101848253137765E-2</v>
      </c>
      <c r="Q42" s="149">
        <f t="shared" si="5"/>
        <v>1.6420208644025599E-2</v>
      </c>
      <c r="R42" s="149">
        <f t="shared" si="6"/>
        <v>1.9101848253137765E-2</v>
      </c>
      <c r="T42" s="113">
        <f t="shared" si="1"/>
        <v>7.9075013379030796E-3</v>
      </c>
      <c r="U42" s="113">
        <f t="shared" si="2"/>
        <v>7.0524179745999997E-3</v>
      </c>
    </row>
    <row r="43" spans="4:21" x14ac:dyDescent="0.2">
      <c r="D43" s="184">
        <v>42916</v>
      </c>
      <c r="E43" s="185">
        <v>1.6990237686409702E-2</v>
      </c>
      <c r="F43" s="185">
        <v>1.4702608418286699E-2</v>
      </c>
      <c r="G43" s="185">
        <v>1.0826983017163999E-2</v>
      </c>
      <c r="H43" s="185">
        <v>6.1417320868222096E-3</v>
      </c>
      <c r="I43" s="185">
        <v>2.2876292681230023E-3</v>
      </c>
      <c r="L43" s="98">
        <f t="shared" si="3"/>
        <v>4.7757032551555252E-3</v>
      </c>
      <c r="N43" s="98">
        <f t="shared" si="4"/>
        <v>1.3330952015250253E-2</v>
      </c>
      <c r="Q43" s="149">
        <f t="shared" si="5"/>
        <v>1.4702608418286699E-2</v>
      </c>
      <c r="R43" s="149">
        <f t="shared" si="6"/>
        <v>1.3330952015250253E-2</v>
      </c>
      <c r="T43" s="113">
        <f t="shared" si="1"/>
        <v>6.1417320868222096E-3</v>
      </c>
      <c r="U43" s="113">
        <f t="shared" si="2"/>
        <v>1.04092255253047E-2</v>
      </c>
    </row>
    <row r="44" spans="4:21" x14ac:dyDescent="0.2">
      <c r="D44" s="184">
        <v>42825</v>
      </c>
      <c r="E44" s="185">
        <v>1.7735737613321999E-2</v>
      </c>
      <c r="F44" s="185">
        <v>1.5448997335999999E-2</v>
      </c>
      <c r="G44" s="185">
        <v>1.0661196063000001E-2</v>
      </c>
      <c r="H44" s="185">
        <v>7.0524179745999997E-3</v>
      </c>
      <c r="I44" s="185">
        <v>2.2867402773E-3</v>
      </c>
      <c r="L44" s="98">
        <f t="shared" ref="L44:L75" si="7">(H44-($L$10*H45))/(1-$L$10)</f>
        <v>2.0172066485429495E-3</v>
      </c>
      <c r="N44" s="98">
        <f t="shared" si="4"/>
        <v>1.0384126877429845E-2</v>
      </c>
      <c r="Q44" s="149">
        <f t="shared" si="5"/>
        <v>1.5448997335999999E-2</v>
      </c>
      <c r="R44" s="149">
        <f t="shared" si="6"/>
        <v>1.0384126877429845E-2</v>
      </c>
      <c r="T44" s="113">
        <f t="shared" si="1"/>
        <v>7.0524179745999997E-3</v>
      </c>
      <c r="U44" s="113">
        <f t="shared" si="2"/>
        <v>9.4183636050783007E-3</v>
      </c>
    </row>
    <row r="45" spans="4:21" x14ac:dyDescent="0.2">
      <c r="D45" s="184">
        <v>42735</v>
      </c>
      <c r="E45" s="185">
        <v>2.1143419930978902E-2</v>
      </c>
      <c r="F45" s="185">
        <v>1.880560249E-2</v>
      </c>
      <c r="G45" s="185">
        <v>1.0699576423024101E-2</v>
      </c>
      <c r="H45" s="185">
        <v>1.04092255253047E-2</v>
      </c>
      <c r="I45" s="185">
        <v>2.3378174414000002E-3</v>
      </c>
      <c r="L45" s="98">
        <f t="shared" si="7"/>
        <v>1.1895518405644298E-2</v>
      </c>
      <c r="N45" s="98">
        <f t="shared" si="4"/>
        <v>2.033143363835066E-2</v>
      </c>
      <c r="Q45" s="149">
        <f t="shared" si="5"/>
        <v>1.880560249E-2</v>
      </c>
      <c r="R45" s="149">
        <f t="shared" si="6"/>
        <v>2.033143363835066E-2</v>
      </c>
      <c r="T45" s="113">
        <f t="shared" si="1"/>
        <v>1.04092255253047E-2</v>
      </c>
      <c r="U45" s="113">
        <f t="shared" si="2"/>
        <v>1.0083185187378E-2</v>
      </c>
    </row>
    <row r="46" spans="4:21" x14ac:dyDescent="0.2">
      <c r="D46" s="184">
        <v>42643</v>
      </c>
      <c r="E46" s="185">
        <v>2.06577669053928E-2</v>
      </c>
      <c r="F46" s="185">
        <v>1.8319996376E-2</v>
      </c>
      <c r="G46" s="185">
        <v>1.1210594930270301E-2</v>
      </c>
      <c r="H46" s="185">
        <v>9.4183636050783007E-3</v>
      </c>
      <c r="I46" s="185">
        <v>2.3377705292000001E-3</v>
      </c>
      <c r="L46" s="98">
        <f t="shared" si="7"/>
        <v>8.4211312316287527E-3</v>
      </c>
      <c r="N46" s="98">
        <f t="shared" si="4"/>
        <v>1.7342246353622803E-2</v>
      </c>
      <c r="Q46" s="149">
        <f t="shared" si="5"/>
        <v>1.8319996376E-2</v>
      </c>
      <c r="R46" s="149">
        <f t="shared" si="6"/>
        <v>1.7342246353622803E-2</v>
      </c>
      <c r="T46" s="113">
        <f t="shared" si="1"/>
        <v>9.4183636050783007E-3</v>
      </c>
      <c r="U46" s="113">
        <f t="shared" si="2"/>
        <v>1.07125526919041E-2</v>
      </c>
    </row>
    <row r="47" spans="4:21" x14ac:dyDescent="0.2">
      <c r="D47" s="184">
        <v>42551</v>
      </c>
      <c r="E47" s="185">
        <v>2.1334564046077701E-2</v>
      </c>
      <c r="F47" s="185">
        <v>1.9062027697734799E-2</v>
      </c>
      <c r="G47" s="185">
        <v>1.1218623901988399E-2</v>
      </c>
      <c r="H47" s="185">
        <v>1.0083185187378E-2</v>
      </c>
      <c r="I47" s="185">
        <v>2.2725363483429017E-3</v>
      </c>
      <c r="L47" s="98">
        <f t="shared" si="7"/>
        <v>9.1391339305888497E-3</v>
      </c>
      <c r="N47" s="98">
        <f t="shared" si="4"/>
        <v>1.8141253246188871E-2</v>
      </c>
      <c r="Q47" s="149">
        <f t="shared" si="5"/>
        <v>1.9062027697734799E-2</v>
      </c>
      <c r="R47" s="149">
        <f t="shared" si="6"/>
        <v>1.8141253246188871E-2</v>
      </c>
      <c r="T47" s="113">
        <f t="shared" si="1"/>
        <v>1.0083185187378E-2</v>
      </c>
      <c r="U47" s="113">
        <f t="shared" si="2"/>
        <v>2.2000541428998301E-2</v>
      </c>
    </row>
    <row r="48" spans="4:21" x14ac:dyDescent="0.2">
      <c r="D48" s="184">
        <v>42460</v>
      </c>
      <c r="E48" s="185">
        <v>2.1834870999999999E-2</v>
      </c>
      <c r="F48" s="185">
        <v>1.95072042438044E-2</v>
      </c>
      <c r="G48" s="185">
        <v>1.1102939430001801E-2</v>
      </c>
      <c r="H48" s="185">
        <v>1.07125526919041E-2</v>
      </c>
      <c r="I48" s="185">
        <v>2.3276671404589E-3</v>
      </c>
      <c r="L48" s="98">
        <f t="shared" si="7"/>
        <v>-6.2194304137371979E-3</v>
      </c>
      <c r="N48" s="98">
        <f t="shared" si="4"/>
        <v>2.4755814677972499E-3</v>
      </c>
      <c r="Q48" s="149">
        <f t="shared" si="5"/>
        <v>1.95072042438044E-2</v>
      </c>
      <c r="R48" s="149">
        <f t="shared" si="6"/>
        <v>2.4755814677972499E-3</v>
      </c>
      <c r="T48" s="113">
        <f t="shared" si="1"/>
        <v>1.07125526919041E-2</v>
      </c>
      <c r="U48" s="113">
        <f t="shared" si="2"/>
        <v>2.5073233672345499E-2</v>
      </c>
    </row>
    <row r="49" spans="4:21" x14ac:dyDescent="0.2">
      <c r="D49" s="184">
        <v>42369</v>
      </c>
      <c r="E49" s="185">
        <v>3.34302467599095E-2</v>
      </c>
      <c r="F49" s="185">
        <v>3.1068835806594901E-2</v>
      </c>
      <c r="G49" s="185">
        <v>1.13703547142313E-2</v>
      </c>
      <c r="H49" s="185">
        <v>2.2000541428998301E-2</v>
      </c>
      <c r="I49" s="185">
        <v>2.3614109533145987E-3</v>
      </c>
      <c r="L49" s="98">
        <f t="shared" si="7"/>
        <v>1.7391503063977503E-2</v>
      </c>
      <c r="N49" s="98">
        <f t="shared" si="4"/>
        <v>2.6529808854498516E-2</v>
      </c>
      <c r="Q49" s="149">
        <f t="shared" si="5"/>
        <v>3.1068835806594901E-2</v>
      </c>
      <c r="R49" s="149">
        <f t="shared" si="6"/>
        <v>2.6529808854498516E-2</v>
      </c>
      <c r="T49" s="113">
        <f t="shared" si="1"/>
        <v>2.2000541428998301E-2</v>
      </c>
      <c r="U49" s="113">
        <f t="shared" si="2"/>
        <v>2.6220905563354598E-2</v>
      </c>
    </row>
    <row r="50" spans="4:21" x14ac:dyDescent="0.2">
      <c r="D50" s="184">
        <v>42277</v>
      </c>
      <c r="E50" s="185">
        <v>3.6832198636393101E-2</v>
      </c>
      <c r="F50" s="185">
        <v>3.4335828815885698E-2</v>
      </c>
      <c r="G50" s="185">
        <v>1.1728837629207799E-2</v>
      </c>
      <c r="H50" s="185">
        <v>2.5073233672345499E-2</v>
      </c>
      <c r="I50" s="185">
        <v>2.4963698205073999E-3</v>
      </c>
      <c r="L50" s="98">
        <f t="shared" si="7"/>
        <v>2.3351725835831852E-2</v>
      </c>
      <c r="N50" s="98">
        <f t="shared" si="4"/>
        <v>3.2769824458064978E-2</v>
      </c>
      <c r="Q50" s="149">
        <f t="shared" si="5"/>
        <v>3.4335828815885698E-2</v>
      </c>
      <c r="R50" s="149">
        <f t="shared" si="6"/>
        <v>3.2769824458064978E-2</v>
      </c>
      <c r="T50" s="113">
        <f t="shared" si="1"/>
        <v>2.5073233672345499E-2</v>
      </c>
      <c r="U50" s="113">
        <f t="shared" si="2"/>
        <v>2.2047743370712899E-2</v>
      </c>
    </row>
    <row r="51" spans="4:21" x14ac:dyDescent="0.2">
      <c r="D51" s="184">
        <v>42185</v>
      </c>
      <c r="E51" s="185">
        <v>3.8208739990865201E-2</v>
      </c>
      <c r="F51" s="185">
        <v>3.5834023067800702E-2</v>
      </c>
      <c r="G51" s="185">
        <v>1.19039927765488E-2</v>
      </c>
      <c r="H51" s="185">
        <v>2.6220905563354598E-2</v>
      </c>
      <c r="I51" s="185">
        <v>0</v>
      </c>
      <c r="L51" s="98">
        <f t="shared" si="7"/>
        <v>3.2480648852317148E-2</v>
      </c>
      <c r="N51" s="98">
        <f t="shared" si="4"/>
        <v>4.4771291038181449E-2</v>
      </c>
      <c r="Q51" s="149">
        <f t="shared" si="5"/>
        <v>3.5834023067800702E-2</v>
      </c>
      <c r="R51" s="149">
        <f t="shared" si="6"/>
        <v>4.4771291038181449E-2</v>
      </c>
      <c r="T51" s="113">
        <f t="shared" si="1"/>
        <v>2.6220905563354598E-2</v>
      </c>
      <c r="U51" s="113">
        <f t="shared" si="2"/>
        <v>2.04179399568967E-2</v>
      </c>
    </row>
    <row r="52" spans="4:21" x14ac:dyDescent="0.2">
      <c r="D52" s="184">
        <v>42094</v>
      </c>
      <c r="E52" s="185">
        <v>3.3915256697136298E-2</v>
      </c>
      <c r="F52" s="185">
        <v>3.1549805472555099E-2</v>
      </c>
      <c r="G52" s="185">
        <v>1.1809347061739601E-2</v>
      </c>
      <c r="H52" s="185">
        <v>2.2047743370712899E-2</v>
      </c>
      <c r="I52" s="185">
        <v>0</v>
      </c>
      <c r="L52" s="98">
        <f t="shared" si="7"/>
        <v>2.4492448491437196E-2</v>
      </c>
      <c r="N52" s="98">
        <f t="shared" si="4"/>
        <v>3.659103537780406E-2</v>
      </c>
      <c r="Q52" s="149">
        <f t="shared" si="5"/>
        <v>3.1549805472555099E-2</v>
      </c>
      <c r="R52" s="149">
        <f t="shared" si="6"/>
        <v>3.659103537780406E-2</v>
      </c>
      <c r="T52" s="113">
        <f t="shared" si="1"/>
        <v>2.2047743370712899E-2</v>
      </c>
      <c r="U52" s="113">
        <f t="shared" si="2"/>
        <v>2.0037339000000001E-2</v>
      </c>
    </row>
    <row r="53" spans="4:21" x14ac:dyDescent="0.2">
      <c r="D53" s="184">
        <v>42004</v>
      </c>
      <c r="E53" s="185">
        <v>3.2626982066988303E-2</v>
      </c>
      <c r="F53" s="185">
        <v>3.0245673249977501E-2</v>
      </c>
      <c r="G53" s="185">
        <v>1.2135046402880999E-2</v>
      </c>
      <c r="H53" s="185">
        <v>2.04179399568967E-2</v>
      </c>
      <c r="I53" s="185">
        <v>2.3813089999999981E-3</v>
      </c>
      <c r="L53" s="98">
        <f t="shared" si="7"/>
        <v>2.0988841392241747E-2</v>
      </c>
      <c r="N53" s="98">
        <f t="shared" si="4"/>
        <v>3.0917794626492912E-2</v>
      </c>
      <c r="Q53" s="149">
        <f t="shared" si="5"/>
        <v>3.0245673249977501E-2</v>
      </c>
      <c r="R53" s="149">
        <f t="shared" si="6"/>
        <v>3.0917794626492912E-2</v>
      </c>
      <c r="T53" s="113">
        <f t="shared" si="1"/>
        <v>2.04179399568967E-2</v>
      </c>
      <c r="U53" s="113">
        <f t="shared" si="2"/>
        <v>1.6679534049883801E-2</v>
      </c>
    </row>
    <row r="54" spans="4:21" x14ac:dyDescent="0.2">
      <c r="D54" s="184">
        <v>41912</v>
      </c>
      <c r="E54" s="185">
        <v>3.2370901000000001E-2</v>
      </c>
      <c r="F54" s="185">
        <v>2.9995237000000001E-2</v>
      </c>
      <c r="G54" s="185">
        <v>1.2333561999999999E-2</v>
      </c>
      <c r="H54" s="185">
        <v>2.0037339000000001E-2</v>
      </c>
      <c r="I54" s="185">
        <v>2.3756639999999996E-3</v>
      </c>
      <c r="L54" s="98">
        <f t="shared" si="7"/>
        <v>2.5074046425174301E-2</v>
      </c>
      <c r="N54" s="98">
        <f t="shared" si="4"/>
        <v>3.5251594143117737E-2</v>
      </c>
      <c r="Q54" s="149">
        <f t="shared" si="5"/>
        <v>2.9995237000000001E-2</v>
      </c>
      <c r="R54" s="149">
        <f t="shared" si="6"/>
        <v>3.5251594143117737E-2</v>
      </c>
      <c r="T54" s="113">
        <f t="shared" si="1"/>
        <v>2.0037339000000001E-2</v>
      </c>
      <c r="U54" s="113">
        <f t="shared" si="2"/>
        <v>1.28139634228442E-2</v>
      </c>
    </row>
    <row r="55" spans="4:21" x14ac:dyDescent="0.2">
      <c r="D55" s="184">
        <v>41820</v>
      </c>
      <c r="E55" s="185">
        <v>2.92896136267175E-2</v>
      </c>
      <c r="F55" s="185">
        <v>2.68559373817151E-2</v>
      </c>
      <c r="G55" s="185">
        <v>1.2526141705636E-2</v>
      </c>
      <c r="H55" s="185">
        <v>1.6679534049883801E-2</v>
      </c>
      <c r="I55" s="185">
        <v>2.4336769999999987E-3</v>
      </c>
      <c r="L55" s="98">
        <f t="shared" si="7"/>
        <v>2.2477889990443204E-2</v>
      </c>
      <c r="N55" s="98">
        <f t="shared" si="4"/>
        <v>3.2766042195394807E-2</v>
      </c>
      <c r="Q55" s="149">
        <f t="shared" si="5"/>
        <v>2.68559373817151E-2</v>
      </c>
      <c r="R55" s="149">
        <f t="shared" si="6"/>
        <v>3.2766042195394807E-2</v>
      </c>
      <c r="T55" s="113">
        <f t="shared" si="1"/>
        <v>1.6679534049883801E-2</v>
      </c>
      <c r="U55" s="113">
        <f t="shared" si="2"/>
        <v>1.9084940880359901E-2</v>
      </c>
    </row>
    <row r="56" spans="4:21" x14ac:dyDescent="0.2">
      <c r="D56" s="184">
        <v>41729</v>
      </c>
      <c r="E56" s="185">
        <v>2.5243516062443801E-2</v>
      </c>
      <c r="F56" s="185">
        <v>2.2895136103475398E-2</v>
      </c>
      <c r="G56" s="185">
        <v>1.23831653345731E-2</v>
      </c>
      <c r="H56" s="185">
        <v>1.28139634228442E-2</v>
      </c>
      <c r="I56" s="185">
        <v>2.3483800000000006E-3</v>
      </c>
      <c r="L56" s="98">
        <f t="shared" si="7"/>
        <v>3.4074972365706483E-3</v>
      </c>
      <c r="N56" s="98">
        <f t="shared" si="4"/>
        <v>1.344729660532562E-2</v>
      </c>
      <c r="Q56" s="149">
        <f t="shared" si="5"/>
        <v>2.2895136103475398E-2</v>
      </c>
      <c r="R56" s="149">
        <f t="shared" si="6"/>
        <v>1.344729660532562E-2</v>
      </c>
      <c r="T56" s="113">
        <f t="shared" si="1"/>
        <v>1.28139634228442E-2</v>
      </c>
      <c r="U56" s="113">
        <f t="shared" si="2"/>
        <v>2.2463503630762102E-2</v>
      </c>
    </row>
    <row r="57" spans="4:21" x14ac:dyDescent="0.2">
      <c r="D57" s="184">
        <v>41639</v>
      </c>
      <c r="E57" s="185">
        <v>3.1700107992022497E-2</v>
      </c>
      <c r="F57" s="185">
        <v>2.9366772901907201E-2</v>
      </c>
      <c r="G57" s="185">
        <v>1.2536730562863301E-2</v>
      </c>
      <c r="H57" s="185">
        <v>1.9084940880359901E-2</v>
      </c>
      <c r="I57" s="185">
        <v>2.3333349999999989E-3</v>
      </c>
      <c r="L57" s="98">
        <f t="shared" si="7"/>
        <v>1.4017096754756602E-2</v>
      </c>
      <c r="N57" s="98">
        <f t="shared" si="4"/>
        <v>2.4333851874631662E-2</v>
      </c>
      <c r="Q57" s="149">
        <f t="shared" si="5"/>
        <v>2.9366772901907201E-2</v>
      </c>
      <c r="R57" s="149">
        <f t="shared" si="6"/>
        <v>2.4333851874631662E-2</v>
      </c>
      <c r="T57" s="113">
        <f t="shared" si="1"/>
        <v>1.9084940880359901E-2</v>
      </c>
      <c r="U57" s="113">
        <f t="shared" si="2"/>
        <v>2.5495676365855899E-2</v>
      </c>
    </row>
    <row r="58" spans="4:21" x14ac:dyDescent="0.2">
      <c r="D58" s="184">
        <v>41547</v>
      </c>
      <c r="E58" s="185">
        <v>3.56081088021638E-2</v>
      </c>
      <c r="F58" s="185">
        <v>3.3497627017465198E-2</v>
      </c>
      <c r="G58" s="185">
        <v>1.3064614944709599E-2</v>
      </c>
      <c r="H58" s="185">
        <v>2.2463503630762102E-2</v>
      </c>
      <c r="I58" s="185">
        <v>2.1104819999999969E-3</v>
      </c>
      <c r="L58" s="98">
        <f t="shared" si="7"/>
        <v>1.7915244528121405E-2</v>
      </c>
      <c r="N58" s="98">
        <f t="shared" si="4"/>
        <v>2.9037556837958833E-2</v>
      </c>
      <c r="Q58" s="149">
        <f t="shared" si="5"/>
        <v>3.3497627017465198E-2</v>
      </c>
      <c r="R58" s="149">
        <f t="shared" si="6"/>
        <v>2.9037556837958833E-2</v>
      </c>
      <c r="T58" s="113">
        <f t="shared" si="1"/>
        <v>2.2463503630762102E-2</v>
      </c>
      <c r="U58" s="113">
        <f t="shared" si="2"/>
        <v>1.39762240470545E-2</v>
      </c>
    </row>
    <row r="59" spans="4:21" x14ac:dyDescent="0.2">
      <c r="D59" s="184">
        <v>41455</v>
      </c>
      <c r="E59" s="185">
        <v>3.8610936661720503E-2</v>
      </c>
      <c r="F59" s="185">
        <v>3.5974593684815599E-2</v>
      </c>
      <c r="G59" s="185">
        <v>1.3027109795329001E-2</v>
      </c>
      <c r="H59" s="185">
        <v>2.5495676365855899E-2</v>
      </c>
      <c r="I59" s="185">
        <v>2.6363429999999993E-3</v>
      </c>
      <c r="L59" s="98">
        <f t="shared" si="7"/>
        <v>4.2774854844057991E-2</v>
      </c>
      <c r="N59" s="98">
        <f t="shared" si="4"/>
        <v>5.3574272194447881E-2</v>
      </c>
      <c r="Q59" s="149">
        <f t="shared" si="5"/>
        <v>3.5974593684815599E-2</v>
      </c>
      <c r="R59" s="149">
        <f t="shared" si="6"/>
        <v>5.3574272194447881E-2</v>
      </c>
      <c r="T59" s="113">
        <f t="shared" si="1"/>
        <v>2.5495676365855899E-2</v>
      </c>
      <c r="U59" s="113">
        <f t="shared" si="2"/>
        <v>1.0314779163545401E-2</v>
      </c>
    </row>
    <row r="60" spans="4:21" x14ac:dyDescent="0.2">
      <c r="D60" s="184">
        <v>41364</v>
      </c>
      <c r="E60" s="185">
        <v>2.6797737044829899E-2</v>
      </c>
      <c r="F60" s="185">
        <v>2.4429089773500601E-2</v>
      </c>
      <c r="G60" s="185">
        <v>1.28113421564541E-2</v>
      </c>
      <c r="H60" s="185">
        <v>1.39762240470545E-2</v>
      </c>
      <c r="I60" s="185">
        <v>2.368646999999998E-3</v>
      </c>
      <c r="L60" s="98">
        <f t="shared" si="7"/>
        <v>1.9468391372318147E-2</v>
      </c>
      <c r="N60" s="98">
        <f t="shared" si="4"/>
        <v>3.0083452678906664E-2</v>
      </c>
      <c r="Q60" s="149">
        <f t="shared" si="5"/>
        <v>2.4429089773500601E-2</v>
      </c>
      <c r="R60" s="149">
        <f t="shared" si="6"/>
        <v>3.0083452678906664E-2</v>
      </c>
      <c r="T60" s="113">
        <f t="shared" si="1"/>
        <v>1.39762240470545E-2</v>
      </c>
      <c r="U60" s="113">
        <f t="shared" si="2"/>
        <v>1.4480709160788001E-2</v>
      </c>
    </row>
    <row r="61" spans="4:21" x14ac:dyDescent="0.2">
      <c r="D61" s="184">
        <v>41274</v>
      </c>
      <c r="E61" s="185">
        <v>2.3483326997914802E-2</v>
      </c>
      <c r="F61" s="185">
        <v>2.0814852638703401E-2</v>
      </c>
      <c r="G61" s="185">
        <v>1.30979761723631E-2</v>
      </c>
      <c r="H61" s="185">
        <v>1.0314779163545401E-2</v>
      </c>
      <c r="I61" s="185">
        <v>2.6684739999999971E-3</v>
      </c>
      <c r="L61" s="98">
        <f t="shared" si="7"/>
        <v>4.065884167681502E-3</v>
      </c>
      <c r="N61" s="98">
        <f t="shared" si="4"/>
        <v>1.4502697769742223E-2</v>
      </c>
      <c r="Q61" s="149">
        <f t="shared" si="5"/>
        <v>2.0814852638703401E-2</v>
      </c>
      <c r="R61" s="149">
        <f t="shared" si="6"/>
        <v>1.4502697769742223E-2</v>
      </c>
      <c r="T61" s="113">
        <f t="shared" si="1"/>
        <v>1.0314779163545401E-2</v>
      </c>
      <c r="U61" s="113">
        <f t="shared" si="2"/>
        <v>1.22673587011438E-2</v>
      </c>
    </row>
    <row r="62" spans="4:21" x14ac:dyDescent="0.2">
      <c r="D62" s="184">
        <v>41182</v>
      </c>
      <c r="E62" s="185">
        <v>2.7697201285230798E-2</v>
      </c>
      <c r="F62" s="185">
        <v>2.5333569025155201E-2</v>
      </c>
      <c r="G62" s="185">
        <v>1.3144689506416099E-2</v>
      </c>
      <c r="H62" s="185">
        <v>1.4480709160788001E-2</v>
      </c>
      <c r="I62" s="185">
        <v>2.3700000000000006E-3</v>
      </c>
      <c r="L62" s="98">
        <f t="shared" si="7"/>
        <v>1.7800734850254303E-2</v>
      </c>
      <c r="N62" s="98">
        <f t="shared" si="4"/>
        <v>2.8735514288773301E-2</v>
      </c>
      <c r="Q62" s="149">
        <f t="shared" si="5"/>
        <v>2.5333569025155201E-2</v>
      </c>
      <c r="R62" s="149">
        <f t="shared" si="6"/>
        <v>2.8735514288773301E-2</v>
      </c>
      <c r="T62" s="113">
        <f t="shared" si="1"/>
        <v>1.4480709160788001E-2</v>
      </c>
      <c r="U62" s="113">
        <f t="shared" si="2"/>
        <v>1.48075807860622E-2</v>
      </c>
    </row>
    <row r="63" spans="4:21" x14ac:dyDescent="0.2">
      <c r="D63" s="184">
        <v>41090</v>
      </c>
      <c r="E63" s="185">
        <v>2.5750552312522899E-2</v>
      </c>
      <c r="F63" s="185">
        <v>2.2876162991780202E-2</v>
      </c>
      <c r="G63" s="185">
        <v>1.3416362831172901E-2</v>
      </c>
      <c r="H63" s="185">
        <v>1.22673587011438E-2</v>
      </c>
      <c r="I63" s="185">
        <v>2.874388999999998E-3</v>
      </c>
      <c r="L63" s="98">
        <f t="shared" si="7"/>
        <v>8.4570255737661994E-3</v>
      </c>
      <c r="N63" s="98">
        <f t="shared" si="4"/>
        <v>1.9049263166055708E-2</v>
      </c>
      <c r="Q63" s="149">
        <f t="shared" si="5"/>
        <v>2.2876162991780202E-2</v>
      </c>
      <c r="R63" s="149">
        <f t="shared" si="6"/>
        <v>1.9049263166055708E-2</v>
      </c>
      <c r="T63" s="113">
        <f t="shared" si="1"/>
        <v>1.22673587011438E-2</v>
      </c>
      <c r="U63" s="113">
        <f t="shared" si="2"/>
        <v>1.6400393836143699E-2</v>
      </c>
    </row>
    <row r="64" spans="4:21" x14ac:dyDescent="0.2">
      <c r="D64" s="184">
        <v>40999</v>
      </c>
      <c r="E64" s="185">
        <v>2.82320172845326E-2</v>
      </c>
      <c r="F64" s="185">
        <v>2.5496584895873801E-2</v>
      </c>
      <c r="G64" s="185">
        <v>1.3374211326072499E-2</v>
      </c>
      <c r="H64" s="185">
        <v>1.48075807860622E-2</v>
      </c>
      <c r="I64" s="185">
        <v>2.7300000000000033E-3</v>
      </c>
      <c r="L64" s="98">
        <f t="shared" si="7"/>
        <v>1.2418361210939956E-2</v>
      </c>
      <c r="N64" s="98">
        <f t="shared" si="4"/>
        <v>2.3157791186945831E-2</v>
      </c>
      <c r="Q64" s="149">
        <f t="shared" si="5"/>
        <v>2.5496584895873801E-2</v>
      </c>
      <c r="R64" s="149">
        <f t="shared" si="6"/>
        <v>2.3157791186945831E-2</v>
      </c>
      <c r="T64" s="113">
        <f t="shared" si="1"/>
        <v>1.48075807860622E-2</v>
      </c>
      <c r="U64" s="113">
        <f t="shared" si="2"/>
        <v>2.1977060840686801E-2</v>
      </c>
    </row>
    <row r="65" spans="4:21" x14ac:dyDescent="0.2">
      <c r="D65" s="184">
        <v>40908</v>
      </c>
      <c r="E65" s="185">
        <v>2.96501059533778E-2</v>
      </c>
      <c r="F65" s="185">
        <v>2.7121393520821799E-2</v>
      </c>
      <c r="G65" s="185">
        <v>1.3169989417391E-2</v>
      </c>
      <c r="H65" s="185">
        <v>1.6400393836143699E-2</v>
      </c>
      <c r="I65" s="185">
        <v>2.530000000000001E-3</v>
      </c>
      <c r="L65" s="98">
        <f t="shared" si="7"/>
        <v>8.035393329329045E-3</v>
      </c>
      <c r="N65" s="98">
        <f t="shared" si="4"/>
        <v>1.8727291433588533E-2</v>
      </c>
      <c r="Q65" s="149">
        <f t="shared" si="5"/>
        <v>2.7121393520821799E-2</v>
      </c>
      <c r="R65" s="149">
        <f t="shared" si="6"/>
        <v>1.8727291433588533E-2</v>
      </c>
      <c r="T65" s="113">
        <f t="shared" si="1"/>
        <v>1.6400393836143699E-2</v>
      </c>
      <c r="U65" s="113">
        <f t="shared" si="2"/>
        <v>3.2324556932524E-2</v>
      </c>
    </row>
    <row r="66" spans="4:21" x14ac:dyDescent="0.2">
      <c r="D66" s="184">
        <v>40816</v>
      </c>
      <c r="E66" s="185">
        <v>3.5182315754397502E-2</v>
      </c>
      <c r="F66" s="185">
        <v>3.3077189260281803E-2</v>
      </c>
      <c r="G66" s="185">
        <v>1.3123101125064899E-2</v>
      </c>
      <c r="H66" s="185">
        <v>2.1977060840686801E-2</v>
      </c>
      <c r="I66" s="185">
        <v>2.1100000000000008E-3</v>
      </c>
      <c r="L66" s="98">
        <f t="shared" si="7"/>
        <v>6.4558167029310064E-3</v>
      </c>
      <c r="N66" s="98">
        <f t="shared" si="4"/>
        <v>1.7512147886908469E-2</v>
      </c>
      <c r="Q66" s="149">
        <f t="shared" si="5"/>
        <v>3.3077189260281803E-2</v>
      </c>
      <c r="R66" s="149">
        <f t="shared" si="6"/>
        <v>1.7512147886908469E-2</v>
      </c>
      <c r="T66" s="113">
        <f t="shared" si="1"/>
        <v>2.1977060840686801E-2</v>
      </c>
      <c r="U66" s="113">
        <f t="shared" si="2"/>
        <v>2.6305743139994901E-2</v>
      </c>
    </row>
    <row r="67" spans="4:21" x14ac:dyDescent="0.2">
      <c r="D67" s="184">
        <v>40724</v>
      </c>
      <c r="E67" s="185">
        <v>4.6188146173950097E-2</v>
      </c>
      <c r="F67" s="185">
        <v>4.38515124128009E-2</v>
      </c>
      <c r="G67" s="185">
        <v>1.3744318551787E-2</v>
      </c>
      <c r="H67" s="185">
        <v>3.2324556932524E-2</v>
      </c>
      <c r="I67" s="185">
        <v>2.3499999999999979E-3</v>
      </c>
      <c r="L67" s="98">
        <f t="shared" si="7"/>
        <v>4.135277762131765E-2</v>
      </c>
      <c r="N67" s="98">
        <f t="shared" si="4"/>
        <v>5.3184648086217035E-2</v>
      </c>
      <c r="Q67" s="149">
        <f t="shared" si="5"/>
        <v>4.38515124128009E-2</v>
      </c>
      <c r="R67" s="149">
        <f t="shared" si="6"/>
        <v>5.3184648086217035E-2</v>
      </c>
      <c r="T67" s="113">
        <f t="shared" si="1"/>
        <v>3.2324556932524E-2</v>
      </c>
      <c r="U67" s="113">
        <f t="shared" si="2"/>
        <v>3.4800144114659599E-2</v>
      </c>
    </row>
    <row r="68" spans="4:21" x14ac:dyDescent="0.2">
      <c r="D68" s="184">
        <v>40633</v>
      </c>
      <c r="E68" s="185">
        <v>4.0144621492425502E-2</v>
      </c>
      <c r="F68" s="185">
        <v>3.7864665263604602E-2</v>
      </c>
      <c r="G68" s="185">
        <v>1.37406062225313E-2</v>
      </c>
      <c r="H68" s="185">
        <v>2.6305743139994901E-2</v>
      </c>
      <c r="I68" s="185">
        <v>2.2700000000000012E-3</v>
      </c>
      <c r="L68" s="98">
        <f t="shared" si="7"/>
        <v>1.3564141677997856E-2</v>
      </c>
      <c r="N68" s="98">
        <f t="shared" si="4"/>
        <v>2.5158722570806979E-2</v>
      </c>
      <c r="Q68" s="149">
        <f t="shared" si="5"/>
        <v>3.7864665263604602E-2</v>
      </c>
      <c r="R68" s="149">
        <f t="shared" si="6"/>
        <v>2.5158722570806979E-2</v>
      </c>
      <c r="T68" s="113">
        <f t="shared" si="1"/>
        <v>2.6305743139994901E-2</v>
      </c>
      <c r="U68" s="113">
        <f t="shared" si="2"/>
        <v>3.8627080130294998E-2</v>
      </c>
    </row>
    <row r="69" spans="4:21" x14ac:dyDescent="0.2">
      <c r="D69" s="184">
        <v>40543</v>
      </c>
      <c r="E69" s="185">
        <v>4.9906981915524999E-2</v>
      </c>
      <c r="F69" s="185">
        <v>4.6984343023163302E-2</v>
      </c>
      <c r="G69" s="185">
        <v>1.49670057570583E-2</v>
      </c>
      <c r="H69" s="185">
        <v>3.4800144114659599E-2</v>
      </c>
      <c r="I69" s="185">
        <v>2.9100000000000029E-3</v>
      </c>
      <c r="L69" s="98">
        <f t="shared" si="7"/>
        <v>2.9059740091206498E-2</v>
      </c>
      <c r="N69" s="98">
        <f t="shared" si="4"/>
        <v>4.1422299647555061E-2</v>
      </c>
      <c r="Q69" s="149">
        <f t="shared" si="5"/>
        <v>4.6984343023163302E-2</v>
      </c>
      <c r="R69" s="149">
        <f t="shared" si="6"/>
        <v>4.1422299647555061E-2</v>
      </c>
      <c r="T69" s="113">
        <f t="shared" si="1"/>
        <v>3.4800144114659599E-2</v>
      </c>
      <c r="U69" s="113">
        <f t="shared" si="2"/>
        <v>2.6019047869156101E-2</v>
      </c>
    </row>
    <row r="70" spans="4:21" x14ac:dyDescent="0.2">
      <c r="D70" s="184">
        <v>40451</v>
      </c>
      <c r="E70" s="185">
        <v>5.4505660580725E-2</v>
      </c>
      <c r="F70" s="185">
        <v>5.21811681367325E-2</v>
      </c>
      <c r="G70" s="185">
        <v>1.5679654100116399E-2</v>
      </c>
      <c r="H70" s="185">
        <v>3.8627080130294998E-2</v>
      </c>
      <c r="I70" s="185">
        <v>2.3200000000000026E-3</v>
      </c>
      <c r="L70" s="98">
        <f t="shared" si="7"/>
        <v>5.7539128522003345E-2</v>
      </c>
      <c r="N70" s="98">
        <f t="shared" si="4"/>
        <v>7.1629015589656175E-2</v>
      </c>
      <c r="Q70" s="149">
        <f t="shared" si="5"/>
        <v>5.21811681367325E-2</v>
      </c>
      <c r="R70" s="149">
        <f t="shared" si="6"/>
        <v>7.1629015589656175E-2</v>
      </c>
      <c r="T70" s="113">
        <f t="shared" si="1"/>
        <v>3.8627080130294998E-2</v>
      </c>
      <c r="U70" s="113">
        <f t="shared" si="2"/>
        <v>-9.5005221773340597E-3</v>
      </c>
    </row>
    <row r="71" spans="4:21" x14ac:dyDescent="0.2">
      <c r="D71" s="184">
        <v>40359</v>
      </c>
      <c r="E71" s="185">
        <v>4.3240417623576798E-2</v>
      </c>
      <c r="F71" s="185">
        <v>4.0906724205926802E-2</v>
      </c>
      <c r="G71" s="185">
        <v>1.7170946174813E-2</v>
      </c>
      <c r="H71" s="185">
        <v>2.6019047869156101E-2</v>
      </c>
      <c r="I71" s="185">
        <v>2.3299999999999987E-3</v>
      </c>
      <c r="L71" s="98">
        <f t="shared" si="7"/>
        <v>7.929840293889133E-2</v>
      </c>
      <c r="N71" s="98">
        <f t="shared" si="4"/>
        <v>9.5273031544223841E-2</v>
      </c>
      <c r="Q71" s="149">
        <f t="shared" si="5"/>
        <v>4.0906724205926802E-2</v>
      </c>
      <c r="R71" s="149">
        <f t="shared" si="6"/>
        <v>9.5273031544223841E-2</v>
      </c>
      <c r="T71" s="113">
        <f t="shared" si="1"/>
        <v>2.6019047869156101E-2</v>
      </c>
      <c r="U71" s="113">
        <f t="shared" si="2"/>
        <v>-5.0680073899888697E-2</v>
      </c>
    </row>
    <row r="72" spans="4:21" x14ac:dyDescent="0.2">
      <c r="D72" s="184">
        <v>40268</v>
      </c>
      <c r="E72" s="185">
        <v>7.4712457092672097E-3</v>
      </c>
      <c r="F72" s="185">
        <v>5.1207693898635397E-3</v>
      </c>
      <c r="G72" s="185">
        <v>1.69864131736133E-2</v>
      </c>
      <c r="H72" s="185">
        <v>-9.5005221773340597E-3</v>
      </c>
      <c r="I72" s="185">
        <v>2.3999999999999994E-3</v>
      </c>
      <c r="L72" s="98">
        <f t="shared" si="7"/>
        <v>5.2268805406497885E-2</v>
      </c>
      <c r="N72" s="98">
        <f t="shared" si="4"/>
        <v>6.7574734717385621E-2</v>
      </c>
      <c r="Q72" s="149">
        <f t="shared" si="5"/>
        <v>5.1207693898635397E-3</v>
      </c>
      <c r="R72" s="149">
        <f t="shared" si="6"/>
        <v>6.7574734717385621E-2</v>
      </c>
      <c r="T72" s="113">
        <f t="shared" si="1"/>
        <v>-9.5005221773340597E-3</v>
      </c>
      <c r="U72" s="113">
        <f t="shared" si="2"/>
        <v>-8.8622051684316805E-2</v>
      </c>
    </row>
    <row r="73" spans="4:21" x14ac:dyDescent="0.2">
      <c r="D73" s="184">
        <v>40178</v>
      </c>
      <c r="E73" s="185">
        <v>-3.4806681902869299E-2</v>
      </c>
      <c r="F73" s="185">
        <v>-3.6985548095197697E-2</v>
      </c>
      <c r="G73" s="185">
        <v>1.6072722838221701E-2</v>
      </c>
      <c r="H73" s="185">
        <v>-5.0680073899888697E-2</v>
      </c>
      <c r="I73" s="185">
        <v>2.1699999999999983E-3</v>
      </c>
      <c r="L73" s="98">
        <f t="shared" si="7"/>
        <v>6.2328927767534535E-3</v>
      </c>
      <c r="N73" s="98">
        <f t="shared" si="4"/>
        <v>2.0187174597530833E-2</v>
      </c>
      <c r="Q73" s="149">
        <f t="shared" si="5"/>
        <v>-3.6985548095197697E-2</v>
      </c>
      <c r="R73" s="149">
        <f t="shared" si="6"/>
        <v>2.0187174597530833E-2</v>
      </c>
      <c r="T73" s="113">
        <f t="shared" si="1"/>
        <v>-5.0680073899888697E-2</v>
      </c>
      <c r="U73" s="113">
        <f t="shared" si="2"/>
        <v>-0.105292249416815</v>
      </c>
    </row>
    <row r="74" spans="4:21" x14ac:dyDescent="0.2">
      <c r="D74" s="184">
        <v>40086</v>
      </c>
      <c r="E74" s="185">
        <v>-7.3157301101020006E-2</v>
      </c>
      <c r="F74" s="185">
        <v>-7.5232154479604907E-2</v>
      </c>
      <c r="G74" s="185">
        <v>1.5768080475748202E-2</v>
      </c>
      <c r="H74" s="185">
        <v>-8.8622051684316805E-2</v>
      </c>
      <c r="I74" s="185">
        <v>2.0700000000000024E-3</v>
      </c>
      <c r="L74" s="98">
        <f t="shared" si="7"/>
        <v>-6.3616755085569507E-2</v>
      </c>
      <c r="N74" s="98">
        <f t="shared" si="4"/>
        <v>-5.0820665520958652E-2</v>
      </c>
      <c r="Q74" s="149">
        <f t="shared" si="5"/>
        <v>-7.5232154479604907E-2</v>
      </c>
      <c r="R74" s="149">
        <f t="shared" si="6"/>
        <v>-5.0820665520958652E-2</v>
      </c>
      <c r="T74" s="113">
        <f t="shared" si="1"/>
        <v>-8.8622051684316805E-2</v>
      </c>
      <c r="U74" s="113">
        <f t="shared" si="2"/>
        <v>-0.14907547559277301</v>
      </c>
    </row>
    <row r="75" spans="4:21" x14ac:dyDescent="0.2">
      <c r="D75" s="184">
        <v>39994</v>
      </c>
      <c r="E75" s="185">
        <v>-9.0341213659561201E-2</v>
      </c>
      <c r="F75" s="185">
        <v>-9.2379973255969805E-2</v>
      </c>
      <c r="G75" s="185">
        <v>1.5307635676007399E-2</v>
      </c>
      <c r="H75" s="185">
        <v>-0.105292249416815</v>
      </c>
      <c r="I75" s="185">
        <v>2.0299999999999901E-3</v>
      </c>
      <c r="L75" s="98">
        <f t="shared" si="7"/>
        <v>-3.9617410152878001E-2</v>
      </c>
      <c r="N75" s="98">
        <f t="shared" si="4"/>
        <v>-2.6895643424501237E-2</v>
      </c>
      <c r="Q75" s="149">
        <f t="shared" si="5"/>
        <v>-9.2379973255969805E-2</v>
      </c>
      <c r="R75" s="149">
        <f t="shared" si="6"/>
        <v>-2.6895643424501237E-2</v>
      </c>
      <c r="T75" s="113">
        <f t="shared" si="1"/>
        <v>-0.105292249416815</v>
      </c>
      <c r="U75" s="113">
        <f t="shared" si="2"/>
        <v>-0.12068970192127</v>
      </c>
    </row>
    <row r="76" spans="4:21" x14ac:dyDescent="0.2">
      <c r="D76" s="184">
        <v>39903</v>
      </c>
      <c r="E76" s="185">
        <v>-0.136864199994254</v>
      </c>
      <c r="F76" s="185">
        <v>-0.13892113215987101</v>
      </c>
      <c r="G76" s="185">
        <v>1.2699920662421701E-2</v>
      </c>
      <c r="H76" s="185">
        <v>-0.14907547559277301</v>
      </c>
      <c r="I76" s="185">
        <v>2.0599999999999785E-3</v>
      </c>
      <c r="L76" s="98">
        <f t="shared" ref="L76:L107" si="8">(H76-($L$10*H77))/(1-$L$10)</f>
        <v>-0.19165413610002752</v>
      </c>
      <c r="N76" s="98">
        <f t="shared" si="4"/>
        <v>-0.18307454805271395</v>
      </c>
      <c r="Q76" s="149">
        <f t="shared" si="5"/>
        <v>-0.13892113215987101</v>
      </c>
      <c r="R76" s="149">
        <f t="shared" si="6"/>
        <v>-0.18307454805271395</v>
      </c>
      <c r="T76" s="113">
        <f t="shared" si="1"/>
        <v>-0.14907547559277301</v>
      </c>
      <c r="U76" s="113">
        <f t="shared" si="2"/>
        <v>-1.8080980773741599E-2</v>
      </c>
    </row>
    <row r="77" spans="4:21" x14ac:dyDescent="0.2">
      <c r="D77" s="184">
        <v>39813</v>
      </c>
      <c r="E77" s="185">
        <v>-0.109417220470461</v>
      </c>
      <c r="F77" s="185">
        <v>-0.110374369629089</v>
      </c>
      <c r="G77" s="185">
        <v>1.15734900893652E-2</v>
      </c>
      <c r="H77" s="185">
        <v>-0.12068970192127</v>
      </c>
      <c r="I77" s="185">
        <v>9.4999999999999252E-4</v>
      </c>
      <c r="L77" s="98">
        <f t="shared" si="8"/>
        <v>-0.27460278364256258</v>
      </c>
      <c r="N77" s="98">
        <f t="shared" si="4"/>
        <v>-0.26690450911235597</v>
      </c>
      <c r="Q77" s="149">
        <f t="shared" si="5"/>
        <v>-0.110374369629089</v>
      </c>
      <c r="R77" s="149">
        <f t="shared" si="6"/>
        <v>-0.26690450911235597</v>
      </c>
      <c r="T77" s="113">
        <f t="shared" ref="T77:T85" si="9">H77</f>
        <v>-0.12068970192127</v>
      </c>
      <c r="U77" s="113">
        <f t="shared" ref="U77:U85" si="10">H79</f>
        <v>-8.8947552074169003E-3</v>
      </c>
    </row>
    <row r="78" spans="4:21" x14ac:dyDescent="0.2">
      <c r="D78" s="184">
        <v>39721</v>
      </c>
      <c r="E78" s="185">
        <v>-6.3367841307937298E-3</v>
      </c>
      <c r="F78" s="185">
        <v>-8.5227165276380093E-3</v>
      </c>
      <c r="G78" s="185">
        <v>1.1811021310952199E-2</v>
      </c>
      <c r="H78" s="185">
        <v>-1.8080980773741599E-2</v>
      </c>
      <c r="I78" s="185">
        <v>2.1900000000000001E-3</v>
      </c>
      <c r="L78" s="98">
        <f t="shared" si="8"/>
        <v>-3.1860319123228641E-2</v>
      </c>
      <c r="N78" s="98">
        <f t="shared" si="4"/>
        <v>-2.2570868654836929E-2</v>
      </c>
      <c r="Q78" s="149">
        <f t="shared" si="5"/>
        <v>-8.5227165276380093E-3</v>
      </c>
      <c r="R78" s="149">
        <f t="shared" si="6"/>
        <v>-2.2570868654836929E-2</v>
      </c>
      <c r="T78" s="113">
        <f t="shared" si="9"/>
        <v>-1.8080980773741599E-2</v>
      </c>
      <c r="U78" s="113">
        <f t="shared" si="10"/>
        <v>1.96021064132143E-3</v>
      </c>
    </row>
    <row r="79" spans="4:21" x14ac:dyDescent="0.2">
      <c r="D79" s="184">
        <v>39629</v>
      </c>
      <c r="E79" s="185">
        <v>3.1705124520535698E-3</v>
      </c>
      <c r="F79" s="185">
        <v>9.2601225654828905E-4</v>
      </c>
      <c r="G79" s="185">
        <v>1.20791501407079E-2</v>
      </c>
      <c r="H79" s="185">
        <v>-8.8947552074169003E-3</v>
      </c>
      <c r="I79" s="185">
        <v>2.2399999999999998E-3</v>
      </c>
      <c r="L79" s="98">
        <f t="shared" si="8"/>
        <v>-2.5177203980524396E-2</v>
      </c>
      <c r="N79" s="98">
        <f t="shared" ref="N79:N142" si="11">(1+L79)*(1+G79)*(1-I79)-1</f>
        <v>-1.5612152199150908E-2</v>
      </c>
      <c r="Q79" s="149">
        <f t="shared" ref="Q79:Q142" si="12">F79</f>
        <v>9.2601225654828905E-4</v>
      </c>
      <c r="R79" s="149">
        <f t="shared" ref="R79:R142" si="13">N79</f>
        <v>-1.5612152199150908E-2</v>
      </c>
      <c r="T79" s="113">
        <f t="shared" si="9"/>
        <v>-8.8947552074169003E-3</v>
      </c>
      <c r="U79" s="113">
        <f t="shared" si="10"/>
        <v>8.5938744903834696E-3</v>
      </c>
    </row>
    <row r="80" spans="4:21" x14ac:dyDescent="0.2">
      <c r="D80" s="184">
        <v>39538</v>
      </c>
      <c r="E80" s="185">
        <v>1.37034207967831E-2</v>
      </c>
      <c r="F80" s="185">
        <v>1.1516230744472E-2</v>
      </c>
      <c r="G80" s="185">
        <v>1.17519290194126E-2</v>
      </c>
      <c r="H80" s="185">
        <v>1.96021064132143E-3</v>
      </c>
      <c r="I80" s="185">
        <v>2.1899999999999992E-3</v>
      </c>
      <c r="L80" s="98">
        <f t="shared" si="8"/>
        <v>-7.9902851322716292E-3</v>
      </c>
      <c r="N80" s="98">
        <f t="shared" si="11"/>
        <v>1.4697102670764295E-3</v>
      </c>
      <c r="Q80" s="149">
        <f t="shared" si="12"/>
        <v>1.1516230744472E-2</v>
      </c>
      <c r="R80" s="149">
        <f t="shared" si="13"/>
        <v>1.4697102670764295E-3</v>
      </c>
      <c r="T80" s="113">
        <f t="shared" si="9"/>
        <v>1.96021064132143E-3</v>
      </c>
      <c r="U80" s="113">
        <f t="shared" si="10"/>
        <v>2.7534613405466601E-2</v>
      </c>
    </row>
    <row r="81" spans="4:21" x14ac:dyDescent="0.2">
      <c r="D81" s="184">
        <v>39447</v>
      </c>
      <c r="E81" s="185">
        <v>2.1125447021670501E-2</v>
      </c>
      <c r="F81" s="185">
        <v>1.8952517778353301E-2</v>
      </c>
      <c r="G81" s="185">
        <v>1.25140620875696E-2</v>
      </c>
      <c r="H81" s="185">
        <v>8.5938744903834696E-3</v>
      </c>
      <c r="I81" s="185">
        <v>2.1799999999999979E-3</v>
      </c>
      <c r="L81" s="98">
        <f t="shared" si="8"/>
        <v>-1.9817233882241228E-2</v>
      </c>
      <c r="N81" s="98">
        <f t="shared" si="11"/>
        <v>-9.7147043482378459E-3</v>
      </c>
      <c r="Q81" s="149">
        <f t="shared" si="12"/>
        <v>1.8952517778353301E-2</v>
      </c>
      <c r="R81" s="149">
        <f t="shared" si="13"/>
        <v>-9.7147043482378459E-3</v>
      </c>
      <c r="T81" s="113">
        <f t="shared" si="9"/>
        <v>8.5938744903834696E-3</v>
      </c>
      <c r="U81" s="113">
        <f t="shared" si="10"/>
        <v>3.7373359191091901E-2</v>
      </c>
    </row>
    <row r="82" spans="4:21" x14ac:dyDescent="0.2">
      <c r="D82" s="184">
        <v>39355</v>
      </c>
      <c r="E82" s="185">
        <v>4.0025754273110101E-2</v>
      </c>
      <c r="F82" s="185">
        <v>3.6810326550609403E-2</v>
      </c>
      <c r="G82" s="185">
        <v>1.2389430739079801E-2</v>
      </c>
      <c r="H82" s="185">
        <v>2.7534613405466601E-2</v>
      </c>
      <c r="I82" s="185">
        <v>3.2100000000000045E-3</v>
      </c>
      <c r="L82" s="98">
        <f t="shared" si="8"/>
        <v>1.2776494727028652E-2</v>
      </c>
      <c r="N82" s="98">
        <f t="shared" si="11"/>
        <v>2.2032928219746895E-2</v>
      </c>
      <c r="Q82" s="149">
        <f t="shared" si="12"/>
        <v>3.6810326550609403E-2</v>
      </c>
      <c r="R82" s="149">
        <f t="shared" si="13"/>
        <v>2.2032928219746895E-2</v>
      </c>
      <c r="T82" s="113">
        <f t="shared" si="9"/>
        <v>2.7534613405466601E-2</v>
      </c>
      <c r="U82" s="113">
        <f t="shared" si="10"/>
        <v>2.5922685651609701E-2</v>
      </c>
    </row>
    <row r="83" spans="4:21" x14ac:dyDescent="0.2">
      <c r="D83" s="184">
        <v>39263</v>
      </c>
      <c r="E83" s="185">
        <v>5.0661032809073997E-2</v>
      </c>
      <c r="F83" s="185">
        <v>4.8155590547627497E-2</v>
      </c>
      <c r="G83" s="185">
        <v>1.3019323211516E-2</v>
      </c>
      <c r="H83" s="185">
        <v>3.7373359191091901E-2</v>
      </c>
      <c r="I83" s="185">
        <v>2.4899999999999992E-3</v>
      </c>
      <c r="L83" s="98">
        <f t="shared" si="8"/>
        <v>5.4549369500315199E-2</v>
      </c>
      <c r="N83" s="98">
        <f t="shared" si="11"/>
        <v>6.5618874151765372E-2</v>
      </c>
      <c r="Q83" s="149">
        <f t="shared" si="12"/>
        <v>4.8155590547627497E-2</v>
      </c>
      <c r="R83" s="149">
        <f t="shared" si="13"/>
        <v>6.5618874151765372E-2</v>
      </c>
      <c r="T83" s="113">
        <f t="shared" si="9"/>
        <v>3.7373359191091901E-2</v>
      </c>
      <c r="U83" s="113">
        <f t="shared" si="10"/>
        <v>2.6828671665895101E-2</v>
      </c>
    </row>
    <row r="84" spans="4:21" x14ac:dyDescent="0.2">
      <c r="D84" s="184">
        <v>39172</v>
      </c>
      <c r="E84" s="185">
        <v>3.9322237919841803E-2</v>
      </c>
      <c r="F84" s="185">
        <v>3.70905754733203E-2</v>
      </c>
      <c r="G84" s="185">
        <v>1.33184883922569E-2</v>
      </c>
      <c r="H84" s="185">
        <v>2.5922685651609701E-2</v>
      </c>
      <c r="I84" s="185">
        <v>2.2300000000000028E-3</v>
      </c>
      <c r="L84" s="98">
        <f t="shared" si="8"/>
        <v>2.4563706630181606E-2</v>
      </c>
      <c r="N84" s="98">
        <f t="shared" si="11"/>
        <v>3.5894139621448495E-2</v>
      </c>
      <c r="Q84" s="149">
        <f t="shared" si="12"/>
        <v>3.70905754733203E-2</v>
      </c>
      <c r="R84" s="149">
        <f t="shared" si="13"/>
        <v>3.5894139621448495E-2</v>
      </c>
      <c r="T84" s="113">
        <f t="shared" si="9"/>
        <v>2.5922685651609701E-2</v>
      </c>
      <c r="U84" s="113">
        <f t="shared" si="10"/>
        <v>2.1663336882584198E-2</v>
      </c>
    </row>
    <row r="85" spans="4:21" x14ac:dyDescent="0.2">
      <c r="D85" s="184">
        <v>39082</v>
      </c>
      <c r="E85" s="185">
        <v>4.0906991532143902E-2</v>
      </c>
      <c r="F85" s="185">
        <v>3.87959145466268E-2</v>
      </c>
      <c r="G85" s="185">
        <v>1.3969357140571501E-2</v>
      </c>
      <c r="H85" s="185">
        <v>2.6828671665895101E-2</v>
      </c>
      <c r="I85" s="185">
        <v>2.1000000000000046E-3</v>
      </c>
      <c r="L85" s="98">
        <f t="shared" si="8"/>
        <v>3.4576673840861452E-2</v>
      </c>
      <c r="N85" s="98">
        <f t="shared" si="11"/>
        <v>4.6826083892786086E-2</v>
      </c>
      <c r="Q85" s="149">
        <f t="shared" si="12"/>
        <v>3.87959145466268E-2</v>
      </c>
      <c r="R85" s="149">
        <f t="shared" si="13"/>
        <v>4.6826083892786086E-2</v>
      </c>
      <c r="T85" s="113">
        <f t="shared" si="9"/>
        <v>2.6828671665895101E-2</v>
      </c>
      <c r="U85" s="113">
        <f t="shared" si="10"/>
        <v>2.5183329692809599E-2</v>
      </c>
    </row>
    <row r="86" spans="4:21" x14ac:dyDescent="0.2">
      <c r="D86" s="184">
        <v>38990</v>
      </c>
      <c r="E86" s="185">
        <v>3.5427633074601603E-2</v>
      </c>
      <c r="F86" s="185">
        <v>3.24616388059547E-2</v>
      </c>
      <c r="G86" s="185">
        <v>1.3681115019516099E-2</v>
      </c>
      <c r="H86" s="185">
        <v>2.1663336882584198E-2</v>
      </c>
      <c r="I86" s="185">
        <v>2.9700000000000004E-3</v>
      </c>
      <c r="L86" s="98">
        <f t="shared" si="8"/>
        <v>1.6383347667246098E-2</v>
      </c>
      <c r="N86" s="98">
        <f t="shared" si="11"/>
        <v>2.7228647993305266E-2</v>
      </c>
      <c r="Q86" s="149">
        <f t="shared" si="12"/>
        <v>3.24616388059547E-2</v>
      </c>
      <c r="R86" s="149">
        <f t="shared" si="13"/>
        <v>2.7228647993305266E-2</v>
      </c>
      <c r="T86" s="113">
        <f t="shared" ref="T86:T111" si="14">H86</f>
        <v>2.1663336882584198E-2</v>
      </c>
      <c r="U86" s="113">
        <f t="shared" ref="U86:U111" si="15">H88</f>
        <v>2.31209442625687E-2</v>
      </c>
    </row>
    <row r="87" spans="4:21" x14ac:dyDescent="0.2">
      <c r="D87" s="184">
        <v>38898</v>
      </c>
      <c r="E87" s="185">
        <v>3.9760057040763901E-2</v>
      </c>
      <c r="F87" s="185">
        <v>3.7062379560324703E-2</v>
      </c>
      <c r="G87" s="185">
        <v>1.4469260479856401E-2</v>
      </c>
      <c r="H87" s="185">
        <v>2.5183329692809599E-2</v>
      </c>
      <c r="I87" s="185">
        <v>2.6999999999999941E-3</v>
      </c>
      <c r="L87" s="98">
        <f t="shared" si="8"/>
        <v>2.8276907838170946E-2</v>
      </c>
      <c r="N87" s="98">
        <f t="shared" si="11"/>
        <v>4.0338794914592579E-2</v>
      </c>
      <c r="Q87" s="149">
        <f t="shared" si="12"/>
        <v>3.7062379560324703E-2</v>
      </c>
      <c r="R87" s="149">
        <f t="shared" si="13"/>
        <v>4.0338794914592579E-2</v>
      </c>
      <c r="T87" s="113">
        <f t="shared" si="14"/>
        <v>2.5183329692809599E-2</v>
      </c>
      <c r="U87" s="113">
        <f t="shared" si="15"/>
        <v>3.5730612936630601E-2</v>
      </c>
    </row>
    <row r="88" spans="4:21" x14ac:dyDescent="0.2">
      <c r="D88" s="184">
        <v>38807</v>
      </c>
      <c r="E88" s="185">
        <v>3.7964867289408399E-2</v>
      </c>
      <c r="F88" s="185">
        <v>3.6348883354651002E-2</v>
      </c>
      <c r="G88" s="185">
        <v>1.47747044776502E-2</v>
      </c>
      <c r="H88" s="185">
        <v>2.31209442625687E-2</v>
      </c>
      <c r="I88" s="185">
        <v>1.6199999999999964E-3</v>
      </c>
      <c r="L88" s="98">
        <f t="shared" si="8"/>
        <v>4.206441251475854E-3</v>
      </c>
      <c r="N88" s="98">
        <f t="shared" si="11"/>
        <v>1.7392444518177674E-2</v>
      </c>
      <c r="Q88" s="149">
        <f t="shared" si="12"/>
        <v>3.6348883354651002E-2</v>
      </c>
      <c r="R88" s="149">
        <f t="shared" si="13"/>
        <v>1.7392444518177674E-2</v>
      </c>
      <c r="T88" s="113">
        <f t="shared" si="14"/>
        <v>2.31209442625687E-2</v>
      </c>
      <c r="U88" s="113">
        <f t="shared" si="15"/>
        <v>3.4572986535726401E-2</v>
      </c>
    </row>
    <row r="89" spans="4:21" x14ac:dyDescent="0.2">
      <c r="D89" s="184">
        <v>38717</v>
      </c>
      <c r="E89" s="185">
        <v>5.1056532669791203E-2</v>
      </c>
      <c r="F89" s="185">
        <v>4.79988195345094E-2</v>
      </c>
      <c r="G89" s="185">
        <v>1.5162084149873099E-2</v>
      </c>
      <c r="H89" s="185">
        <v>3.5730612936630601E-2</v>
      </c>
      <c r="I89" s="185">
        <v>3.0499999999999972E-3</v>
      </c>
      <c r="L89" s="98">
        <f t="shared" si="8"/>
        <v>3.7467052537986906E-2</v>
      </c>
      <c r="N89" s="98">
        <f t="shared" si="11"/>
        <v>4.998496378465056E-2</v>
      </c>
      <c r="Q89" s="149">
        <f t="shared" si="12"/>
        <v>4.79988195345094E-2</v>
      </c>
      <c r="R89" s="149">
        <f t="shared" si="13"/>
        <v>4.998496378465056E-2</v>
      </c>
      <c r="T89" s="113">
        <f t="shared" si="14"/>
        <v>3.5730612936630601E-2</v>
      </c>
      <c r="U89" s="113">
        <f t="shared" si="15"/>
        <v>3.5218063628648197E-2</v>
      </c>
    </row>
    <row r="90" spans="4:21" x14ac:dyDescent="0.2">
      <c r="D90" s="184">
        <v>38625</v>
      </c>
      <c r="E90" s="185">
        <v>5.0524531094718002E-2</v>
      </c>
      <c r="F90" s="185">
        <v>4.7509553752173798E-2</v>
      </c>
      <c r="G90" s="185">
        <v>1.5787155960928799E-2</v>
      </c>
      <c r="H90" s="185">
        <v>3.4572986535726401E-2</v>
      </c>
      <c r="I90" s="185">
        <v>3.0200000000000018E-3</v>
      </c>
      <c r="L90" s="98">
        <f t="shared" si="8"/>
        <v>3.3605370896343703E-2</v>
      </c>
      <c r="N90" s="98">
        <f t="shared" si="11"/>
        <v>4.6752292447269861E-2</v>
      </c>
      <c r="Q90" s="149">
        <f t="shared" si="12"/>
        <v>4.7509553752173798E-2</v>
      </c>
      <c r="R90" s="149">
        <f t="shared" si="13"/>
        <v>4.6752292447269861E-2</v>
      </c>
      <c r="T90" s="113">
        <f t="shared" si="14"/>
        <v>3.4572986535726401E-2</v>
      </c>
      <c r="U90" s="113">
        <f t="shared" si="15"/>
        <v>2.8473393624956999E-2</v>
      </c>
    </row>
    <row r="91" spans="4:21" x14ac:dyDescent="0.2">
      <c r="D91" s="184">
        <v>38533</v>
      </c>
      <c r="E91" s="185">
        <v>5.2065471609389402E-2</v>
      </c>
      <c r="F91" s="185">
        <v>4.9714667176416802E-2</v>
      </c>
      <c r="G91" s="185">
        <v>1.6744725028811101E-2</v>
      </c>
      <c r="H91" s="185">
        <v>3.5218063628648197E-2</v>
      </c>
      <c r="I91" s="185">
        <v>2.3500000000000049E-3</v>
      </c>
      <c r="L91" s="98">
        <f t="shared" si="8"/>
        <v>4.5335068634184995E-2</v>
      </c>
      <c r="N91" s="98">
        <f t="shared" si="11"/>
        <v>6.03412454666723E-2</v>
      </c>
      <c r="Q91" s="149">
        <f t="shared" si="12"/>
        <v>4.9714667176416802E-2</v>
      </c>
      <c r="R91" s="149">
        <f t="shared" si="13"/>
        <v>6.03412454666723E-2</v>
      </c>
      <c r="T91" s="113">
        <f t="shared" si="14"/>
        <v>3.5218063628648197E-2</v>
      </c>
      <c r="U91" s="113">
        <f t="shared" si="15"/>
        <v>1.9346889665875201E-2</v>
      </c>
    </row>
    <row r="92" spans="4:21" x14ac:dyDescent="0.2">
      <c r="D92" s="184">
        <v>38442</v>
      </c>
      <c r="E92" s="185">
        <v>4.4993505316038102E-2</v>
      </c>
      <c r="F92" s="185">
        <v>4.26632912414696E-2</v>
      </c>
      <c r="G92" s="185">
        <v>1.6366050707427301E-2</v>
      </c>
      <c r="H92" s="185">
        <v>2.8473393624956999E-2</v>
      </c>
      <c r="I92" s="185">
        <v>2.3300000000000057E-3</v>
      </c>
      <c r="L92" s="98">
        <f t="shared" si="8"/>
        <v>4.2163149563579687E-2</v>
      </c>
      <c r="N92" s="98">
        <f t="shared" si="11"/>
        <v>5.6751263675029806E-2</v>
      </c>
      <c r="Q92" s="149">
        <f t="shared" si="12"/>
        <v>4.26632912414696E-2</v>
      </c>
      <c r="R92" s="149">
        <f t="shared" si="13"/>
        <v>5.6751263675029806E-2</v>
      </c>
      <c r="T92" s="113">
        <f t="shared" si="14"/>
        <v>2.8473393624956999E-2</v>
      </c>
      <c r="U92" s="113">
        <f t="shared" si="15"/>
        <v>1.6057951332206E-2</v>
      </c>
    </row>
    <row r="93" spans="4:21" x14ac:dyDescent="0.2">
      <c r="D93" s="184">
        <v>38352</v>
      </c>
      <c r="E93" s="185">
        <v>3.6093449425295202E-2</v>
      </c>
      <c r="F93" s="185">
        <v>3.4027112241272202E-2</v>
      </c>
      <c r="G93" s="185">
        <v>1.6689523465723201E-2</v>
      </c>
      <c r="H93" s="185">
        <v>1.9346889665875201E-2</v>
      </c>
      <c r="I93" s="185">
        <v>2.0599999999999993E-3</v>
      </c>
      <c r="L93" s="98">
        <f t="shared" si="8"/>
        <v>2.4280297166379004E-2</v>
      </c>
      <c r="N93" s="98">
        <f t="shared" si="11"/>
        <v>3.9229814624138992E-2</v>
      </c>
      <c r="Q93" s="149">
        <f t="shared" si="12"/>
        <v>3.4027112241272202E-2</v>
      </c>
      <c r="R93" s="149">
        <f t="shared" si="13"/>
        <v>3.9229814624138992E-2</v>
      </c>
      <c r="T93" s="113">
        <f t="shared" si="14"/>
        <v>1.9346889665875201E-2</v>
      </c>
      <c r="U93" s="113">
        <f t="shared" si="15"/>
        <v>1.3723797078755101E-2</v>
      </c>
    </row>
    <row r="94" spans="4:21" x14ac:dyDescent="0.2">
      <c r="D94" s="184">
        <v>38260</v>
      </c>
      <c r="E94" s="185">
        <v>3.2555544135987699E-2</v>
      </c>
      <c r="F94" s="185">
        <v>2.9656603117173799E-2</v>
      </c>
      <c r="G94" s="185">
        <v>1.6435772076126499E-2</v>
      </c>
      <c r="H94" s="185">
        <v>1.6057951332206E-2</v>
      </c>
      <c r="I94" s="185">
        <v>2.8999999999999998E-3</v>
      </c>
      <c r="L94" s="98">
        <f t="shared" si="8"/>
        <v>1.9559182712382349E-2</v>
      </c>
      <c r="N94" s="98">
        <f t="shared" si="11"/>
        <v>3.3311107424897957E-2</v>
      </c>
      <c r="Q94" s="149">
        <f t="shared" si="12"/>
        <v>2.9656603117173799E-2</v>
      </c>
      <c r="R94" s="149">
        <f t="shared" si="13"/>
        <v>3.3311107424897957E-2</v>
      </c>
      <c r="T94" s="113">
        <f t="shared" si="14"/>
        <v>1.6057951332206E-2</v>
      </c>
      <c r="U94" s="113">
        <f t="shared" si="15"/>
        <v>5.9604471825776498E-3</v>
      </c>
    </row>
    <row r="95" spans="4:21" x14ac:dyDescent="0.2">
      <c r="D95" s="184">
        <v>38168</v>
      </c>
      <c r="E95" s="185">
        <v>3.27768852010221E-2</v>
      </c>
      <c r="F95" s="185">
        <v>3.0415774053808801E-2</v>
      </c>
      <c r="G95" s="185">
        <v>1.89394408127905E-2</v>
      </c>
      <c r="H95" s="185">
        <v>1.3723797078755101E-2</v>
      </c>
      <c r="I95" s="185">
        <v>2.3599999999999975E-3</v>
      </c>
      <c r="L95" s="98">
        <f t="shared" si="8"/>
        <v>2.5368821923021274E-2</v>
      </c>
      <c r="N95" s="98">
        <f t="shared" si="11"/>
        <v>4.2323032624785428E-2</v>
      </c>
      <c r="Q95" s="149">
        <f t="shared" si="12"/>
        <v>3.0415774053808801E-2</v>
      </c>
      <c r="R95" s="149">
        <f t="shared" si="13"/>
        <v>4.2323032624785428E-2</v>
      </c>
      <c r="T95" s="113">
        <f t="shared" si="14"/>
        <v>1.3723797078755101E-2</v>
      </c>
      <c r="U95" s="113">
        <f t="shared" si="15"/>
        <v>6.99436698409844E-3</v>
      </c>
    </row>
    <row r="96" spans="4:21" x14ac:dyDescent="0.2">
      <c r="D96" s="184">
        <v>38077</v>
      </c>
      <c r="E96" s="185">
        <v>2.3300101399934499E-2</v>
      </c>
      <c r="F96" s="185">
        <v>2.09220196107574E-2</v>
      </c>
      <c r="G96" s="185">
        <v>1.73338845037488E-2</v>
      </c>
      <c r="H96" s="185">
        <v>5.9604471825776498E-3</v>
      </c>
      <c r="I96" s="185">
        <v>2.3800000000000002E-3</v>
      </c>
      <c r="L96" s="98">
        <f t="shared" si="8"/>
        <v>4.4095674802964637E-3</v>
      </c>
      <c r="N96" s="98">
        <f t="shared" si="11"/>
        <v>1.9387955586596561E-2</v>
      </c>
      <c r="Q96" s="149">
        <f t="shared" si="12"/>
        <v>2.09220196107574E-2</v>
      </c>
      <c r="R96" s="149">
        <f t="shared" si="13"/>
        <v>1.9387955586596561E-2</v>
      </c>
      <c r="T96" s="113">
        <f t="shared" si="14"/>
        <v>5.9604471825776498E-3</v>
      </c>
      <c r="U96" s="113">
        <f t="shared" si="15"/>
        <v>4.97211106716554E-3</v>
      </c>
    </row>
    <row r="97" spans="4:21" x14ac:dyDescent="0.2">
      <c r="D97" s="184">
        <v>37986</v>
      </c>
      <c r="E97" s="185">
        <v>2.4065225373998401E-2</v>
      </c>
      <c r="F97" s="185">
        <v>2.1718459894264099E-2</v>
      </c>
      <c r="G97" s="185">
        <v>1.6995834457909E-2</v>
      </c>
      <c r="H97" s="185">
        <v>6.99436698409844E-3</v>
      </c>
      <c r="I97" s="185">
        <v>2.3500000000000014E-3</v>
      </c>
      <c r="L97" s="98">
        <f t="shared" si="8"/>
        <v>1.0027750859497789E-2</v>
      </c>
      <c r="N97" s="98">
        <f t="shared" si="11"/>
        <v>2.4780109375019066E-2</v>
      </c>
      <c r="Q97" s="149">
        <f t="shared" si="12"/>
        <v>2.1718459894264099E-2</v>
      </c>
      <c r="R97" s="149">
        <f t="shared" si="13"/>
        <v>2.4780109375019066E-2</v>
      </c>
      <c r="T97" s="113">
        <f t="shared" si="14"/>
        <v>6.99436698409844E-3</v>
      </c>
      <c r="U97" s="113">
        <f t="shared" si="15"/>
        <v>6.2933290332435896E-3</v>
      </c>
    </row>
    <row r="98" spans="4:21" x14ac:dyDescent="0.2">
      <c r="D98" s="184">
        <v>37894</v>
      </c>
      <c r="E98" s="185">
        <v>2.2642738032361501E-2</v>
      </c>
      <c r="F98" s="185">
        <v>2.0330171083807299E-2</v>
      </c>
      <c r="G98" s="185">
        <v>1.7665713366079E-2</v>
      </c>
      <c r="H98" s="185">
        <v>4.97211106716554E-3</v>
      </c>
      <c r="I98" s="185">
        <v>2.3099999999999996E-3</v>
      </c>
      <c r="L98" s="98">
        <f t="shared" si="8"/>
        <v>2.9902841180484661E-3</v>
      </c>
      <c r="N98" s="98">
        <f t="shared" si="11"/>
        <v>1.8350985605141812E-2</v>
      </c>
      <c r="Q98" s="149">
        <f t="shared" si="12"/>
        <v>2.0330171083807299E-2</v>
      </c>
      <c r="R98" s="149">
        <f t="shared" si="13"/>
        <v>1.8350985605141812E-2</v>
      </c>
      <c r="T98" s="113">
        <f t="shared" si="14"/>
        <v>4.97211106716554E-3</v>
      </c>
      <c r="U98" s="113">
        <f t="shared" si="15"/>
        <v>6.8584456127511107E-5</v>
      </c>
    </row>
    <row r="99" spans="4:21" x14ac:dyDescent="0.2">
      <c r="D99" s="184">
        <v>37802</v>
      </c>
      <c r="E99" s="185">
        <v>2.45995038293861E-2</v>
      </c>
      <c r="F99" s="185">
        <v>2.2214355250891198E-2</v>
      </c>
      <c r="G99" s="185">
        <v>1.8263668349886301E-2</v>
      </c>
      <c r="H99" s="185">
        <v>6.2933290332435896E-3</v>
      </c>
      <c r="I99" s="185">
        <v>2.3899999999999998E-3</v>
      </c>
      <c r="L99" s="98">
        <f t="shared" si="8"/>
        <v>1.5630445898917707E-2</v>
      </c>
      <c r="N99" s="98">
        <f t="shared" si="11"/>
        <v>3.1707894324228603E-2</v>
      </c>
      <c r="Q99" s="149">
        <f t="shared" si="12"/>
        <v>2.2214355250891198E-2</v>
      </c>
      <c r="R99" s="149">
        <f t="shared" si="13"/>
        <v>3.1707894324228603E-2</v>
      </c>
      <c r="T99" s="113">
        <f t="shared" si="14"/>
        <v>6.2933290332435896E-3</v>
      </c>
      <c r="U99" s="113">
        <f t="shared" si="15"/>
        <v>6.9703610425300298E-4</v>
      </c>
    </row>
    <row r="100" spans="4:21" x14ac:dyDescent="0.2">
      <c r="D100" s="184">
        <v>37711</v>
      </c>
      <c r="E100" s="185">
        <v>1.83985475959355E-2</v>
      </c>
      <c r="F100" s="185">
        <v>1.6134155187010901E-2</v>
      </c>
      <c r="G100" s="185">
        <v>1.8338098646644301E-2</v>
      </c>
      <c r="H100" s="185">
        <v>6.8584456127511107E-5</v>
      </c>
      <c r="I100" s="185">
        <v>2.2700000000000012E-3</v>
      </c>
      <c r="L100" s="98">
        <f t="shared" si="8"/>
        <v>-8.7409301606072658E-4</v>
      </c>
      <c r="N100" s="98">
        <f t="shared" si="11"/>
        <v>1.513836952014036E-2</v>
      </c>
      <c r="Q100" s="149">
        <f t="shared" si="12"/>
        <v>1.6134155187010901E-2</v>
      </c>
      <c r="R100" s="149">
        <f t="shared" si="13"/>
        <v>1.513836952014036E-2</v>
      </c>
      <c r="T100" s="113">
        <f t="shared" si="14"/>
        <v>6.8584456127511107E-5</v>
      </c>
      <c r="U100" s="113">
        <f t="shared" si="15"/>
        <v>-2.6115879617546601E-3</v>
      </c>
    </row>
    <row r="101" spans="4:21" x14ac:dyDescent="0.2">
      <c r="D101" s="184">
        <v>37621</v>
      </c>
      <c r="E101" s="185">
        <v>1.9722597802140099E-2</v>
      </c>
      <c r="F101" s="185">
        <v>1.7393822087028998E-2</v>
      </c>
      <c r="G101" s="185">
        <v>1.8992978665798001E-2</v>
      </c>
      <c r="H101" s="185">
        <v>6.9703610425300298E-4</v>
      </c>
      <c r="I101" s="185">
        <v>2.3300000000000022E-3</v>
      </c>
      <c r="L101" s="98">
        <f t="shared" si="8"/>
        <v>5.6599722032644973E-3</v>
      </c>
      <c r="N101" s="98">
        <f t="shared" si="11"/>
        <v>2.2372758750469179E-2</v>
      </c>
      <c r="Q101" s="149">
        <f t="shared" si="12"/>
        <v>1.7393822087028998E-2</v>
      </c>
      <c r="R101" s="149">
        <f t="shared" si="13"/>
        <v>2.2372758750469179E-2</v>
      </c>
      <c r="T101" s="113">
        <f t="shared" si="14"/>
        <v>6.9703610425300298E-4</v>
      </c>
      <c r="U101" s="113">
        <f t="shared" si="15"/>
        <v>-7.7602560480537104E-3</v>
      </c>
    </row>
    <row r="102" spans="4:21" x14ac:dyDescent="0.2">
      <c r="D102" s="184">
        <v>37529</v>
      </c>
      <c r="E102" s="185">
        <v>1.6709678931564598E-2</v>
      </c>
      <c r="F102" s="185">
        <v>1.44004197593832E-2</v>
      </c>
      <c r="G102" s="185">
        <v>1.9320301582799002E-2</v>
      </c>
      <c r="H102" s="185">
        <v>-2.6115879617546601E-3</v>
      </c>
      <c r="I102" s="185">
        <v>2.3099999999999996E-3</v>
      </c>
      <c r="L102" s="98">
        <f t="shared" si="8"/>
        <v>5.1114141676939151E-3</v>
      </c>
      <c r="N102" s="98">
        <f t="shared" si="11"/>
        <v>2.2163804428457778E-2</v>
      </c>
      <c r="Q102" s="149">
        <f t="shared" si="12"/>
        <v>1.44004197593832E-2</v>
      </c>
      <c r="R102" s="149">
        <f t="shared" si="13"/>
        <v>2.2163804428457778E-2</v>
      </c>
      <c r="T102" s="113">
        <f t="shared" si="14"/>
        <v>-2.6115879617546601E-3</v>
      </c>
      <c r="U102" s="113">
        <f t="shared" si="15"/>
        <v>-1.50785701785617E-2</v>
      </c>
    </row>
    <row r="103" spans="4:21" x14ac:dyDescent="0.2">
      <c r="D103" s="184">
        <v>37437</v>
      </c>
      <c r="E103" s="185">
        <v>1.26764297046191E-2</v>
      </c>
      <c r="F103" s="185">
        <v>1.0370585000028999E-2</v>
      </c>
      <c r="G103" s="185">
        <v>2.0504247321488998E-2</v>
      </c>
      <c r="H103" s="185">
        <v>-7.7602560480537104E-3</v>
      </c>
      <c r="I103" s="185">
        <v>2.3099999999999996E-3</v>
      </c>
      <c r="L103" s="98">
        <f t="shared" si="8"/>
        <v>3.2172151477082717E-3</v>
      </c>
      <c r="N103" s="98">
        <f t="shared" si="11"/>
        <v>2.1422480083179929E-2</v>
      </c>
      <c r="Q103" s="149">
        <f t="shared" si="12"/>
        <v>1.0370585000028999E-2</v>
      </c>
      <c r="R103" s="149">
        <f t="shared" si="13"/>
        <v>2.1422480083179929E-2</v>
      </c>
      <c r="T103" s="113">
        <f t="shared" si="14"/>
        <v>-7.7602560480537104E-3</v>
      </c>
      <c r="U103" s="113">
        <f t="shared" si="15"/>
        <v>-1.6293224526284501E-2</v>
      </c>
    </row>
    <row r="104" spans="4:21" x14ac:dyDescent="0.2">
      <c r="D104" s="184">
        <v>37346</v>
      </c>
      <c r="E104" s="185">
        <v>5.21632007695554E-3</v>
      </c>
      <c r="F104" s="185">
        <v>2.8706821920652299E-3</v>
      </c>
      <c r="G104" s="185">
        <v>2.0378538271991199E-2</v>
      </c>
      <c r="H104" s="185">
        <v>-1.50785701785617E-2</v>
      </c>
      <c r="I104" s="185">
        <v>2.3499999999999997E-3</v>
      </c>
      <c r="L104" s="98">
        <f t="shared" si="8"/>
        <v>-1.32565886569775E-2</v>
      </c>
      <c r="N104" s="98">
        <f t="shared" si="11"/>
        <v>4.4856979863794333E-3</v>
      </c>
      <c r="Q104" s="149">
        <f t="shared" si="12"/>
        <v>2.8706821920652299E-3</v>
      </c>
      <c r="R104" s="149">
        <f t="shared" si="13"/>
        <v>4.4856979863794333E-3</v>
      </c>
      <c r="T104" s="113">
        <f t="shared" si="14"/>
        <v>-1.50785701785617E-2</v>
      </c>
      <c r="U104" s="113">
        <f t="shared" si="15"/>
        <v>-1.17399267004962E-2</v>
      </c>
    </row>
    <row r="105" spans="4:21" x14ac:dyDescent="0.2">
      <c r="D105" s="184">
        <v>37256</v>
      </c>
      <c r="E105" s="185">
        <v>3.8277432153625101E-3</v>
      </c>
      <c r="F105" s="185">
        <v>1.5110003827189301E-3</v>
      </c>
      <c r="G105" s="185">
        <v>2.0205491176878601E-2</v>
      </c>
      <c r="H105" s="185">
        <v>-1.6293224526284501E-2</v>
      </c>
      <c r="I105" s="185">
        <v>2.32E-3</v>
      </c>
      <c r="L105" s="98">
        <f t="shared" si="8"/>
        <v>-2.3123171264966953E-2</v>
      </c>
      <c r="N105" s="98">
        <f t="shared" si="11"/>
        <v>-5.6970421643833813E-3</v>
      </c>
      <c r="Q105" s="149">
        <f t="shared" si="12"/>
        <v>1.5110003827189301E-3</v>
      </c>
      <c r="R105" s="149">
        <f t="shared" si="13"/>
        <v>-5.6970421643833813E-3</v>
      </c>
      <c r="T105" s="113">
        <f t="shared" si="14"/>
        <v>-1.6293224526284501E-2</v>
      </c>
      <c r="U105" s="113">
        <f t="shared" si="15"/>
        <v>-1.7162087940032801E-3</v>
      </c>
    </row>
    <row r="106" spans="4:21" x14ac:dyDescent="0.2">
      <c r="D106" s="184">
        <v>37164</v>
      </c>
      <c r="E106" s="185">
        <v>9.0314809162135093E-3</v>
      </c>
      <c r="F106" s="185">
        <v>6.6047569769125602E-3</v>
      </c>
      <c r="G106" s="185">
        <v>2.0803315999982901E-2</v>
      </c>
      <c r="H106" s="185">
        <v>-1.17399267004962E-2</v>
      </c>
      <c r="I106" s="185">
        <v>2.4299999999999999E-3</v>
      </c>
      <c r="L106" s="98">
        <f t="shared" si="8"/>
        <v>-2.6775503560235579E-2</v>
      </c>
      <c r="N106" s="98">
        <f t="shared" si="11"/>
        <v>-8.9433408492977096E-3</v>
      </c>
      <c r="Q106" s="149">
        <f t="shared" si="12"/>
        <v>6.6047569769125602E-3</v>
      </c>
      <c r="R106" s="149">
        <f t="shared" si="13"/>
        <v>-8.9433408492977096E-3</v>
      </c>
      <c r="T106" s="113">
        <f t="shared" si="14"/>
        <v>-1.17399267004962E-2</v>
      </c>
      <c r="U106" s="113">
        <f t="shared" si="15"/>
        <v>2.7119023987623599E-3</v>
      </c>
    </row>
    <row r="107" spans="4:21" x14ac:dyDescent="0.2">
      <c r="D107" s="184">
        <v>37072</v>
      </c>
      <c r="E107" s="185">
        <v>1.9472160683047E-2</v>
      </c>
      <c r="F107" s="185">
        <v>1.6996098968154599E-2</v>
      </c>
      <c r="G107" s="185">
        <v>2.1176833569802302E-2</v>
      </c>
      <c r="H107" s="185">
        <v>-1.7162087940032801E-3</v>
      </c>
      <c r="I107" s="185">
        <v>2.47E-3</v>
      </c>
      <c r="L107" s="98">
        <f t="shared" si="8"/>
        <v>-8.3583755831517399E-3</v>
      </c>
      <c r="N107" s="98">
        <f t="shared" si="11"/>
        <v>1.0140229666488976E-2</v>
      </c>
      <c r="Q107" s="149">
        <f t="shared" si="12"/>
        <v>1.6996098968154599E-2</v>
      </c>
      <c r="R107" s="149">
        <f t="shared" si="13"/>
        <v>1.0140229666488976E-2</v>
      </c>
      <c r="T107" s="113">
        <f t="shared" si="14"/>
        <v>-1.7162087940032801E-3</v>
      </c>
      <c r="U107" s="113">
        <f t="shared" si="15"/>
        <v>1.2259119847570299E-2</v>
      </c>
    </row>
    <row r="108" spans="4:21" x14ac:dyDescent="0.2">
      <c r="D108" s="184">
        <v>36981</v>
      </c>
      <c r="E108" s="185">
        <v>2.3044583312823101E-2</v>
      </c>
      <c r="F108" s="185">
        <v>2.0608490688799601E-2</v>
      </c>
      <c r="G108" s="185">
        <v>2.0316542684926199E-2</v>
      </c>
      <c r="H108" s="185">
        <v>2.7119023987623599E-3</v>
      </c>
      <c r="I108" s="185">
        <v>2.4300000000000016E-3</v>
      </c>
      <c r="L108" s="98">
        <f t="shared" ref="L108:L139" si="16">(H108-($L$10*H109))/(1-$L$10)</f>
        <v>-1.1608923774449548E-2</v>
      </c>
      <c r="N108" s="98">
        <f t="shared" si="11"/>
        <v>6.0211793243991618E-3</v>
      </c>
      <c r="Q108" s="149">
        <f t="shared" si="12"/>
        <v>2.0608490688799601E-2</v>
      </c>
      <c r="R108" s="149">
        <f t="shared" si="13"/>
        <v>6.0211793243991618E-3</v>
      </c>
      <c r="T108" s="113">
        <f t="shared" si="14"/>
        <v>2.7119023987623599E-3</v>
      </c>
      <c r="U108" s="113">
        <f t="shared" si="15"/>
        <v>1.77926658077548E-2</v>
      </c>
    </row>
    <row r="109" spans="4:21" x14ac:dyDescent="0.2">
      <c r="D109" s="184">
        <v>36891</v>
      </c>
      <c r="E109" s="185">
        <v>3.3226936013313599E-2</v>
      </c>
      <c r="F109" s="185">
        <v>3.0783792883016099E-2</v>
      </c>
      <c r="G109" s="185">
        <v>2.0918847227592501E-2</v>
      </c>
      <c r="H109" s="185">
        <v>1.2259119847570299E-2</v>
      </c>
      <c r="I109" s="185">
        <v>2.4500000000000043E-3</v>
      </c>
      <c r="L109" s="98">
        <f t="shared" si="16"/>
        <v>3.9588009072935495E-3</v>
      </c>
      <c r="N109" s="98">
        <f t="shared" si="11"/>
        <v>2.2449308555138936E-2</v>
      </c>
      <c r="Q109" s="149">
        <f t="shared" si="12"/>
        <v>3.0783792883016099E-2</v>
      </c>
      <c r="R109" s="149">
        <f t="shared" si="13"/>
        <v>2.2449308555138936E-2</v>
      </c>
      <c r="T109" s="113">
        <f t="shared" si="14"/>
        <v>1.2259119847570299E-2</v>
      </c>
      <c r="U109" s="113">
        <f t="shared" si="15"/>
        <v>1.55692555216039E-2</v>
      </c>
    </row>
    <row r="110" spans="4:21" x14ac:dyDescent="0.2">
      <c r="D110" s="184">
        <v>36799</v>
      </c>
      <c r="E110" s="185">
        <v>3.8743200406502101E-2</v>
      </c>
      <c r="F110" s="185">
        <v>3.62494633574207E-2</v>
      </c>
      <c r="G110" s="185">
        <v>2.0861815138388601E-2</v>
      </c>
      <c r="H110" s="185">
        <v>1.77926658077548E-2</v>
      </c>
      <c r="I110" s="185">
        <v>2.4899999999999992E-3</v>
      </c>
      <c r="L110" s="98">
        <f t="shared" si="16"/>
        <v>2.1127781236981152E-2</v>
      </c>
      <c r="N110" s="98">
        <f t="shared" si="11"/>
        <v>3.9834708644818084E-2</v>
      </c>
      <c r="Q110" s="149">
        <f t="shared" si="12"/>
        <v>3.62494633574207E-2</v>
      </c>
      <c r="R110" s="149">
        <f t="shared" si="13"/>
        <v>3.9834708644818084E-2</v>
      </c>
      <c r="T110" s="113">
        <f t="shared" si="14"/>
        <v>1.77926658077548E-2</v>
      </c>
      <c r="U110" s="113">
        <f t="shared" si="15"/>
        <v>6.6210133320571199E-3</v>
      </c>
    </row>
    <row r="111" spans="4:21" x14ac:dyDescent="0.2">
      <c r="D111" s="184">
        <v>36707</v>
      </c>
      <c r="E111" s="185">
        <v>3.6461446676843798E-2</v>
      </c>
      <c r="F111" s="185">
        <v>3.3964952468059799E-2</v>
      </c>
      <c r="G111" s="185">
        <v>2.08383271610382E-2</v>
      </c>
      <c r="H111" s="185">
        <v>1.55692555216039E-2</v>
      </c>
      <c r="I111" s="185">
        <v>2.4899999999999992E-3</v>
      </c>
      <c r="L111" s="98">
        <f t="shared" si="16"/>
        <v>2.8991618805924071E-2</v>
      </c>
      <c r="N111" s="98">
        <f t="shared" si="11"/>
        <v>4.7818501938384772E-2</v>
      </c>
      <c r="Q111" s="149">
        <f t="shared" si="12"/>
        <v>3.3964952468059799E-2</v>
      </c>
      <c r="R111" s="149">
        <f t="shared" si="13"/>
        <v>4.7818501938384772E-2</v>
      </c>
      <c r="T111" s="113">
        <f t="shared" si="14"/>
        <v>1.55692555216039E-2</v>
      </c>
      <c r="U111" s="113">
        <f t="shared" si="15"/>
        <v>1.31236731272075E-2</v>
      </c>
    </row>
    <row r="112" spans="4:21" x14ac:dyDescent="0.2">
      <c r="D112" s="184">
        <v>36616</v>
      </c>
      <c r="E112" s="185">
        <v>2.7355820774194E-2</v>
      </c>
      <c r="F112" s="185">
        <v>2.48684400745201E-2</v>
      </c>
      <c r="G112" s="185">
        <v>2.0707622762143899E-2</v>
      </c>
      <c r="H112" s="185">
        <v>6.6210133320571199E-3</v>
      </c>
      <c r="I112" s="185">
        <v>2.4899999999999992E-3</v>
      </c>
      <c r="L112" s="98">
        <f t="shared" si="16"/>
        <v>-3.1329763606684517E-3</v>
      </c>
      <c r="N112" s="98">
        <f t="shared" si="11"/>
        <v>1.4976170581802783E-2</v>
      </c>
      <c r="Q112" s="149">
        <f t="shared" si="12"/>
        <v>2.48684400745201E-2</v>
      </c>
      <c r="R112" s="149">
        <f t="shared" si="13"/>
        <v>1.4976170581802783E-2</v>
      </c>
      <c r="T112" s="113"/>
      <c r="U112" s="113"/>
    </row>
    <row r="113" spans="4:21" x14ac:dyDescent="0.2">
      <c r="D113" s="184">
        <v>36525</v>
      </c>
      <c r="E113" s="185">
        <v>3.4201691700916498E-2</v>
      </c>
      <c r="F113" s="185">
        <v>3.1619624508787601E-2</v>
      </c>
      <c r="G113" s="185">
        <v>2.1005276546467701E-2</v>
      </c>
      <c r="H113" s="185">
        <v>1.31236731272075E-2</v>
      </c>
      <c r="I113" s="185">
        <v>2.579999999999999E-3</v>
      </c>
      <c r="L113" s="98">
        <f t="shared" si="16"/>
        <v>2.0433273013893728E-2</v>
      </c>
      <c r="N113" s="98">
        <f t="shared" si="11"/>
        <v>3.9179737300001793E-2</v>
      </c>
      <c r="Q113" s="149">
        <f t="shared" si="12"/>
        <v>3.1619624508787601E-2</v>
      </c>
      <c r="R113" s="149">
        <f t="shared" si="13"/>
        <v>3.9179737300001793E-2</v>
      </c>
      <c r="T113" s="113"/>
      <c r="U113" s="113"/>
    </row>
    <row r="114" spans="4:21" x14ac:dyDescent="0.2">
      <c r="D114" s="184">
        <v>36433</v>
      </c>
      <c r="E114" s="185">
        <v>2.94572324393906E-2</v>
      </c>
      <c r="F114" s="185">
        <v>2.6932115738035601E-2</v>
      </c>
      <c r="G114" s="185">
        <v>2.1137485756688001E-2</v>
      </c>
      <c r="H114" s="185">
        <v>8.2506065360833502E-3</v>
      </c>
      <c r="I114" s="185">
        <v>2.530000000000001E-3</v>
      </c>
      <c r="L114" s="98">
        <f t="shared" si="16"/>
        <v>5.5512335516285267E-3</v>
      </c>
      <c r="N114" s="98">
        <f t="shared" si="11"/>
        <v>2.4208239100622198E-2</v>
      </c>
      <c r="Q114" s="149">
        <f t="shared" si="12"/>
        <v>2.6932115738035601E-2</v>
      </c>
      <c r="R114" s="149">
        <f t="shared" si="13"/>
        <v>2.4208239100622198E-2</v>
      </c>
      <c r="T114" s="113"/>
      <c r="U114" s="113"/>
    </row>
    <row r="115" spans="4:21" x14ac:dyDescent="0.2">
      <c r="D115" s="184">
        <v>36341</v>
      </c>
      <c r="E115" s="185">
        <v>3.18780102450269E-2</v>
      </c>
      <c r="F115" s="185">
        <v>2.9215588702052601E-2</v>
      </c>
      <c r="G115" s="185">
        <v>2.1756958045634101E-2</v>
      </c>
      <c r="H115" s="185">
        <v>1.00501885257199E-2</v>
      </c>
      <c r="I115" s="185">
        <v>2.6599999999999992E-3</v>
      </c>
      <c r="L115" s="98">
        <f t="shared" si="16"/>
        <v>1.0771487678285709E-2</v>
      </c>
      <c r="N115" s="98">
        <f t="shared" si="11"/>
        <v>3.0015651480016947E-2</v>
      </c>
      <c r="Q115" s="149">
        <f t="shared" si="12"/>
        <v>2.9215588702052601E-2</v>
      </c>
      <c r="R115" s="149">
        <f t="shared" si="13"/>
        <v>3.0015651480016947E-2</v>
      </c>
      <c r="T115" s="113"/>
      <c r="U115" s="113"/>
    </row>
    <row r="116" spans="4:21" x14ac:dyDescent="0.2">
      <c r="D116" s="184">
        <v>36250</v>
      </c>
      <c r="E116" s="185">
        <v>3.0120469368056801E-2</v>
      </c>
      <c r="F116" s="185">
        <v>2.76682072148241E-2</v>
      </c>
      <c r="G116" s="185">
        <v>2.0508720373640699E-2</v>
      </c>
      <c r="H116" s="185">
        <v>9.5693224240093605E-3</v>
      </c>
      <c r="I116" s="185">
        <v>2.4500000000000008E-3</v>
      </c>
      <c r="L116" s="98">
        <f t="shared" si="16"/>
        <v>1.2705827228282576E-2</v>
      </c>
      <c r="N116" s="98">
        <f t="shared" si="11"/>
        <v>3.0943113796407795E-2</v>
      </c>
      <c r="Q116" s="149">
        <f t="shared" si="12"/>
        <v>2.76682072148241E-2</v>
      </c>
      <c r="R116" s="149">
        <f t="shared" si="13"/>
        <v>3.0943113796407795E-2</v>
      </c>
      <c r="T116" s="113"/>
      <c r="U116" s="113"/>
    </row>
    <row r="117" spans="4:21" x14ac:dyDescent="0.2">
      <c r="D117" s="184">
        <v>36160</v>
      </c>
      <c r="E117" s="185">
        <v>2.8417939935925299E-2</v>
      </c>
      <c r="F117" s="185">
        <v>2.5928946067011401E-2</v>
      </c>
      <c r="G117" s="185">
        <v>2.08592335185462E-2</v>
      </c>
      <c r="H117" s="185">
        <v>7.4783192211605497E-3</v>
      </c>
      <c r="I117" s="185">
        <v>2.4899999999999992E-3</v>
      </c>
      <c r="L117" s="98">
        <f t="shared" si="16"/>
        <v>-7.3772223749834723E-3</v>
      </c>
      <c r="N117" s="98">
        <f t="shared" si="11"/>
        <v>1.0804940900755788E-2</v>
      </c>
      <c r="Q117" s="149">
        <f t="shared" si="12"/>
        <v>2.5928946067011401E-2</v>
      </c>
      <c r="R117" s="149">
        <f t="shared" si="13"/>
        <v>1.0804940900755788E-2</v>
      </c>
      <c r="T117" s="113"/>
      <c r="U117" s="113"/>
    </row>
    <row r="118" spans="4:21" x14ac:dyDescent="0.2">
      <c r="D118" s="184">
        <v>36068</v>
      </c>
      <c r="E118" s="185">
        <v>3.83196324261754E-2</v>
      </c>
      <c r="F118" s="185">
        <v>3.5896037570438598E-2</v>
      </c>
      <c r="G118" s="185">
        <v>2.0800412817421201E-2</v>
      </c>
      <c r="H118" s="185">
        <v>1.73820136185899E-2</v>
      </c>
      <c r="I118" s="185">
        <v>2.4199999999999985E-3</v>
      </c>
      <c r="L118" s="98">
        <f t="shared" si="16"/>
        <v>1.2362571874667029E-3</v>
      </c>
      <c r="N118" s="98">
        <f t="shared" si="11"/>
        <v>1.9588993693847145E-2</v>
      </c>
      <c r="Q118" s="149">
        <f t="shared" si="12"/>
        <v>3.5896037570438598E-2</v>
      </c>
      <c r="R118" s="149">
        <f t="shared" si="13"/>
        <v>1.9588993693847145E-2</v>
      </c>
      <c r="T118" s="113"/>
      <c r="U118" s="113"/>
    </row>
    <row r="119" spans="4:21" x14ac:dyDescent="0.2">
      <c r="D119" s="184">
        <v>35976</v>
      </c>
      <c r="E119" s="185">
        <v>5.0242683682230102E-2</v>
      </c>
      <c r="F119" s="185">
        <v>4.76340844227333E-2</v>
      </c>
      <c r="G119" s="185">
        <v>2.1914600123728301E-2</v>
      </c>
      <c r="H119" s="185">
        <v>2.8145851239338701E-2</v>
      </c>
      <c r="I119" s="185">
        <v>2.6100000000000012E-3</v>
      </c>
      <c r="L119" s="98">
        <f t="shared" si="16"/>
        <v>4.7175630717581851E-2</v>
      </c>
      <c r="N119" s="98">
        <f t="shared" si="11"/>
        <v>6.7331042112008799E-2</v>
      </c>
      <c r="Q119" s="149">
        <f t="shared" si="12"/>
        <v>4.76340844227333E-2</v>
      </c>
      <c r="R119" s="149">
        <f t="shared" si="13"/>
        <v>6.7331042112008799E-2</v>
      </c>
      <c r="T119" s="113"/>
      <c r="U119" s="113"/>
    </row>
    <row r="120" spans="4:21" x14ac:dyDescent="0.2">
      <c r="D120" s="184">
        <v>35885</v>
      </c>
      <c r="E120" s="185">
        <v>3.8087410045931899E-2</v>
      </c>
      <c r="F120" s="185">
        <v>3.5468080081836301E-2</v>
      </c>
      <c r="G120" s="185">
        <v>2.2558273351910699E-2</v>
      </c>
      <c r="H120" s="185">
        <v>1.5459331587176601E-2</v>
      </c>
      <c r="I120" s="185">
        <v>2.6199999999999973E-3</v>
      </c>
      <c r="L120" s="98">
        <f t="shared" si="16"/>
        <v>7.534783496985953E-3</v>
      </c>
      <c r="N120" s="98">
        <f t="shared" si="11"/>
        <v>2.7563739419855793E-2</v>
      </c>
      <c r="Q120" s="149">
        <f t="shared" si="12"/>
        <v>3.5468080081836301E-2</v>
      </c>
      <c r="R120" s="149">
        <f t="shared" si="13"/>
        <v>2.7563739419855793E-2</v>
      </c>
      <c r="T120" s="113"/>
      <c r="U120" s="113"/>
    </row>
    <row r="121" spans="4:21" x14ac:dyDescent="0.2">
      <c r="D121" s="184">
        <v>35795</v>
      </c>
      <c r="E121" s="185">
        <v>4.2449937767710097E-2</v>
      </c>
      <c r="F121" s="185">
        <v>3.9809614348086102E-2</v>
      </c>
      <c r="G121" s="185">
        <v>2.1558933925162199E-2</v>
      </c>
      <c r="H121" s="185">
        <v>2.07423636473037E-2</v>
      </c>
      <c r="I121" s="185">
        <v>2.6400000000000035E-3</v>
      </c>
      <c r="L121" s="98">
        <f t="shared" si="16"/>
        <v>3.0009905455148853E-2</v>
      </c>
      <c r="N121" s="98">
        <f t="shared" si="11"/>
        <v>4.9437971181813367E-2</v>
      </c>
      <c r="Q121" s="149">
        <f t="shared" si="12"/>
        <v>3.9809614348086102E-2</v>
      </c>
      <c r="R121" s="149">
        <f t="shared" si="13"/>
        <v>4.9437971181813367E-2</v>
      </c>
      <c r="T121" s="113"/>
      <c r="U121" s="113"/>
    </row>
    <row r="122" spans="4:21" x14ac:dyDescent="0.2">
      <c r="D122" s="184">
        <v>35703</v>
      </c>
      <c r="E122" s="185">
        <v>3.61931698285071E-2</v>
      </c>
      <c r="F122" s="185">
        <v>3.3535869133768999E-2</v>
      </c>
      <c r="G122" s="185">
        <v>2.1498214873833701E-2</v>
      </c>
      <c r="H122" s="185">
        <v>1.4564002442073599E-2</v>
      </c>
      <c r="I122" s="185">
        <v>2.6499999999999996E-3</v>
      </c>
      <c r="L122" s="98">
        <f t="shared" si="16"/>
        <v>1.6656549311249998E-2</v>
      </c>
      <c r="N122" s="98">
        <f t="shared" si="11"/>
        <v>3.576079120804132E-2</v>
      </c>
      <c r="Q122" s="149">
        <f t="shared" si="12"/>
        <v>3.3535869133768999E-2</v>
      </c>
      <c r="R122" s="149">
        <f t="shared" si="13"/>
        <v>3.576079120804132E-2</v>
      </c>
      <c r="T122" s="113"/>
      <c r="U122" s="113"/>
    </row>
    <row r="123" spans="4:21" x14ac:dyDescent="0.2">
      <c r="D123" s="184">
        <v>35611</v>
      </c>
      <c r="E123" s="185">
        <v>3.6138438780133703E-2</v>
      </c>
      <c r="F123" s="185">
        <v>3.3557964448305597E-2</v>
      </c>
      <c r="G123" s="185">
        <v>2.2913998745907601E-2</v>
      </c>
      <c r="H123" s="185">
        <v>1.3168971195955999E-2</v>
      </c>
      <c r="I123" s="185">
        <v>2.579999999999999E-3</v>
      </c>
      <c r="L123" s="98">
        <f t="shared" si="16"/>
        <v>2.3774429266045876E-2</v>
      </c>
      <c r="N123" s="98">
        <f t="shared" si="11"/>
        <v>4.4531333610583923E-2</v>
      </c>
      <c r="Q123" s="149">
        <f t="shared" si="12"/>
        <v>3.3557964448305597E-2</v>
      </c>
      <c r="R123" s="149">
        <f t="shared" si="13"/>
        <v>4.4531333610583923E-2</v>
      </c>
      <c r="T123" s="113"/>
      <c r="U123" s="113"/>
    </row>
    <row r="124" spans="4:21" x14ac:dyDescent="0.2">
      <c r="D124" s="184">
        <v>35520</v>
      </c>
      <c r="E124" s="185">
        <v>2.85129116459839E-2</v>
      </c>
      <c r="F124" s="185">
        <v>2.5762430965179502E-2</v>
      </c>
      <c r="G124" s="185">
        <v>2.2401130863758702E-2</v>
      </c>
      <c r="H124" s="185">
        <v>6.0986658158960804E-3</v>
      </c>
      <c r="I124" s="185">
        <v>2.749999999999999E-3</v>
      </c>
      <c r="L124" s="98">
        <f t="shared" si="16"/>
        <v>7.2518680077300569E-3</v>
      </c>
      <c r="N124" s="98">
        <f t="shared" si="11"/>
        <v>2.6983456431218134E-2</v>
      </c>
      <c r="Q124" s="149">
        <f t="shared" si="12"/>
        <v>2.5762430965179502E-2</v>
      </c>
      <c r="R124" s="149">
        <f t="shared" si="13"/>
        <v>2.6983456431218134E-2</v>
      </c>
      <c r="T124" s="113"/>
      <c r="U124" s="113"/>
    </row>
    <row r="125" spans="4:21" x14ac:dyDescent="0.2">
      <c r="D125" s="184">
        <v>35430</v>
      </c>
      <c r="E125" s="185">
        <v>2.86473693760049E-2</v>
      </c>
      <c r="F125" s="185">
        <v>2.5871272783584399E-2</v>
      </c>
      <c r="G125" s="185">
        <v>2.32802654792394E-2</v>
      </c>
      <c r="H125" s="185">
        <v>5.3298643546734296E-3</v>
      </c>
      <c r="I125" s="185">
        <v>2.7799999999999978E-3</v>
      </c>
      <c r="L125" s="98">
        <f t="shared" si="16"/>
        <v>5.7168428123053634E-3</v>
      </c>
      <c r="N125" s="98">
        <f t="shared" si="11"/>
        <v>2.6269215959728864E-2</v>
      </c>
      <c r="Q125" s="149">
        <f t="shared" si="12"/>
        <v>2.5871272783584399E-2</v>
      </c>
      <c r="R125" s="149">
        <f t="shared" si="13"/>
        <v>2.6269215959728864E-2</v>
      </c>
      <c r="T125" s="113"/>
      <c r="U125" s="113"/>
    </row>
    <row r="126" spans="4:21" x14ac:dyDescent="0.2">
      <c r="D126" s="184">
        <v>35338</v>
      </c>
      <c r="E126" s="185">
        <v>2.7214319476039701E-2</v>
      </c>
      <c r="F126" s="185">
        <v>2.44947564524103E-2</v>
      </c>
      <c r="G126" s="185">
        <v>2.2121882289522402E-2</v>
      </c>
      <c r="H126" s="185">
        <v>5.0718787162521402E-3</v>
      </c>
      <c r="I126" s="185">
        <v>2.7200000000000002E-3</v>
      </c>
      <c r="L126" s="98">
        <f t="shared" si="16"/>
        <v>-9.6494184156870446E-4</v>
      </c>
      <c r="N126" s="98">
        <f t="shared" si="11"/>
        <v>1.8358105302116901E-2</v>
      </c>
      <c r="Q126" s="149">
        <f t="shared" si="12"/>
        <v>2.44947564524103E-2</v>
      </c>
      <c r="R126" s="149">
        <f t="shared" si="13"/>
        <v>1.8358105302116901E-2</v>
      </c>
      <c r="T126" s="113"/>
      <c r="U126" s="113"/>
    </row>
    <row r="127" spans="4:21" x14ac:dyDescent="0.2">
      <c r="D127" s="184">
        <v>35246</v>
      </c>
      <c r="E127" s="185">
        <v>3.2373149745540099E-2</v>
      </c>
      <c r="F127" s="185">
        <v>2.9680824540882E-2</v>
      </c>
      <c r="G127" s="185">
        <v>2.3182576498169499E-2</v>
      </c>
      <c r="H127" s="185">
        <v>9.0964257547993706E-3</v>
      </c>
      <c r="I127" s="185">
        <v>2.6900000000000014E-3</v>
      </c>
      <c r="L127" s="98">
        <f t="shared" si="16"/>
        <v>2.0230744886515429E-2</v>
      </c>
      <c r="N127" s="98">
        <f t="shared" si="11"/>
        <v>4.1074278728979063E-2</v>
      </c>
      <c r="Q127" s="149">
        <f t="shared" si="12"/>
        <v>2.9680824540882E-2</v>
      </c>
      <c r="R127" s="149">
        <f t="shared" si="13"/>
        <v>4.1074278728979063E-2</v>
      </c>
      <c r="T127" s="113"/>
      <c r="U127" s="113"/>
    </row>
    <row r="128" spans="4:21" x14ac:dyDescent="0.2">
      <c r="D128" s="184">
        <v>35155</v>
      </c>
      <c r="E128" s="185">
        <v>2.4022284429784001E-2</v>
      </c>
      <c r="F128" s="185">
        <v>2.13308070206574E-2</v>
      </c>
      <c r="G128" s="185">
        <v>2.2328050192539702E-2</v>
      </c>
      <c r="H128" s="185">
        <v>1.6735463336553301E-3</v>
      </c>
      <c r="I128" s="185">
        <v>2.6900000000000014E-3</v>
      </c>
      <c r="L128" s="98">
        <f t="shared" si="16"/>
        <v>3.2898336099961269E-2</v>
      </c>
      <c r="N128" s="98">
        <f t="shared" si="11"/>
        <v>5.3120407058233177E-2</v>
      </c>
      <c r="Q128" s="149">
        <f t="shared" si="12"/>
        <v>2.13308070206574E-2</v>
      </c>
      <c r="R128" s="149">
        <f t="shared" si="13"/>
        <v>5.3120407058233177E-2</v>
      </c>
      <c r="T128" s="113"/>
      <c r="U128" s="113"/>
    </row>
    <row r="129" spans="4:21" x14ac:dyDescent="0.2">
      <c r="D129" s="184">
        <v>35064</v>
      </c>
      <c r="E129" s="185">
        <v>2.63784987102475E-3</v>
      </c>
      <c r="F129" s="185">
        <v>-2.2356126279123799E-5</v>
      </c>
      <c r="G129" s="185">
        <v>2.2060228105024799E-2</v>
      </c>
      <c r="H129" s="185">
        <v>-1.9142980177215298E-2</v>
      </c>
      <c r="I129" s="185">
        <v>2.66E-3</v>
      </c>
      <c r="L129" s="98">
        <f t="shared" si="16"/>
        <v>-4.7318447713861705E-2</v>
      </c>
      <c r="N129" s="98">
        <f t="shared" si="11"/>
        <v>-2.8892111838525469E-2</v>
      </c>
      <c r="Q129" s="149">
        <f t="shared" si="12"/>
        <v>-2.2356126279123799E-5</v>
      </c>
      <c r="R129" s="149">
        <f t="shared" si="13"/>
        <v>-2.8892111838525469E-2</v>
      </c>
      <c r="T129" s="113"/>
      <c r="U129" s="113"/>
    </row>
    <row r="130" spans="4:21" x14ac:dyDescent="0.2">
      <c r="D130" s="184">
        <v>34972</v>
      </c>
      <c r="E130" s="185">
        <v>2.1227480271982201E-2</v>
      </c>
      <c r="F130" s="185">
        <v>1.85796584921245E-2</v>
      </c>
      <c r="G130" s="185">
        <v>2.1625948451885299E-2</v>
      </c>
      <c r="H130" s="185">
        <v>-3.5933515278435799E-4</v>
      </c>
      <c r="I130" s="185">
        <v>2.6499999999999996E-3</v>
      </c>
      <c r="L130" s="98">
        <f t="shared" si="16"/>
        <v>-1.6316439735291485E-3</v>
      </c>
      <c r="N130" s="98">
        <f t="shared" si="11"/>
        <v>1.725612723052361E-2</v>
      </c>
      <c r="Q130" s="149">
        <f t="shared" si="12"/>
        <v>1.85796584921245E-2</v>
      </c>
      <c r="R130" s="149">
        <f t="shared" si="13"/>
        <v>1.725612723052361E-2</v>
      </c>
      <c r="T130" s="113"/>
      <c r="U130" s="113"/>
    </row>
    <row r="131" spans="4:21" x14ac:dyDescent="0.2">
      <c r="D131" s="184">
        <v>34880</v>
      </c>
      <c r="E131" s="185">
        <v>2.22067462316081E-2</v>
      </c>
      <c r="F131" s="185">
        <v>1.9595644632390601E-2</v>
      </c>
      <c r="G131" s="185">
        <v>2.1741003873233501E-2</v>
      </c>
      <c r="H131" s="185">
        <v>4.8887072771216903E-4</v>
      </c>
      <c r="I131" s="185">
        <v>2.6100000000000012E-3</v>
      </c>
      <c r="L131" s="98">
        <f t="shared" si="16"/>
        <v>-2.1330607579419977E-4</v>
      </c>
      <c r="N131" s="98">
        <f t="shared" si="11"/>
        <v>1.8856885121812272E-2</v>
      </c>
      <c r="Q131" s="149">
        <f t="shared" si="12"/>
        <v>1.9595644632390601E-2</v>
      </c>
      <c r="R131" s="149">
        <f t="shared" si="13"/>
        <v>1.8856885121812272E-2</v>
      </c>
      <c r="T131" s="113"/>
      <c r="U131" s="113"/>
    </row>
    <row r="132" spans="4:21" x14ac:dyDescent="0.2">
      <c r="D132" s="184">
        <v>34789</v>
      </c>
      <c r="E132" s="185">
        <v>2.33578205515316E-2</v>
      </c>
      <c r="F132" s="185">
        <v>2.07736634142263E-2</v>
      </c>
      <c r="G132" s="185">
        <v>2.24350821346617E-2</v>
      </c>
      <c r="H132" s="185">
        <v>9.5698859671641497E-4</v>
      </c>
      <c r="I132" s="185">
        <v>2.5899999999999986E-3</v>
      </c>
      <c r="L132" s="98">
        <f t="shared" si="16"/>
        <v>1.1360799730408452E-2</v>
      </c>
      <c r="N132" s="98">
        <f t="shared" si="11"/>
        <v>3.1372570865676241E-2</v>
      </c>
      <c r="Q132" s="149">
        <f t="shared" si="12"/>
        <v>2.07736634142263E-2</v>
      </c>
      <c r="R132" s="149">
        <f t="shared" si="13"/>
        <v>3.1372570865676241E-2</v>
      </c>
      <c r="T132" s="113"/>
      <c r="U132" s="113"/>
    </row>
    <row r="133" spans="4:21" x14ac:dyDescent="0.2">
      <c r="D133" s="184">
        <v>34699</v>
      </c>
      <c r="E133" s="185">
        <v>1.5620252859749001E-2</v>
      </c>
      <c r="F133" s="185">
        <v>1.30385906146279E-2</v>
      </c>
      <c r="G133" s="185">
        <v>2.1633143369820598E-2</v>
      </c>
      <c r="H133" s="185">
        <v>-5.9788854924116104E-3</v>
      </c>
      <c r="I133" s="185">
        <v>2.5800000000000007E-3</v>
      </c>
      <c r="L133" s="98">
        <f t="shared" si="16"/>
        <v>-1.0689747375003077E-2</v>
      </c>
      <c r="N133" s="98">
        <f t="shared" si="11"/>
        <v>8.1045058279212157E-3</v>
      </c>
      <c r="Q133" s="149">
        <f t="shared" si="12"/>
        <v>1.30385906146279E-2</v>
      </c>
      <c r="R133" s="149">
        <f t="shared" si="13"/>
        <v>8.1045058279212157E-3</v>
      </c>
      <c r="T133" s="113"/>
      <c r="U133" s="113"/>
    </row>
    <row r="134" spans="4:21" x14ac:dyDescent="0.2">
      <c r="D134" s="184">
        <v>34607</v>
      </c>
      <c r="E134" s="185">
        <v>1.7350482634210001E-2</v>
      </c>
      <c r="F134" s="185">
        <v>1.47358085020828E-2</v>
      </c>
      <c r="G134" s="185">
        <v>2.0154677817340101E-2</v>
      </c>
      <c r="H134" s="185">
        <v>-2.8383109040173E-3</v>
      </c>
      <c r="I134" s="185">
        <v>2.6100000000000012E-3</v>
      </c>
      <c r="L134" s="98">
        <f t="shared" si="16"/>
        <v>3.5482705654166146E-3</v>
      </c>
      <c r="N134" s="98">
        <f t="shared" si="11"/>
        <v>2.1102411285339739E-2</v>
      </c>
      <c r="Q134" s="149">
        <f t="shared" si="12"/>
        <v>1.47358085020828E-2</v>
      </c>
      <c r="R134" s="149">
        <f t="shared" si="13"/>
        <v>2.1102411285339739E-2</v>
      </c>
      <c r="T134" s="113"/>
      <c r="U134" s="113"/>
    </row>
    <row r="135" spans="4:21" x14ac:dyDescent="0.2">
      <c r="D135" s="184">
        <v>34515</v>
      </c>
      <c r="E135" s="185">
        <v>1.4210324651266299E-2</v>
      </c>
      <c r="F135" s="185">
        <v>1.16773584190279E-2</v>
      </c>
      <c r="G135" s="185">
        <v>2.1272420457969999E-2</v>
      </c>
      <c r="H135" s="185">
        <v>-7.0960318836399104E-3</v>
      </c>
      <c r="I135" s="185">
        <v>2.530000000000001E-3</v>
      </c>
      <c r="L135" s="98">
        <f t="shared" si="16"/>
        <v>-7.1069955332585663E-3</v>
      </c>
      <c r="N135" s="98">
        <f t="shared" si="11"/>
        <v>1.1448785895458391E-2</v>
      </c>
      <c r="Q135" s="149">
        <f t="shared" si="12"/>
        <v>1.16773584190279E-2</v>
      </c>
      <c r="R135" s="149">
        <f t="shared" si="13"/>
        <v>1.1448785895458391E-2</v>
      </c>
      <c r="T135" s="113"/>
      <c r="U135" s="113"/>
    </row>
    <row r="136" spans="4:21" x14ac:dyDescent="0.2">
      <c r="D136" s="184">
        <v>34424</v>
      </c>
      <c r="E136" s="185">
        <v>1.28120528858525E-2</v>
      </c>
      <c r="F136" s="185">
        <v>1.0309987853666099E-2</v>
      </c>
      <c r="G136" s="185">
        <v>1.99309368791683E-2</v>
      </c>
      <c r="H136" s="185">
        <v>-7.0887227838941401E-3</v>
      </c>
      <c r="I136" s="185">
        <v>2.5000000000000005E-3</v>
      </c>
      <c r="L136" s="98">
        <f t="shared" si="16"/>
        <v>4.2025905774167975E-3</v>
      </c>
      <c r="N136" s="98">
        <f t="shared" si="11"/>
        <v>2.1656745801552413E-2</v>
      </c>
      <c r="Q136" s="149">
        <f t="shared" si="12"/>
        <v>1.0309987853666099E-2</v>
      </c>
      <c r="R136" s="149">
        <f t="shared" si="13"/>
        <v>2.1656745801552413E-2</v>
      </c>
      <c r="T136" s="113"/>
      <c r="U136" s="113"/>
    </row>
    <row r="137" spans="4:21" x14ac:dyDescent="0.2">
      <c r="D137" s="184">
        <v>34334</v>
      </c>
      <c r="E137" s="185">
        <v>6.1749416877442597E-3</v>
      </c>
      <c r="F137" s="185">
        <v>3.6532225495183898E-3</v>
      </c>
      <c r="G137" s="185">
        <v>2.0821558759937499E-2</v>
      </c>
      <c r="H137" s="185">
        <v>-1.4616265024768101E-2</v>
      </c>
      <c r="I137" s="185">
        <v>2.5200000000000001E-3</v>
      </c>
      <c r="L137" s="98">
        <f t="shared" si="16"/>
        <v>-1.6721121863335998E-2</v>
      </c>
      <c r="N137" s="98">
        <f t="shared" si="11"/>
        <v>1.2228213369624985E-3</v>
      </c>
      <c r="Q137" s="149">
        <f t="shared" si="12"/>
        <v>3.6532225495183898E-3</v>
      </c>
      <c r="R137" s="149">
        <f t="shared" si="13"/>
        <v>1.2228213369624985E-3</v>
      </c>
      <c r="T137" s="113"/>
      <c r="U137" s="113"/>
    </row>
    <row r="138" spans="4:21" x14ac:dyDescent="0.2">
      <c r="D138" s="184">
        <v>34242</v>
      </c>
      <c r="E138" s="185">
        <v>5.41819758924535E-3</v>
      </c>
      <c r="F138" s="185">
        <v>2.91357421133767E-3</v>
      </c>
      <c r="G138" s="185">
        <v>1.8701880311121199E-2</v>
      </c>
      <c r="H138" s="185">
        <v>-1.3213027132389501E-2</v>
      </c>
      <c r="I138" s="185">
        <v>2.5100000000000005E-3</v>
      </c>
      <c r="L138" s="98">
        <f t="shared" si="16"/>
        <v>8.1061169852339465E-3</v>
      </c>
      <c r="N138" s="98">
        <f t="shared" si="11"/>
        <v>2.4381928337716463E-2</v>
      </c>
      <c r="Q138" s="149">
        <f t="shared" si="12"/>
        <v>2.91357421133767E-3</v>
      </c>
      <c r="R138" s="149">
        <f t="shared" si="13"/>
        <v>2.4381928337716463E-2</v>
      </c>
      <c r="T138" s="113"/>
      <c r="U138" s="113"/>
    </row>
    <row r="139" spans="4:21" x14ac:dyDescent="0.2">
      <c r="D139" s="184">
        <v>34150</v>
      </c>
      <c r="E139" s="185">
        <v>-7.3717891771584703E-3</v>
      </c>
      <c r="F139" s="185">
        <v>-9.9344347547499906E-3</v>
      </c>
      <c r="G139" s="185">
        <v>2.01223823869657E-2</v>
      </c>
      <c r="H139" s="185">
        <v>-2.7425789877471799E-2</v>
      </c>
      <c r="I139" s="185">
        <v>2.5599999999999998E-3</v>
      </c>
      <c r="L139" s="98">
        <f t="shared" si="16"/>
        <v>-4.2238992602582147E-2</v>
      </c>
      <c r="N139" s="98">
        <f t="shared" si="11"/>
        <v>-2.5467764984402286E-2</v>
      </c>
      <c r="Q139" s="149">
        <f t="shared" si="12"/>
        <v>-9.9344347547499906E-3</v>
      </c>
      <c r="R139" s="149">
        <f t="shared" si="13"/>
        <v>-2.5467764984402286E-2</v>
      </c>
      <c r="T139" s="113"/>
      <c r="U139" s="113"/>
    </row>
    <row r="140" spans="4:21" x14ac:dyDescent="0.2">
      <c r="D140" s="184">
        <v>34059</v>
      </c>
      <c r="E140" s="185">
        <v>1.31415548237808E-3</v>
      </c>
      <c r="F140" s="185">
        <v>-1.30113765325824E-3</v>
      </c>
      <c r="G140" s="185">
        <v>1.89330597978873E-2</v>
      </c>
      <c r="H140" s="185">
        <v>-1.7550321394064899E-2</v>
      </c>
      <c r="I140" s="185">
        <v>2.6099999999999999E-3</v>
      </c>
      <c r="L140" s="98">
        <f t="shared" ref="L140:L171" si="17">(H140-($L$10*H141))/(1-$L$10)</f>
        <v>5.8555172504756465E-3</v>
      </c>
      <c r="N140" s="98">
        <f t="shared" si="11"/>
        <v>2.2224452368457825E-2</v>
      </c>
      <c r="Q140" s="149">
        <f t="shared" si="12"/>
        <v>-1.30113765325824E-3</v>
      </c>
      <c r="R140" s="149">
        <f t="shared" si="13"/>
        <v>2.2224452368457825E-2</v>
      </c>
      <c r="T140" s="113"/>
      <c r="U140" s="113"/>
    </row>
    <row r="141" spans="4:21" x14ac:dyDescent="0.2">
      <c r="D141" s="184">
        <v>33969</v>
      </c>
      <c r="E141" s="185">
        <v>-1.4270872315859801E-2</v>
      </c>
      <c r="F141" s="185">
        <v>-1.6789840630237599E-2</v>
      </c>
      <c r="G141" s="185">
        <v>1.9091707536004799E-2</v>
      </c>
      <c r="H141" s="185">
        <v>-3.3154213823758598E-2</v>
      </c>
      <c r="I141" s="185">
        <v>2.5199999999999997E-3</v>
      </c>
      <c r="L141" s="98">
        <f t="shared" si="17"/>
        <v>-2.8090102296414992E-2</v>
      </c>
      <c r="N141" s="98">
        <f t="shared" si="11"/>
        <v>-1.2030655377508803E-2</v>
      </c>
      <c r="Q141" s="149">
        <f t="shared" si="12"/>
        <v>-1.6789840630237599E-2</v>
      </c>
      <c r="R141" s="149">
        <f t="shared" si="13"/>
        <v>-1.2030655377508803E-2</v>
      </c>
      <c r="T141" s="113"/>
      <c r="U141" s="113"/>
    </row>
    <row r="142" spans="4:21" x14ac:dyDescent="0.2">
      <c r="D142" s="184">
        <v>33877</v>
      </c>
      <c r="E142" s="185">
        <v>-1.85622314412234E-2</v>
      </c>
      <c r="F142" s="185">
        <v>-2.1028725666050199E-2</v>
      </c>
      <c r="G142" s="185">
        <v>1.8069994505591502E-2</v>
      </c>
      <c r="H142" s="185">
        <v>-3.6530288175321002E-2</v>
      </c>
      <c r="I142" s="185">
        <v>2.47E-3</v>
      </c>
      <c r="L142" s="98">
        <f t="shared" si="17"/>
        <v>-4.5691086943491305E-2</v>
      </c>
      <c r="N142" s="98">
        <f t="shared" si="11"/>
        <v>-3.0846466704507192E-2</v>
      </c>
      <c r="Q142" s="149">
        <f t="shared" si="12"/>
        <v>-2.1028725666050199E-2</v>
      </c>
      <c r="R142" s="149">
        <f t="shared" si="13"/>
        <v>-3.0846466704507192E-2</v>
      </c>
      <c r="T142" s="113"/>
      <c r="U142" s="113"/>
    </row>
    <row r="143" spans="4:21" x14ac:dyDescent="0.2">
      <c r="D143" s="184">
        <v>33785</v>
      </c>
      <c r="E143" s="185">
        <v>-1.20684202819831E-2</v>
      </c>
      <c r="F143" s="185">
        <v>-1.44734257049589E-2</v>
      </c>
      <c r="G143" s="185">
        <v>1.84217782821854E-2</v>
      </c>
      <c r="H143" s="185">
        <v>-3.0423088996540799E-2</v>
      </c>
      <c r="I143" s="185">
        <v>2.3999999999999994E-3</v>
      </c>
      <c r="L143" s="98">
        <f t="shared" si="17"/>
        <v>-3.3070808356880851E-2</v>
      </c>
      <c r="N143" s="98">
        <f t="shared" ref="N143:N196" si="18">(1+L143)*(1+G143)*(1-I143)-1</f>
        <v>-1.7621633366241229E-2</v>
      </c>
      <c r="Q143" s="149">
        <f t="shared" ref="Q143:Q196" si="19">F143</f>
        <v>-1.44734257049589E-2</v>
      </c>
      <c r="R143" s="149">
        <f t="shared" ref="R143:R196" si="20">N143</f>
        <v>-1.7621633366241229E-2</v>
      </c>
      <c r="T143" s="113"/>
      <c r="U143" s="113"/>
    </row>
    <row r="144" spans="4:21" x14ac:dyDescent="0.2">
      <c r="D144" s="184">
        <v>33694</v>
      </c>
      <c r="E144" s="185">
        <v>-1.1183196641983801E-2</v>
      </c>
      <c r="F144" s="185">
        <v>-1.36330121801121E-2</v>
      </c>
      <c r="G144" s="185">
        <v>1.7507773884806101E-2</v>
      </c>
      <c r="H144" s="185">
        <v>-2.86579427563141E-2</v>
      </c>
      <c r="I144" s="185">
        <v>2.4499999999999991E-3</v>
      </c>
      <c r="L144" s="98">
        <f t="shared" si="17"/>
        <v>4.8732068498422935E-3</v>
      </c>
      <c r="N144" s="98">
        <f t="shared" si="18"/>
        <v>1.996125730391074E-2</v>
      </c>
      <c r="Q144" s="149">
        <f t="shared" si="19"/>
        <v>-1.36330121801121E-2</v>
      </c>
      <c r="R144" s="149">
        <f t="shared" si="20"/>
        <v>1.996125730391074E-2</v>
      </c>
      <c r="T144" s="113"/>
      <c r="U144" s="113"/>
    </row>
    <row r="145" spans="4:21" x14ac:dyDescent="0.2">
      <c r="D145" s="184">
        <v>33603</v>
      </c>
      <c r="E145" s="185">
        <v>-3.4511637631224799E-2</v>
      </c>
      <c r="F145" s="185">
        <v>-3.6894029098662399E-2</v>
      </c>
      <c r="G145" s="185">
        <v>1.6663961475695099E-2</v>
      </c>
      <c r="H145" s="185">
        <v>-5.10120424937517E-2</v>
      </c>
      <c r="I145" s="185">
        <v>2.3800000000000002E-3</v>
      </c>
      <c r="L145" s="98">
        <f t="shared" si="17"/>
        <v>-8.4375419333476351E-2</v>
      </c>
      <c r="N145" s="98">
        <f t="shared" si="18"/>
        <v>-7.1332986976953783E-2</v>
      </c>
      <c r="Q145" s="149">
        <f t="shared" si="19"/>
        <v>-3.6894029098662399E-2</v>
      </c>
      <c r="R145" s="149">
        <f t="shared" si="20"/>
        <v>-7.1332986976953783E-2</v>
      </c>
      <c r="T145" s="113"/>
      <c r="U145" s="113"/>
    </row>
    <row r="146" spans="4:21" x14ac:dyDescent="0.2">
      <c r="D146" s="184">
        <v>33511</v>
      </c>
      <c r="E146" s="185">
        <v>-1.28676049780562E-2</v>
      </c>
      <c r="F146" s="185">
        <v>-1.52946736909835E-2</v>
      </c>
      <c r="G146" s="185">
        <v>1.6032095163284198E-2</v>
      </c>
      <c r="H146" s="185">
        <v>-2.8769791267268599E-2</v>
      </c>
      <c r="I146" s="185">
        <v>2.4200000000000003E-3</v>
      </c>
      <c r="L146" s="98">
        <f t="shared" si="17"/>
        <v>-3.1544995095410588E-2</v>
      </c>
      <c r="N146" s="98">
        <f t="shared" si="18"/>
        <v>-1.8399867205266429E-2</v>
      </c>
      <c r="Q146" s="149">
        <f t="shared" si="19"/>
        <v>-1.52946736909835E-2</v>
      </c>
      <c r="R146" s="149">
        <f t="shared" si="20"/>
        <v>-1.8399867205266429E-2</v>
      </c>
      <c r="T146" s="113"/>
      <c r="U146" s="113"/>
    </row>
    <row r="147" spans="4:21" x14ac:dyDescent="0.2">
      <c r="D147" s="184">
        <v>33419</v>
      </c>
      <c r="E147" s="185">
        <v>-9.6743188786741798E-3</v>
      </c>
      <c r="F147" s="185">
        <v>-1.1999574644275601E-2</v>
      </c>
      <c r="G147" s="185">
        <v>1.7343195745066899E-2</v>
      </c>
      <c r="H147" s="185">
        <v>-2.6919655381840601E-2</v>
      </c>
      <c r="I147" s="185">
        <v>2.3300000000000005E-3</v>
      </c>
      <c r="L147" s="98">
        <f t="shared" si="17"/>
        <v>-3.1528189700966207E-2</v>
      </c>
      <c r="N147" s="98">
        <f t="shared" si="18"/>
        <v>-1.7027468442465943E-2</v>
      </c>
      <c r="Q147" s="149">
        <f t="shared" si="19"/>
        <v>-1.1999574644275601E-2</v>
      </c>
      <c r="R147" s="149">
        <f t="shared" si="20"/>
        <v>-1.7027468442465943E-2</v>
      </c>
      <c r="T147" s="113"/>
      <c r="U147" s="113"/>
    </row>
    <row r="148" spans="4:21" x14ac:dyDescent="0.2">
      <c r="D148" s="184">
        <v>33328</v>
      </c>
      <c r="E148" s="185">
        <v>-6.6639504187424401E-3</v>
      </c>
      <c r="F148" s="185">
        <v>-9.1136311103324295E-3</v>
      </c>
      <c r="G148" s="185">
        <v>1.7314674140592099E-2</v>
      </c>
      <c r="H148" s="185">
        <v>-2.3847299169090199E-2</v>
      </c>
      <c r="I148" s="185">
        <v>2.4499999999999999E-3</v>
      </c>
      <c r="L148" s="98">
        <f t="shared" si="17"/>
        <v>-1.1496871473631693E-2</v>
      </c>
      <c r="N148" s="98">
        <f t="shared" si="18"/>
        <v>3.1549721754531301E-3</v>
      </c>
      <c r="Q148" s="149">
        <f t="shared" si="19"/>
        <v>-9.1136311103324295E-3</v>
      </c>
      <c r="R148" s="149">
        <f t="shared" si="20"/>
        <v>3.1549721754531301E-3</v>
      </c>
      <c r="T148" s="113"/>
      <c r="U148" s="113"/>
    </row>
    <row r="149" spans="4:21" x14ac:dyDescent="0.2">
      <c r="D149" s="184">
        <v>33238</v>
      </c>
      <c r="E149" s="185">
        <v>-1.5754474798662901E-2</v>
      </c>
      <c r="F149" s="185">
        <v>-1.8119893206914799E-2</v>
      </c>
      <c r="G149" s="185">
        <v>1.6459563472988801E-2</v>
      </c>
      <c r="H149" s="185">
        <v>-3.2080917632729203E-2</v>
      </c>
      <c r="I149" s="185">
        <v>2.3700000000000006E-3</v>
      </c>
      <c r="L149" s="98">
        <f t="shared" si="17"/>
        <v>-6.2459104221713205E-2</v>
      </c>
      <c r="N149" s="98">
        <f t="shared" si="18"/>
        <v>-4.9286134950023985E-2</v>
      </c>
      <c r="Q149" s="149">
        <f t="shared" si="19"/>
        <v>-1.8119893206914799E-2</v>
      </c>
      <c r="R149" s="149">
        <f t="shared" si="20"/>
        <v>-4.9286134950023985E-2</v>
      </c>
      <c r="T149" s="113"/>
      <c r="U149" s="113"/>
    </row>
    <row r="150" spans="4:21" x14ac:dyDescent="0.2">
      <c r="D150" s="184">
        <v>33146</v>
      </c>
      <c r="E150" s="185">
        <v>3.75274681661259E-3</v>
      </c>
      <c r="F150" s="185">
        <v>1.22286389956963E-3</v>
      </c>
      <c r="G150" s="185">
        <v>1.5650681456909999E-2</v>
      </c>
      <c r="H150" s="185">
        <v>-1.18287932400732E-2</v>
      </c>
      <c r="I150" s="185">
        <v>2.5300000000000001E-3</v>
      </c>
      <c r="L150" s="98">
        <f t="shared" si="17"/>
        <v>-2.3012894365093062E-2</v>
      </c>
      <c r="N150" s="98">
        <f t="shared" si="18"/>
        <v>-1.0232842764912875E-2</v>
      </c>
      <c r="Q150" s="149">
        <f t="shared" si="19"/>
        <v>1.22286389956963E-3</v>
      </c>
      <c r="R150" s="149">
        <f t="shared" si="20"/>
        <v>-1.0232842764912875E-2</v>
      </c>
      <c r="T150" s="113"/>
      <c r="U150" s="113"/>
    </row>
    <row r="151" spans="4:21" x14ac:dyDescent="0.2">
      <c r="D151" s="184">
        <v>33054</v>
      </c>
      <c r="E151" s="185">
        <v>1.2986374152118001E-2</v>
      </c>
      <c r="F151" s="185">
        <v>1.0413985245260301E-2</v>
      </c>
      <c r="G151" s="185">
        <v>1.7359100045506601E-2</v>
      </c>
      <c r="H151" s="185">
        <v>-4.3727258233932902E-3</v>
      </c>
      <c r="I151" s="185">
        <v>2.579999999999999E-3</v>
      </c>
      <c r="L151" s="98">
        <f t="shared" si="17"/>
        <v>-8.2461792763076393E-3</v>
      </c>
      <c r="N151" s="98">
        <f t="shared" si="18"/>
        <v>6.3666324998914448E-3</v>
      </c>
      <c r="Q151" s="149">
        <f t="shared" si="19"/>
        <v>1.0413985245260301E-2</v>
      </c>
      <c r="R151" s="149">
        <f t="shared" si="20"/>
        <v>6.3666324998914448E-3</v>
      </c>
      <c r="T151" s="113"/>
      <c r="U151" s="113"/>
    </row>
    <row r="152" spans="4:21" x14ac:dyDescent="0.2">
      <c r="D152" s="184">
        <v>32963</v>
      </c>
      <c r="E152" s="185">
        <v>1.3358800775557299E-2</v>
      </c>
      <c r="F152" s="185">
        <v>1.0797099873267201E-2</v>
      </c>
      <c r="G152" s="185">
        <v>1.51834824378281E-2</v>
      </c>
      <c r="H152" s="185">
        <v>-1.79042352145039E-3</v>
      </c>
      <c r="I152" s="185">
        <v>2.5599999999999998E-3</v>
      </c>
      <c r="L152" s="98">
        <f t="shared" si="17"/>
        <v>1.458586201668904E-3</v>
      </c>
      <c r="N152" s="98">
        <f t="shared" si="18"/>
        <v>1.4061554666926934E-2</v>
      </c>
      <c r="Q152" s="149">
        <f t="shared" si="19"/>
        <v>1.0797099873267201E-2</v>
      </c>
      <c r="R152" s="149">
        <f t="shared" si="20"/>
        <v>1.4061554666926934E-2</v>
      </c>
      <c r="T152" s="113"/>
      <c r="U152" s="113"/>
    </row>
    <row r="153" spans="4:21" x14ac:dyDescent="0.2">
      <c r="D153" s="184">
        <v>32873</v>
      </c>
      <c r="E153" s="185">
        <v>1.2861188313395E-2</v>
      </c>
      <c r="F153" s="185">
        <v>1.01521643303697E-2</v>
      </c>
      <c r="G153" s="185">
        <v>1.6817618316924899E-2</v>
      </c>
      <c r="H153" s="185">
        <v>-3.9564300035299198E-3</v>
      </c>
      <c r="I153" s="185">
        <v>2.7100000000000006E-3</v>
      </c>
      <c r="L153" s="98">
        <f t="shared" si="17"/>
        <v>-1.8400739366374649E-2</v>
      </c>
      <c r="N153" s="98">
        <f t="shared" si="18"/>
        <v>-4.5974487754018023E-3</v>
      </c>
      <c r="Q153" s="149">
        <f t="shared" si="19"/>
        <v>1.01521643303697E-2</v>
      </c>
      <c r="R153" s="149">
        <f t="shared" si="20"/>
        <v>-4.5974487754018023E-3</v>
      </c>
      <c r="T153" s="113"/>
      <c r="U153" s="113"/>
    </row>
    <row r="154" spans="4:21" x14ac:dyDescent="0.2">
      <c r="D154" s="184">
        <v>32781</v>
      </c>
      <c r="E154" s="185">
        <v>2.1765457702578199E-2</v>
      </c>
      <c r="F154" s="185">
        <v>1.9086144425343701E-2</v>
      </c>
      <c r="G154" s="185">
        <v>1.6025227022863599E-2</v>
      </c>
      <c r="H154" s="185">
        <v>5.6731095716999001E-3</v>
      </c>
      <c r="I154" s="185">
        <v>2.6800000000000018E-3</v>
      </c>
      <c r="L154" s="98">
        <f t="shared" si="17"/>
        <v>1.8405501477239659E-2</v>
      </c>
      <c r="N154" s="98">
        <f t="shared" si="18"/>
        <v>3.1952616015095359E-2</v>
      </c>
      <c r="Q154" s="149">
        <f t="shared" si="19"/>
        <v>1.9086144425343701E-2</v>
      </c>
      <c r="R154" s="149">
        <f t="shared" si="20"/>
        <v>3.1952616015095359E-2</v>
      </c>
      <c r="T154" s="113"/>
      <c r="U154" s="113"/>
    </row>
    <row r="155" spans="4:21" x14ac:dyDescent="0.2">
      <c r="D155" s="184">
        <v>32689</v>
      </c>
      <c r="E155" s="185">
        <v>1.3992554264860299E-2</v>
      </c>
      <c r="F155" s="185">
        <v>1.13483550674145E-2</v>
      </c>
      <c r="G155" s="185">
        <v>1.67724436310519E-2</v>
      </c>
      <c r="H155" s="185">
        <v>-2.8151516986599399E-3</v>
      </c>
      <c r="I155" s="185">
        <v>2.64E-3</v>
      </c>
      <c r="L155" s="98">
        <f t="shared" si="17"/>
        <v>-7.2304433030865867E-3</v>
      </c>
      <c r="N155" s="98">
        <f t="shared" si="18"/>
        <v>6.7558574029862317E-3</v>
      </c>
      <c r="Q155" s="149">
        <f t="shared" si="19"/>
        <v>1.13483550674145E-2</v>
      </c>
      <c r="R155" s="149">
        <f t="shared" si="20"/>
        <v>6.7558574029862317E-3</v>
      </c>
      <c r="T155" s="113"/>
      <c r="U155" s="113"/>
    </row>
    <row r="156" spans="4:21" x14ac:dyDescent="0.2">
      <c r="D156" s="184">
        <v>32598</v>
      </c>
      <c r="E156" s="185">
        <v>1.6868943902144402E-2</v>
      </c>
      <c r="F156" s="185">
        <v>1.42013106137706E-2</v>
      </c>
      <c r="G156" s="185">
        <v>1.6740567864519901E-2</v>
      </c>
      <c r="H156" s="185">
        <v>1.2837603762449199E-4</v>
      </c>
      <c r="I156" s="185">
        <v>2.6699999999999988E-3</v>
      </c>
      <c r="L156" s="98">
        <f t="shared" si="17"/>
        <v>-2.5761463447518201E-3</v>
      </c>
      <c r="N156" s="98">
        <f t="shared" si="18"/>
        <v>1.1413591508424803E-2</v>
      </c>
      <c r="Q156" s="149">
        <f t="shared" si="19"/>
        <v>1.42013106137706E-2</v>
      </c>
      <c r="R156" s="149">
        <f t="shared" si="20"/>
        <v>1.1413591508424803E-2</v>
      </c>
      <c r="T156" s="113"/>
      <c r="U156" s="113"/>
    </row>
    <row r="157" spans="4:21" x14ac:dyDescent="0.2">
      <c r="D157" s="184">
        <v>32508</v>
      </c>
      <c r="E157" s="185">
        <v>1.8063567108432099E-2</v>
      </c>
      <c r="F157" s="185">
        <v>1.5339815269198901E-2</v>
      </c>
      <c r="G157" s="185">
        <v>1.61018866559147E-2</v>
      </c>
      <c r="H157" s="185">
        <v>1.9313909592086999E-3</v>
      </c>
      <c r="I157" s="185">
        <v>2.7200000000000002E-3</v>
      </c>
      <c r="L157" s="98">
        <f t="shared" si="17"/>
        <v>-1.4609213920442549E-3</v>
      </c>
      <c r="N157" s="98">
        <f t="shared" si="18"/>
        <v>1.1857682231851463E-2</v>
      </c>
      <c r="Q157" s="149">
        <f t="shared" si="19"/>
        <v>1.5339815269198901E-2</v>
      </c>
      <c r="R157" s="149">
        <f t="shared" si="20"/>
        <v>1.1857682231851463E-2</v>
      </c>
      <c r="T157" s="113"/>
      <c r="U157" s="113"/>
    </row>
    <row r="158" spans="4:21" x14ac:dyDescent="0.2">
      <c r="D158" s="184">
        <v>32416</v>
      </c>
      <c r="E158" s="185">
        <v>1.9828341862563301E-2</v>
      </c>
      <c r="F158" s="185">
        <v>1.7069495497255501E-2</v>
      </c>
      <c r="G158" s="185">
        <v>1.5637330036759298E-2</v>
      </c>
      <c r="H158" s="185">
        <v>4.1929325267106698E-3</v>
      </c>
      <c r="I158" s="185">
        <v>2.760000000000002E-3</v>
      </c>
      <c r="L158" s="98">
        <f t="shared" si="17"/>
        <v>9.707419932852325E-3</v>
      </c>
      <c r="N158" s="98">
        <f t="shared" si="18"/>
        <v>2.2666177626154083E-2</v>
      </c>
      <c r="Q158" s="149">
        <f t="shared" si="19"/>
        <v>1.7069495497255501E-2</v>
      </c>
      <c r="R158" s="149">
        <f t="shared" si="20"/>
        <v>2.2666177626154083E-2</v>
      </c>
      <c r="T158" s="113"/>
      <c r="U158" s="113"/>
    </row>
    <row r="159" spans="4:21" x14ac:dyDescent="0.2">
      <c r="D159" s="184">
        <v>32324</v>
      </c>
      <c r="E159" s="185">
        <v>1.7360962495966002E-2</v>
      </c>
      <c r="F159" s="185">
        <v>1.46196676718256E-2</v>
      </c>
      <c r="G159" s="185">
        <v>1.68443548342096E-2</v>
      </c>
      <c r="H159" s="185">
        <v>5.1660758928290002E-4</v>
      </c>
      <c r="I159" s="185">
        <v>2.7400000000000011E-3</v>
      </c>
      <c r="L159" s="98">
        <f t="shared" si="17"/>
        <v>1.855565108784527E-3</v>
      </c>
      <c r="N159" s="98">
        <f t="shared" si="18"/>
        <v>1.5939852318576753E-2</v>
      </c>
      <c r="Q159" s="149">
        <f t="shared" si="19"/>
        <v>1.46196676718256E-2</v>
      </c>
      <c r="R159" s="149">
        <f t="shared" si="20"/>
        <v>1.5939852318576753E-2</v>
      </c>
      <c r="T159" s="113"/>
      <c r="U159" s="113"/>
    </row>
    <row r="160" spans="4:21" x14ac:dyDescent="0.2">
      <c r="D160" s="184">
        <v>32233</v>
      </c>
      <c r="E160" s="185">
        <v>1.60402514630574E-2</v>
      </c>
      <c r="F160" s="185">
        <v>1.33374638716023E-2</v>
      </c>
      <c r="G160" s="185">
        <v>1.6416282145627601E-2</v>
      </c>
      <c r="H160" s="185">
        <v>-3.7603075705151801E-4</v>
      </c>
      <c r="I160" s="185">
        <v>2.6999999999999993E-3</v>
      </c>
      <c r="L160" s="98">
        <f t="shared" si="17"/>
        <v>2.509693510347365E-3</v>
      </c>
      <c r="N160" s="98">
        <f t="shared" si="18"/>
        <v>1.6215964118909465E-2</v>
      </c>
      <c r="Q160" s="149">
        <f t="shared" si="19"/>
        <v>1.33374638716023E-2</v>
      </c>
      <c r="R160" s="149">
        <f t="shared" si="20"/>
        <v>1.6215964118909465E-2</v>
      </c>
      <c r="T160" s="113"/>
      <c r="U160" s="113"/>
    </row>
    <row r="161" spans="4:21" x14ac:dyDescent="0.2">
      <c r="D161" s="184">
        <v>32142</v>
      </c>
      <c r="E161" s="185">
        <v>1.4576750176282899E-2</v>
      </c>
      <c r="F161" s="185">
        <v>1.1857831001989901E-2</v>
      </c>
      <c r="G161" s="185">
        <v>1.68765970381702E-2</v>
      </c>
      <c r="H161" s="185">
        <v>-2.2998469353174402E-3</v>
      </c>
      <c r="I161" s="185">
        <v>2.7199999999999985E-3</v>
      </c>
      <c r="L161" s="98">
        <f t="shared" si="17"/>
        <v>-1.4886543101449838E-2</v>
      </c>
      <c r="N161" s="98">
        <f t="shared" si="18"/>
        <v>-9.8590984220747746E-4</v>
      </c>
      <c r="Q161" s="149">
        <f t="shared" si="19"/>
        <v>1.1857831001989901E-2</v>
      </c>
      <c r="R161" s="149">
        <f t="shared" si="20"/>
        <v>-9.8590984220747746E-4</v>
      </c>
      <c r="T161" s="113"/>
      <c r="U161" s="113"/>
    </row>
    <row r="162" spans="4:21" x14ac:dyDescent="0.2">
      <c r="D162" s="184">
        <v>32050</v>
      </c>
      <c r="E162" s="185">
        <v>2.2554672264070999E-2</v>
      </c>
      <c r="F162" s="185">
        <v>1.9779860861833601E-2</v>
      </c>
      <c r="G162" s="185">
        <v>1.6436467501531399E-2</v>
      </c>
      <c r="H162" s="185">
        <v>6.0912838421041601E-3</v>
      </c>
      <c r="I162" s="185">
        <v>2.7700000000000016E-3</v>
      </c>
      <c r="L162" s="98">
        <f t="shared" si="17"/>
        <v>2.1263661672392919E-2</v>
      </c>
      <c r="N162" s="98">
        <f t="shared" si="18"/>
        <v>3.5174231186583471E-2</v>
      </c>
      <c r="Q162" s="149">
        <f t="shared" si="19"/>
        <v>1.9779860861833601E-2</v>
      </c>
      <c r="R162" s="149">
        <f t="shared" si="20"/>
        <v>3.5174231186583471E-2</v>
      </c>
      <c r="T162" s="113"/>
      <c r="U162" s="113"/>
    </row>
    <row r="163" spans="4:21" x14ac:dyDescent="0.2">
      <c r="D163" s="184">
        <v>31958</v>
      </c>
      <c r="E163" s="185">
        <v>1.42148655660005E-2</v>
      </c>
      <c r="F163" s="185">
        <v>1.14904980943156E-2</v>
      </c>
      <c r="G163" s="185">
        <v>1.8212017274171498E-2</v>
      </c>
      <c r="H163" s="185">
        <v>-4.0236347114216801E-3</v>
      </c>
      <c r="I163" s="185">
        <v>2.7200000000000002E-3</v>
      </c>
      <c r="L163" s="98">
        <f t="shared" si="17"/>
        <v>-5.67606422679967E-3</v>
      </c>
      <c r="N163" s="98">
        <f t="shared" si="18"/>
        <v>9.6787638487521033E-3</v>
      </c>
      <c r="Q163" s="149">
        <f t="shared" si="19"/>
        <v>1.14904980943156E-2</v>
      </c>
      <c r="R163" s="149">
        <f t="shared" si="20"/>
        <v>9.6787638487521033E-3</v>
      </c>
      <c r="T163" s="113"/>
      <c r="U163" s="113"/>
    </row>
    <row r="164" spans="4:21" x14ac:dyDescent="0.2">
      <c r="D164" s="184">
        <v>31867</v>
      </c>
      <c r="E164" s="185">
        <v>1.44485163844363E-2</v>
      </c>
      <c r="F164" s="185">
        <v>1.16995886121334E-2</v>
      </c>
      <c r="G164" s="185">
        <v>1.73454420254694E-2</v>
      </c>
      <c r="H164" s="185">
        <v>-2.9220150345030198E-3</v>
      </c>
      <c r="I164" s="185">
        <v>2.749999999999999E-3</v>
      </c>
      <c r="L164" s="98">
        <f t="shared" si="17"/>
        <v>-6.2530723837242765E-3</v>
      </c>
      <c r="N164" s="98">
        <f t="shared" si="18"/>
        <v>8.2037015920548573E-3</v>
      </c>
      <c r="Q164" s="149">
        <f t="shared" si="19"/>
        <v>1.16995886121334E-2</v>
      </c>
      <c r="R164" s="149">
        <f t="shared" si="20"/>
        <v>8.2037015920548573E-3</v>
      </c>
      <c r="T164" s="113"/>
      <c r="U164" s="113"/>
    </row>
    <row r="165" spans="4:21" x14ac:dyDescent="0.2">
      <c r="D165" s="184">
        <v>31777</v>
      </c>
      <c r="E165" s="185">
        <v>1.6455480443124702E-2</v>
      </c>
      <c r="F165" s="185">
        <v>1.36826342585851E-2</v>
      </c>
      <c r="G165" s="185">
        <v>1.7156790526253501E-2</v>
      </c>
      <c r="H165" s="185">
        <v>-7.0131013502218204E-4</v>
      </c>
      <c r="I165" s="185">
        <v>2.7799999999999995E-3</v>
      </c>
      <c r="L165" s="98">
        <f t="shared" si="17"/>
        <v>1.514240750934645E-3</v>
      </c>
      <c r="N165" s="98">
        <f t="shared" si="18"/>
        <v>1.5865033098566128E-2</v>
      </c>
      <c r="Q165" s="149">
        <f t="shared" si="19"/>
        <v>1.36826342585851E-2</v>
      </c>
      <c r="R165" s="149">
        <f t="shared" si="20"/>
        <v>1.5865033098566128E-2</v>
      </c>
      <c r="T165" s="113"/>
      <c r="U165" s="113"/>
    </row>
    <row r="166" spans="4:21" x14ac:dyDescent="0.2">
      <c r="D166" s="184">
        <v>31685</v>
      </c>
      <c r="E166" s="185">
        <v>1.43636486776865E-2</v>
      </c>
      <c r="F166" s="185">
        <v>1.16374603220396E-2</v>
      </c>
      <c r="G166" s="185">
        <v>1.6566477571950299E-2</v>
      </c>
      <c r="H166" s="185">
        <v>-2.1783440589934E-3</v>
      </c>
      <c r="I166" s="185">
        <v>2.7200000000000002E-3</v>
      </c>
      <c r="L166" s="98">
        <f t="shared" si="17"/>
        <v>9.0733454885691465E-4</v>
      </c>
      <c r="N166" s="98">
        <f t="shared" si="18"/>
        <v>1.4721273804054524E-2</v>
      </c>
      <c r="Q166" s="149">
        <f t="shared" si="19"/>
        <v>1.16374603220396E-2</v>
      </c>
      <c r="R166" s="149">
        <f t="shared" si="20"/>
        <v>1.4721273804054524E-2</v>
      </c>
      <c r="T166" s="113"/>
      <c r="U166" s="113"/>
    </row>
    <row r="167" spans="4:21" x14ac:dyDescent="0.2">
      <c r="D167" s="184">
        <v>31593</v>
      </c>
      <c r="E167" s="185">
        <v>1.40952298762601E-2</v>
      </c>
      <c r="F167" s="185">
        <v>1.1401628757407099E-2</v>
      </c>
      <c r="G167" s="185">
        <v>1.83306929635331E-2</v>
      </c>
      <c r="H167" s="185">
        <v>-4.2354631308936103E-3</v>
      </c>
      <c r="I167" s="185">
        <v>2.6999999999999993E-3</v>
      </c>
      <c r="L167" s="98">
        <f t="shared" si="17"/>
        <v>-1.5037936237549884E-2</v>
      </c>
      <c r="N167" s="98">
        <f t="shared" si="18"/>
        <v>3.0895476148584677E-4</v>
      </c>
      <c r="Q167" s="149">
        <f t="shared" si="19"/>
        <v>1.1401628757407099E-2</v>
      </c>
      <c r="R167" s="149">
        <f t="shared" si="20"/>
        <v>3.0895476148584677E-4</v>
      </c>
      <c r="T167" s="113"/>
      <c r="U167" s="113"/>
    </row>
    <row r="168" spans="4:21" x14ac:dyDescent="0.2">
      <c r="D168" s="184">
        <v>31502</v>
      </c>
      <c r="E168" s="185">
        <v>2.07720876738E-2</v>
      </c>
      <c r="F168" s="185">
        <v>1.8075697780019301E-2</v>
      </c>
      <c r="G168" s="185">
        <v>1.7806960955607201E-2</v>
      </c>
      <c r="H168" s="185">
        <v>2.96618560687724E-3</v>
      </c>
      <c r="I168" s="185">
        <v>2.6900000000000014E-3</v>
      </c>
      <c r="L168" s="98">
        <f t="shared" si="17"/>
        <v>-7.0123060125775079E-5</v>
      </c>
      <c r="N168" s="98">
        <f t="shared" si="18"/>
        <v>1.4997880481894432E-2</v>
      </c>
      <c r="Q168" s="149">
        <f t="shared" si="19"/>
        <v>1.8075697780019301E-2</v>
      </c>
      <c r="R168" s="149">
        <f t="shared" si="20"/>
        <v>1.4997880481894432E-2</v>
      </c>
      <c r="T168" s="113"/>
      <c r="U168" s="113"/>
    </row>
    <row r="169" spans="4:21" x14ac:dyDescent="0.2">
      <c r="D169" s="184">
        <v>31412</v>
      </c>
      <c r="E169" s="185">
        <v>2.3739465061664699E-2</v>
      </c>
      <c r="F169" s="185">
        <v>2.0997460498844302E-2</v>
      </c>
      <c r="G169" s="185">
        <v>1.8726313450584401E-2</v>
      </c>
      <c r="H169" s="185">
        <v>4.9903913848792503E-3</v>
      </c>
      <c r="I169" s="185">
        <v>2.7399999999999994E-3</v>
      </c>
      <c r="L169" s="98">
        <f t="shared" si="17"/>
        <v>5.1388115710438199E-3</v>
      </c>
      <c r="N169" s="98">
        <f t="shared" si="18"/>
        <v>2.1155701902382251E-2</v>
      </c>
      <c r="Q169" s="149">
        <f t="shared" si="19"/>
        <v>2.0997460498844302E-2</v>
      </c>
      <c r="R169" s="149">
        <f t="shared" si="20"/>
        <v>2.1155701902382251E-2</v>
      </c>
      <c r="T169" s="113"/>
      <c r="U169" s="113"/>
    </row>
    <row r="170" spans="4:21" x14ac:dyDescent="0.2">
      <c r="D170" s="184">
        <v>31320</v>
      </c>
      <c r="E170" s="185">
        <v>2.2350484433671498E-2</v>
      </c>
      <c r="F170" s="185">
        <v>1.9614124543448599E-2</v>
      </c>
      <c r="G170" s="185">
        <v>1.7435686542637101E-2</v>
      </c>
      <c r="H170" s="185">
        <v>4.8914445941028702E-3</v>
      </c>
      <c r="I170" s="185">
        <v>2.7399999999999994E-3</v>
      </c>
      <c r="L170" s="98">
        <f t="shared" si="17"/>
        <v>7.9441166786271243E-3</v>
      </c>
      <c r="N170" s="98">
        <f t="shared" si="18"/>
        <v>2.2708394168213131E-2</v>
      </c>
      <c r="Q170" s="149">
        <f t="shared" si="19"/>
        <v>1.9614124543448599E-2</v>
      </c>
      <c r="R170" s="149">
        <f t="shared" si="20"/>
        <v>2.2708394168213131E-2</v>
      </c>
      <c r="T170" s="113"/>
      <c r="U170" s="113"/>
    </row>
    <row r="171" spans="4:21" x14ac:dyDescent="0.2">
      <c r="D171" s="184">
        <v>31228</v>
      </c>
      <c r="E171" s="185">
        <v>2.16871974075823E-2</v>
      </c>
      <c r="F171" s="185">
        <v>1.9018029043247099E-2</v>
      </c>
      <c r="G171" s="185">
        <v>1.8807384072710199E-2</v>
      </c>
      <c r="H171" s="185">
        <v>2.8563298710867001E-3</v>
      </c>
      <c r="I171" s="185">
        <v>2.6700000000000022E-3</v>
      </c>
      <c r="L171" s="98">
        <f t="shared" si="17"/>
        <v>-1.1124656454225296E-3</v>
      </c>
      <c r="N171" s="98">
        <f t="shared" si="18"/>
        <v>1.4956806289683877E-2</v>
      </c>
      <c r="Q171" s="149">
        <f t="shared" si="19"/>
        <v>1.9018029043247099E-2</v>
      </c>
      <c r="R171" s="149">
        <f t="shared" si="20"/>
        <v>1.4956806289683877E-2</v>
      </c>
      <c r="T171" s="113"/>
      <c r="U171" s="113"/>
    </row>
    <row r="172" spans="4:21" x14ac:dyDescent="0.2">
      <c r="D172" s="184">
        <v>31137</v>
      </c>
      <c r="E172" s="185">
        <v>2.2719669962703502E-2</v>
      </c>
      <c r="F172" s="185">
        <v>2.0101817329702201E-2</v>
      </c>
      <c r="G172" s="185">
        <v>1.7217476382715001E-2</v>
      </c>
      <c r="H172" s="185">
        <v>5.5021935487595203E-3</v>
      </c>
      <c r="I172" s="185">
        <v>2.6200000000000008E-3</v>
      </c>
      <c r="L172" s="98">
        <f t="shared" ref="L172:L196" si="21">(H172-($L$10*H173))/(1-$L$10)</f>
        <v>-2.2585260201519498E-3</v>
      </c>
      <c r="N172" s="98">
        <f t="shared" si="18"/>
        <v>1.2260973675831677E-2</v>
      </c>
      <c r="Q172" s="149">
        <f t="shared" si="19"/>
        <v>2.0101817329702201E-2</v>
      </c>
      <c r="R172" s="149">
        <f t="shared" si="20"/>
        <v>1.2260973675831677E-2</v>
      </c>
      <c r="T172" s="113"/>
      <c r="U172" s="113"/>
    </row>
    <row r="173" spans="4:21" x14ac:dyDescent="0.2">
      <c r="D173" s="184">
        <v>31047</v>
      </c>
      <c r="E173" s="185">
        <v>3.0914057653250102E-2</v>
      </c>
      <c r="F173" s="185">
        <v>2.82905869368806E-2</v>
      </c>
      <c r="G173" s="185">
        <v>2.0148735362761201E-2</v>
      </c>
      <c r="H173" s="185">
        <v>1.0676006594700501E-2</v>
      </c>
      <c r="I173" s="185">
        <v>2.6200000000000008E-3</v>
      </c>
      <c r="L173" s="98">
        <f t="shared" si="21"/>
        <v>1.2068832308006571E-2</v>
      </c>
      <c r="N173" s="98">
        <f t="shared" si="18"/>
        <v>2.9755692241905995E-2</v>
      </c>
      <c r="Q173" s="149">
        <f t="shared" si="19"/>
        <v>2.82905869368806E-2</v>
      </c>
      <c r="R173" s="149">
        <f t="shared" si="20"/>
        <v>2.9755692241905995E-2</v>
      </c>
      <c r="T173" s="113"/>
      <c r="U173" s="113"/>
    </row>
    <row r="174" spans="4:21" x14ac:dyDescent="0.2">
      <c r="D174" s="184">
        <v>30955</v>
      </c>
      <c r="E174" s="185">
        <v>2.8945932999892801E-2</v>
      </c>
      <c r="F174" s="185">
        <v>2.62725811859475E-2</v>
      </c>
      <c r="G174" s="185">
        <v>1.91767353481807E-2</v>
      </c>
      <c r="H174" s="185">
        <v>9.7474561191631202E-3</v>
      </c>
      <c r="I174" s="185">
        <v>2.6799999999999984E-3</v>
      </c>
      <c r="L174" s="98">
        <f t="shared" si="21"/>
        <v>7.8134515069279518E-3</v>
      </c>
      <c r="N174" s="98">
        <f t="shared" si="18"/>
        <v>2.4387288084243286E-2</v>
      </c>
      <c r="Q174" s="149">
        <f t="shared" si="19"/>
        <v>2.62725811859475E-2</v>
      </c>
      <c r="R174" s="149">
        <f t="shared" si="20"/>
        <v>2.4387288084243286E-2</v>
      </c>
      <c r="T174" s="113"/>
      <c r="U174" s="113"/>
    </row>
    <row r="175" spans="4:21" x14ac:dyDescent="0.2">
      <c r="D175" s="184">
        <v>30863</v>
      </c>
      <c r="E175" s="185">
        <v>3.1380401712636903E-2</v>
      </c>
      <c r="F175" s="185">
        <v>2.8728511734220401E-2</v>
      </c>
      <c r="G175" s="185">
        <v>2.0320608038593101E-2</v>
      </c>
      <c r="H175" s="185">
        <v>1.10367925273199E-2</v>
      </c>
      <c r="I175" s="185">
        <v>2.6499999999999996E-3</v>
      </c>
      <c r="L175" s="98">
        <f t="shared" si="21"/>
        <v>-3.3880701937563998E-3</v>
      </c>
      <c r="N175" s="98">
        <f t="shared" si="18"/>
        <v>1.4169001419396476E-2</v>
      </c>
      <c r="Q175" s="149">
        <f t="shared" si="19"/>
        <v>2.8728511734220401E-2</v>
      </c>
      <c r="R175" s="149">
        <f t="shared" si="20"/>
        <v>1.4169001419396476E-2</v>
      </c>
      <c r="T175" s="113"/>
      <c r="U175" s="113"/>
    </row>
    <row r="176" spans="4:21" x14ac:dyDescent="0.2">
      <c r="D176" s="184">
        <v>30772</v>
      </c>
      <c r="E176" s="185">
        <v>3.90515454304367E-2</v>
      </c>
      <c r="F176" s="185">
        <v>3.64007618257692E-2</v>
      </c>
      <c r="G176" s="185">
        <v>1.8351475788403598E-2</v>
      </c>
      <c r="H176" s="185">
        <v>2.06533676747041E-2</v>
      </c>
      <c r="I176" s="185">
        <v>2.6499999999999996E-3</v>
      </c>
      <c r="L176" s="98">
        <f t="shared" si="21"/>
        <v>1.6114750351763952E-2</v>
      </c>
      <c r="N176" s="98">
        <f t="shared" si="18"/>
        <v>3.2019836408767599E-2</v>
      </c>
      <c r="Q176" s="149">
        <f t="shared" si="19"/>
        <v>3.64007618257692E-2</v>
      </c>
      <c r="R176" s="149">
        <f t="shared" si="20"/>
        <v>3.2019836408767599E-2</v>
      </c>
      <c r="T176" s="113"/>
      <c r="U176" s="113"/>
    </row>
    <row r="177" spans="4:21" x14ac:dyDescent="0.2">
      <c r="D177" s="184">
        <v>30681</v>
      </c>
      <c r="E177" s="185">
        <v>4.3817285464412603E-2</v>
      </c>
      <c r="F177" s="185">
        <v>4.1084291222321698E-2</v>
      </c>
      <c r="G177" s="185">
        <v>1.9974530913377399E-2</v>
      </c>
      <c r="H177" s="185">
        <v>2.36791125566642E-2</v>
      </c>
      <c r="I177" s="185">
        <v>2.7399999999999994E-3</v>
      </c>
      <c r="L177" s="98">
        <f t="shared" si="21"/>
        <v>4.1268683786666441E-2</v>
      </c>
      <c r="N177" s="98">
        <f t="shared" si="18"/>
        <v>5.9157472247892917E-2</v>
      </c>
      <c r="Q177" s="149">
        <f t="shared" si="19"/>
        <v>4.1084291222321698E-2</v>
      </c>
      <c r="R177" s="149">
        <f t="shared" si="20"/>
        <v>5.9157472247892917E-2</v>
      </c>
      <c r="T177" s="113"/>
      <c r="U177" s="113"/>
    </row>
    <row r="178" spans="4:21" x14ac:dyDescent="0.2">
      <c r="D178" s="184">
        <v>30589</v>
      </c>
      <c r="E178" s="185">
        <v>3.1301521167922501E-2</v>
      </c>
      <c r="F178" s="185">
        <v>2.8667844736078401E-2</v>
      </c>
      <c r="G178" s="185">
        <v>1.9299727608125702E-2</v>
      </c>
      <c r="H178" s="185">
        <v>1.1952731736662701E-2</v>
      </c>
      <c r="I178" s="185">
        <v>2.6300000000000004E-3</v>
      </c>
      <c r="L178" s="98">
        <f t="shared" si="21"/>
        <v>1.1739196142232003E-2</v>
      </c>
      <c r="N178" s="98">
        <f t="shared" si="18"/>
        <v>2.8553258807330506E-2</v>
      </c>
      <c r="Q178" s="149">
        <f t="shared" si="19"/>
        <v>2.8667844736078401E-2</v>
      </c>
      <c r="R178" s="149">
        <f t="shared" si="20"/>
        <v>2.8553258807330506E-2</v>
      </c>
      <c r="T178" s="113"/>
      <c r="U178" s="113"/>
    </row>
    <row r="179" spans="4:21" x14ac:dyDescent="0.2">
      <c r="D179" s="184">
        <v>30497</v>
      </c>
      <c r="E179" s="185">
        <v>3.2799851365050398E-2</v>
      </c>
      <c r="F179" s="185">
        <v>3.0270098345129601E-2</v>
      </c>
      <c r="G179" s="185">
        <v>2.0678913964140701E-2</v>
      </c>
      <c r="H179" s="185">
        <v>1.20950887996165E-2</v>
      </c>
      <c r="I179" s="185">
        <v>2.5300000000000045E-3</v>
      </c>
      <c r="L179" s="98">
        <f t="shared" si="21"/>
        <v>3.2402949548533864E-2</v>
      </c>
      <c r="N179" s="98">
        <f t="shared" si="18"/>
        <v>5.1085928957637083E-2</v>
      </c>
      <c r="Q179" s="149">
        <f t="shared" si="19"/>
        <v>3.0270098345129601E-2</v>
      </c>
      <c r="R179" s="149">
        <f t="shared" si="20"/>
        <v>5.1085928957637083E-2</v>
      </c>
      <c r="T179" s="113"/>
      <c r="U179" s="113"/>
    </row>
    <row r="180" spans="4:21" x14ac:dyDescent="0.2">
      <c r="D180" s="184">
        <v>30406</v>
      </c>
      <c r="E180" s="185">
        <v>1.85175791433927E-2</v>
      </c>
      <c r="F180" s="185">
        <v>1.67512224456044E-2</v>
      </c>
      <c r="G180" s="185">
        <v>1.9987066323541199E-2</v>
      </c>
      <c r="H180" s="185">
        <v>-1.44348503299508E-3</v>
      </c>
      <c r="I180" s="185">
        <v>1.7699999999999973E-3</v>
      </c>
      <c r="L180" s="98">
        <f t="shared" si="21"/>
        <v>1.151647235887495E-2</v>
      </c>
      <c r="N180" s="98">
        <f t="shared" si="18"/>
        <v>2.9907550496319102E-2</v>
      </c>
      <c r="Q180" s="149">
        <f t="shared" si="19"/>
        <v>1.67512224456044E-2</v>
      </c>
      <c r="R180" s="149">
        <f t="shared" si="20"/>
        <v>2.9907550496319102E-2</v>
      </c>
      <c r="T180" s="113"/>
      <c r="U180" s="113"/>
    </row>
    <row r="181" spans="4:21" x14ac:dyDescent="0.2">
      <c r="D181" s="184">
        <v>30316</v>
      </c>
      <c r="E181" s="185">
        <v>1.06016223857383E-2</v>
      </c>
      <c r="F181" s="185">
        <v>6.8892514155546201E-3</v>
      </c>
      <c r="G181" s="185">
        <v>2.0710727314230799E-2</v>
      </c>
      <c r="H181" s="185">
        <v>-1.0083456627575101E-2</v>
      </c>
      <c r="I181" s="185">
        <v>3.7099999999999998E-3</v>
      </c>
      <c r="L181" s="98">
        <f t="shared" si="21"/>
        <v>-1.8999619385368798E-2</v>
      </c>
      <c r="N181" s="98">
        <f t="shared" si="18"/>
        <v>-2.3972763477952963E-3</v>
      </c>
      <c r="Q181" s="149">
        <f t="shared" si="19"/>
        <v>6.8892514155546201E-3</v>
      </c>
      <c r="R181" s="149">
        <f t="shared" si="20"/>
        <v>-2.3972763477952963E-3</v>
      </c>
      <c r="T181" s="113"/>
      <c r="U181" s="113"/>
    </row>
    <row r="182" spans="4:21" x14ac:dyDescent="0.2">
      <c r="D182" s="184">
        <v>30224</v>
      </c>
      <c r="E182" s="185">
        <v>1.5348648972207E-2</v>
      </c>
      <c r="F182" s="185">
        <v>1.2934396867872001E-2</v>
      </c>
      <c r="G182" s="185">
        <v>1.9487997089002101E-2</v>
      </c>
      <c r="H182" s="185">
        <v>-4.1393481223793004E-3</v>
      </c>
      <c r="I182" s="185">
        <v>2.4200000000000003E-3</v>
      </c>
      <c r="L182" s="98">
        <f t="shared" si="21"/>
        <v>-9.7798667752448821E-3</v>
      </c>
      <c r="N182" s="98">
        <f t="shared" si="18"/>
        <v>7.0745078509879544E-3</v>
      </c>
      <c r="Q182" s="149">
        <f t="shared" si="19"/>
        <v>1.2934396867872001E-2</v>
      </c>
      <c r="R182" s="149">
        <f t="shared" si="20"/>
        <v>7.0745078509879544E-3</v>
      </c>
      <c r="T182" s="113"/>
      <c r="U182" s="113"/>
    </row>
    <row r="183" spans="4:21" x14ac:dyDescent="0.2">
      <c r="D183" s="184">
        <v>30132</v>
      </c>
      <c r="E183" s="185">
        <v>2.0379434637155702E-2</v>
      </c>
      <c r="F183" s="185">
        <v>1.7754793916098001E-2</v>
      </c>
      <c r="G183" s="185">
        <v>2.0732850050651602E-2</v>
      </c>
      <c r="H183" s="185">
        <v>-3.7900235380224599E-4</v>
      </c>
      <c r="I183" s="185">
        <v>2.6300000000000004E-3</v>
      </c>
      <c r="L183" s="98">
        <f t="shared" si="21"/>
        <v>-9.3994675111779887E-3</v>
      </c>
      <c r="N183" s="98">
        <f t="shared" si="18"/>
        <v>8.4792105214133162E-3</v>
      </c>
      <c r="Q183" s="149">
        <f t="shared" si="19"/>
        <v>1.7754793916098001E-2</v>
      </c>
      <c r="R183" s="149">
        <f t="shared" si="20"/>
        <v>8.4792105214133162E-3</v>
      </c>
      <c r="T183" s="113"/>
      <c r="U183" s="113"/>
    </row>
    <row r="184" spans="4:21" x14ac:dyDescent="0.2">
      <c r="D184" s="184">
        <v>30041</v>
      </c>
      <c r="E184" s="185">
        <v>2.62868638593453E-2</v>
      </c>
      <c r="F184" s="185">
        <v>2.35799765577458E-2</v>
      </c>
      <c r="G184" s="185">
        <v>2.0626037386829901E-2</v>
      </c>
      <c r="H184" s="185">
        <v>5.6346410844482497E-3</v>
      </c>
      <c r="I184" s="185">
        <v>2.7100000000000006E-3</v>
      </c>
      <c r="L184" s="98">
        <f t="shared" si="21"/>
        <v>-8.8099223310793232E-3</v>
      </c>
      <c r="N184" s="98">
        <f t="shared" si="18"/>
        <v>8.8928720409373607E-3</v>
      </c>
      <c r="Q184" s="149">
        <f t="shared" si="19"/>
        <v>2.35799765577458E-2</v>
      </c>
      <c r="R184" s="149">
        <f t="shared" si="20"/>
        <v>8.8928720409373607E-3</v>
      </c>
    </row>
    <row r="185" spans="4:21" x14ac:dyDescent="0.2">
      <c r="D185" s="184">
        <v>29951</v>
      </c>
      <c r="E185" s="185">
        <v>3.7907866659471698E-2</v>
      </c>
      <c r="F185" s="185">
        <v>3.5517188052403302E-2</v>
      </c>
      <c r="G185" s="185">
        <v>2.2563543023965099E-2</v>
      </c>
      <c r="H185" s="185">
        <v>1.5264350028133301E-2</v>
      </c>
      <c r="I185" s="185">
        <v>2.3899999999999963E-3</v>
      </c>
      <c r="L185" s="98">
        <f t="shared" si="21"/>
        <v>7.6377240905834559E-3</v>
      </c>
      <c r="N185" s="98">
        <f t="shared" si="18"/>
        <v>2.7911008323730169E-2</v>
      </c>
      <c r="Q185" s="149">
        <f t="shared" si="19"/>
        <v>3.5517188052403302E-2</v>
      </c>
      <c r="R185" s="149">
        <f t="shared" si="20"/>
        <v>2.7911008323730169E-2</v>
      </c>
    </row>
    <row r="186" spans="4:21" x14ac:dyDescent="0.2">
      <c r="D186" s="184">
        <v>29859</v>
      </c>
      <c r="E186" s="185">
        <v>3.97515106574352E-2</v>
      </c>
      <c r="F186" s="185">
        <v>3.7088185305013899E-2</v>
      </c>
      <c r="G186" s="185">
        <v>1.9344601331139601E-2</v>
      </c>
      <c r="H186" s="185">
        <v>2.0348767319833198E-2</v>
      </c>
      <c r="I186" s="185">
        <v>2.6600000000000026E-3</v>
      </c>
      <c r="L186" s="98">
        <f t="shared" si="21"/>
        <v>1.9435775767174944E-2</v>
      </c>
      <c r="N186" s="98">
        <f t="shared" si="18"/>
        <v>3.6392198529302755E-2</v>
      </c>
      <c r="Q186" s="149">
        <f t="shared" si="19"/>
        <v>3.7088185305013899E-2</v>
      </c>
      <c r="R186" s="149">
        <f t="shared" si="20"/>
        <v>3.6392198529302755E-2</v>
      </c>
    </row>
    <row r="187" spans="4:21" x14ac:dyDescent="0.2">
      <c r="D187" s="184">
        <v>29767</v>
      </c>
      <c r="E187" s="185">
        <v>4.4471098725432499E-2</v>
      </c>
      <c r="F187" s="185">
        <v>4.1885611824909602E-2</v>
      </c>
      <c r="G187" s="185">
        <v>2.3426628989903098E-2</v>
      </c>
      <c r="H187" s="185">
        <v>2.09574283549387E-2</v>
      </c>
      <c r="I187" s="185">
        <v>2.5800000000000059E-3</v>
      </c>
      <c r="L187" s="98">
        <f t="shared" si="21"/>
        <v>2.9182252294119849E-2</v>
      </c>
      <c r="N187" s="98">
        <f t="shared" si="18"/>
        <v>5.0575028372056519E-2</v>
      </c>
      <c r="Q187" s="149">
        <f t="shared" si="19"/>
        <v>4.1885611824909602E-2</v>
      </c>
      <c r="R187" s="149">
        <f t="shared" si="20"/>
        <v>5.0575028372056519E-2</v>
      </c>
    </row>
    <row r="188" spans="4:21" x14ac:dyDescent="0.2">
      <c r="D188" s="184">
        <v>29676</v>
      </c>
      <c r="E188" s="185">
        <v>3.7964783115289599E-2</v>
      </c>
      <c r="F188" s="185">
        <v>3.5176266930040397E-2</v>
      </c>
      <c r="G188" s="185">
        <v>2.2440251927674099E-2</v>
      </c>
      <c r="H188" s="185">
        <v>1.5474212395484599E-2</v>
      </c>
      <c r="I188" s="185">
        <v>2.7799999999999978E-3</v>
      </c>
      <c r="L188" s="98">
        <f t="shared" si="21"/>
        <v>1.4582063365695197E-2</v>
      </c>
      <c r="N188" s="98">
        <f t="shared" si="18"/>
        <v>3.4465708746417301E-2</v>
      </c>
      <c r="Q188" s="149">
        <f t="shared" si="19"/>
        <v>3.5176266930040397E-2</v>
      </c>
      <c r="R188" s="149">
        <f t="shared" si="20"/>
        <v>3.4465708746417301E-2</v>
      </c>
    </row>
    <row r="189" spans="4:21" x14ac:dyDescent="0.2">
      <c r="D189" s="184">
        <v>29586</v>
      </c>
      <c r="E189" s="185">
        <v>3.8480884398411699E-2</v>
      </c>
      <c r="F189" s="185">
        <v>3.5768918163892098E-2</v>
      </c>
      <c r="G189" s="185">
        <v>2.2382563388462499E-2</v>
      </c>
      <c r="H189" s="185">
        <v>1.6068978415344201E-2</v>
      </c>
      <c r="I189" s="185">
        <v>2.7099999999999971E-3</v>
      </c>
      <c r="L189" s="98">
        <f t="shared" si="21"/>
        <v>1.3427128803125457E-2</v>
      </c>
      <c r="N189" s="98">
        <f t="shared" si="18"/>
        <v>3.3302367041357694E-2</v>
      </c>
      <c r="Q189" s="149">
        <f t="shared" si="19"/>
        <v>3.5768918163892098E-2</v>
      </c>
      <c r="R189" s="149">
        <f t="shared" si="20"/>
        <v>3.3302367041357694E-2</v>
      </c>
    </row>
    <row r="190" spans="4:21" x14ac:dyDescent="0.2">
      <c r="D190" s="184">
        <v>29494</v>
      </c>
      <c r="E190" s="185">
        <v>3.77913767322927E-2</v>
      </c>
      <c r="F190" s="185">
        <v>3.5130595002253899E-2</v>
      </c>
      <c r="G190" s="185">
        <v>1.9961165242136002E-2</v>
      </c>
      <c r="H190" s="185">
        <v>1.7830211490156699E-2</v>
      </c>
      <c r="I190" s="185">
        <v>2.6599999999999957E-3</v>
      </c>
      <c r="L190" s="98">
        <f t="shared" si="21"/>
        <v>2.0440152151832494E-2</v>
      </c>
      <c r="N190" s="98">
        <f t="shared" si="18"/>
        <v>3.8040773839760345E-2</v>
      </c>
      <c r="Q190" s="149">
        <f t="shared" si="19"/>
        <v>3.5130595002253899E-2</v>
      </c>
      <c r="R190" s="149">
        <f t="shared" si="20"/>
        <v>3.8040773839760345E-2</v>
      </c>
    </row>
    <row r="191" spans="4:21" x14ac:dyDescent="0.2">
      <c r="D191" s="184">
        <v>29402</v>
      </c>
      <c r="E191" s="185">
        <v>3.8817004051280399E-2</v>
      </c>
      <c r="F191" s="185">
        <v>3.6088233793734201E-2</v>
      </c>
      <c r="G191" s="185">
        <v>2.2695897437864099E-2</v>
      </c>
      <c r="H191" s="185">
        <v>1.6090251049039501E-2</v>
      </c>
      <c r="I191" s="185">
        <v>2.7300000000000033E-3</v>
      </c>
      <c r="L191" s="98">
        <f t="shared" si="21"/>
        <v>-7.1246504962258362E-3</v>
      </c>
      <c r="N191" s="98">
        <f t="shared" si="18"/>
        <v>1.2637478542464553E-2</v>
      </c>
      <c r="Q191" s="149">
        <f t="shared" si="19"/>
        <v>3.6088233793734201E-2</v>
      </c>
      <c r="R191" s="149">
        <f t="shared" si="20"/>
        <v>1.2637478542464553E-2</v>
      </c>
    </row>
    <row r="192" spans="4:21" x14ac:dyDescent="0.2">
      <c r="D192" s="184">
        <v>29311</v>
      </c>
      <c r="E192" s="185">
        <v>5.43962826292856E-2</v>
      </c>
      <c r="F192" s="185">
        <v>5.1653252182833502E-2</v>
      </c>
      <c r="G192" s="185">
        <v>2.2797353526152701E-2</v>
      </c>
      <c r="H192" s="185">
        <v>3.1566852079216397E-2</v>
      </c>
      <c r="I192" s="185">
        <v>2.7499999999999955E-3</v>
      </c>
      <c r="L192" s="98">
        <f t="shared" si="21"/>
        <v>4.1076197003611994E-2</v>
      </c>
      <c r="N192" s="98">
        <f t="shared" si="18"/>
        <v>6.1881751671801322E-2</v>
      </c>
      <c r="Q192" s="149">
        <f t="shared" si="19"/>
        <v>5.1653252182833502E-2</v>
      </c>
      <c r="R192" s="149">
        <f t="shared" si="20"/>
        <v>6.1881751671801322E-2</v>
      </c>
    </row>
    <row r="193" spans="4:18" x14ac:dyDescent="0.2">
      <c r="D193" s="184">
        <v>29220</v>
      </c>
      <c r="E193" s="185">
        <v>4.8360307047540699E-2</v>
      </c>
      <c r="F193" s="185">
        <v>4.5657078725185103E-2</v>
      </c>
      <c r="G193" s="185">
        <v>2.3034846897072001E-2</v>
      </c>
      <c r="H193" s="185">
        <v>2.5227288796285999E-2</v>
      </c>
      <c r="I193" s="185">
        <v>2.700000000000001E-3</v>
      </c>
      <c r="L193" s="98">
        <f t="shared" si="21"/>
        <v>3.3579082751113695E-2</v>
      </c>
      <c r="N193" s="98">
        <f t="shared" si="18"/>
        <v>5.4532472647870422E-2</v>
      </c>
      <c r="Q193" s="149">
        <f t="shared" si="19"/>
        <v>4.5657078725185103E-2</v>
      </c>
      <c r="R193" s="149">
        <f t="shared" si="20"/>
        <v>5.4532472647870422E-2</v>
      </c>
    </row>
    <row r="194" spans="4:18" x14ac:dyDescent="0.2">
      <c r="D194" s="184">
        <v>29128</v>
      </c>
      <c r="E194" s="185">
        <v>4.1812959532109902E-2</v>
      </c>
      <c r="F194" s="185">
        <v>3.9147690455378102E-2</v>
      </c>
      <c r="G194" s="185">
        <v>2.2153533372375699E-2</v>
      </c>
      <c r="H194" s="185">
        <v>1.9659426159734199E-2</v>
      </c>
      <c r="I194" s="185">
        <v>2.6600000000000026E-3</v>
      </c>
      <c r="L194" s="98">
        <f t="shared" si="21"/>
        <v>-6.5381422448396002E-3</v>
      </c>
      <c r="N194" s="98">
        <f t="shared" si="18"/>
        <v>1.2769396516975728E-2</v>
      </c>
      <c r="Q194" s="149">
        <f t="shared" si="19"/>
        <v>3.9147690455378102E-2</v>
      </c>
      <c r="R194" s="149">
        <f t="shared" si="20"/>
        <v>1.2769396516975728E-2</v>
      </c>
    </row>
    <row r="195" spans="4:18" x14ac:dyDescent="0.2">
      <c r="D195" s="184">
        <v>29036</v>
      </c>
      <c r="E195" s="185">
        <v>6.1442333268954298E-2</v>
      </c>
      <c r="F195" s="185">
        <v>5.8716131938887098E-2</v>
      </c>
      <c r="G195" s="185">
        <v>2.42445553487124E-2</v>
      </c>
      <c r="H195" s="185">
        <v>3.7124471762783398E-2</v>
      </c>
      <c r="I195" s="185">
        <v>2.7200000000000002E-3</v>
      </c>
      <c r="L195" s="98">
        <f t="shared" si="21"/>
        <v>6.6256319891003987E-2</v>
      </c>
      <c r="N195" s="98">
        <f t="shared" si="18"/>
        <v>8.9136698588223817E-2</v>
      </c>
      <c r="Q195" s="149">
        <f t="shared" si="19"/>
        <v>5.8716131938887098E-2</v>
      </c>
      <c r="R195" s="149">
        <f t="shared" si="20"/>
        <v>8.9136698588223817E-2</v>
      </c>
    </row>
    <row r="196" spans="4:18" x14ac:dyDescent="0.2">
      <c r="D196" s="184">
        <v>28945</v>
      </c>
      <c r="E196" s="185">
        <v>4.0609735113177198E-2</v>
      </c>
      <c r="F196" s="185">
        <v>3.7972639774089198E-2</v>
      </c>
      <c r="G196" s="185">
        <v>2.2882889239389099E-2</v>
      </c>
      <c r="H196" s="185">
        <v>1.7703239677303001E-2</v>
      </c>
      <c r="I196" s="185">
        <v>2.6400000000000035E-3</v>
      </c>
      <c r="L196" s="98">
        <f t="shared" si="21"/>
        <v>-1.5288011754395142E-2</v>
      </c>
      <c r="N196" s="98">
        <f t="shared" si="18"/>
        <v>4.5859166902098014E-3</v>
      </c>
      <c r="Q196" s="149">
        <f t="shared" si="19"/>
        <v>3.7972639774089198E-2</v>
      </c>
      <c r="R196" s="149">
        <f t="shared" si="20"/>
        <v>4.5859166902098014E-3</v>
      </c>
    </row>
    <row r="197" spans="4:18" x14ac:dyDescent="0.2">
      <c r="D197" s="184">
        <v>28855</v>
      </c>
      <c r="E197" s="185">
        <v>6.4358412932061501E-2</v>
      </c>
      <c r="F197" s="185">
        <v>6.15454575206714E-2</v>
      </c>
      <c r="G197" s="185">
        <v>2.4566861769152199E-2</v>
      </c>
      <c r="H197" s="185">
        <v>3.96974072984351E-2</v>
      </c>
      <c r="I197" s="185">
        <v>2.81E-3</v>
      </c>
    </row>
    <row r="198" spans="4:18" x14ac:dyDescent="0.2">
      <c r="D198" s="184">
        <v>28763</v>
      </c>
      <c r="E198" s="185">
        <v>3.4417751664501298E-2</v>
      </c>
      <c r="F198" s="185">
        <v>3.1730843116766799E-2</v>
      </c>
      <c r="G198" s="185">
        <v>2.19103126583549E-2</v>
      </c>
      <c r="H198" s="185">
        <v>1.2459423103205599E-2</v>
      </c>
      <c r="I198" s="185">
        <v>2.6899999999999979E-3</v>
      </c>
    </row>
    <row r="199" spans="4:18" x14ac:dyDescent="0.2">
      <c r="D199" s="184">
        <v>28671</v>
      </c>
      <c r="E199" s="185">
        <v>3.8424702355295097E-2</v>
      </c>
      <c r="F199" s="185">
        <v>3.5689552223247802E-2</v>
      </c>
      <c r="G199" s="185">
        <v>2.4442187807398302E-2</v>
      </c>
      <c r="H199" s="185">
        <v>1.3964857890033299E-2</v>
      </c>
      <c r="I199" s="185">
        <v>2.7300000000000033E-3</v>
      </c>
    </row>
  </sheetData>
  <mergeCells count="8">
    <mergeCell ref="O6:O9"/>
    <mergeCell ref="T6:T9"/>
    <mergeCell ref="R10:R11"/>
    <mergeCell ref="Q10:Q11"/>
    <mergeCell ref="B15:B17"/>
    <mergeCell ref="D10:I10"/>
    <mergeCell ref="L6:L9"/>
    <mergeCell ref="N6:N9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3D66-B04F-45D5-9853-4E1043B14C6D}">
  <sheetPr codeName="Sheet11">
    <tabColor theme="9" tint="-0.249977111117893"/>
  </sheetPr>
  <dimension ref="B1:U229"/>
  <sheetViews>
    <sheetView topLeftCell="C1" zoomScale="130" zoomScaleNormal="130" workbookViewId="0">
      <selection activeCell="L10" sqref="L10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VA RE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498</v>
      </c>
      <c r="E7" s="97"/>
      <c r="F7" s="97"/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0.6</v>
      </c>
      <c r="N10" s="133">
        <f>STDEV(N14:N113)</f>
        <v>9.0337957611173442E-2</v>
      </c>
      <c r="O10" s="134">
        <f>N10*2</f>
        <v>0.18067591522234688</v>
      </c>
      <c r="Q10" s="319" t="s">
        <v>480</v>
      </c>
      <c r="R10" s="319" t="s">
        <v>481</v>
      </c>
      <c r="T10" s="132">
        <f>SLOPE(T14:T113,U14:U113)</f>
        <v>0.58837702050950735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230">
        <v>45565</v>
      </c>
      <c r="E14" s="231">
        <v>-5.7953127354699102E-3</v>
      </c>
      <c r="F14" s="231">
        <v>-1.04118087727105E-2</v>
      </c>
      <c r="G14" s="231">
        <v>2.2143403662890299E-3</v>
      </c>
      <c r="H14" s="231">
        <v>-8.0064309641208892E-3</v>
      </c>
      <c r="I14" s="231">
        <v>4.6164960372405799E-3</v>
      </c>
      <c r="J14" s="154"/>
      <c r="L14" s="98">
        <f>(H14-($L$10*H15))/(1-$L$10)</f>
        <v>-1.5200190521833017E-2</v>
      </c>
      <c r="N14" s="98">
        <f>(1+L14)*(1+G14)*(1-I14)-1</f>
        <v>-1.7575900078599771E-2</v>
      </c>
      <c r="Q14" s="149">
        <f>F14</f>
        <v>-1.04118087727105E-2</v>
      </c>
      <c r="R14" s="149">
        <f>N14</f>
        <v>-1.7575900078599771E-2</v>
      </c>
      <c r="S14" s="102"/>
      <c r="T14" s="113">
        <f t="shared" ref="T14:T76" si="0">H14</f>
        <v>-8.0064309641208892E-3</v>
      </c>
      <c r="U14" s="113">
        <f t="shared" ref="U14:U76" si="1">H16</f>
        <v>-3.2367405093884799E-3</v>
      </c>
    </row>
    <row r="15" spans="2:21" ht="12" customHeight="1" x14ac:dyDescent="0.2">
      <c r="B15" s="320" t="s">
        <v>472</v>
      </c>
      <c r="D15" s="230">
        <v>45473</v>
      </c>
      <c r="E15" s="231">
        <v>3.7751463135689501E-4</v>
      </c>
      <c r="F15" s="231">
        <v>-3.09969165712677E-3</v>
      </c>
      <c r="G15" s="231">
        <v>3.58790986046871E-3</v>
      </c>
      <c r="H15" s="231">
        <v>-3.2105912589794699E-3</v>
      </c>
      <c r="I15" s="231">
        <v>3.4772062884836602E-3</v>
      </c>
      <c r="L15" s="98">
        <f t="shared" ref="L15:L75" si="2">(H15-($L$10*H16))/(1-$L$10)</f>
        <v>-3.1713673833659549E-3</v>
      </c>
      <c r="N15" s="98">
        <f t="shared" ref="N15:N78" si="3">(1+L15)*(1+G15)*(1-I15)-1</f>
        <v>-3.0734512301366923E-3</v>
      </c>
      <c r="Q15" s="149">
        <f t="shared" ref="Q15:Q78" si="4">F15</f>
        <v>-3.09969165712677E-3</v>
      </c>
      <c r="R15" s="149">
        <f t="shared" ref="R15:R78" si="5">N15</f>
        <v>-3.0734512301366923E-3</v>
      </c>
      <c r="S15" s="102"/>
      <c r="T15" s="113">
        <f t="shared" si="0"/>
        <v>-3.2105912589794699E-3</v>
      </c>
      <c r="U15" s="113">
        <f t="shared" si="1"/>
        <v>-2.67728057521282E-2</v>
      </c>
    </row>
    <row r="16" spans="2:21" x14ac:dyDescent="0.2">
      <c r="B16" s="320"/>
      <c r="D16" s="230">
        <v>45382</v>
      </c>
      <c r="E16" s="231">
        <v>2.7856726440538102E-4</v>
      </c>
      <c r="F16" s="231">
        <v>-5.4133283645688797E-3</v>
      </c>
      <c r="G16" s="231">
        <v>3.5160381784808399E-3</v>
      </c>
      <c r="H16" s="231">
        <v>-3.2367405093884799E-3</v>
      </c>
      <c r="I16" s="231">
        <v>5.6918956289742596E-3</v>
      </c>
      <c r="L16" s="98">
        <f t="shared" si="2"/>
        <v>3.2067357354721104E-2</v>
      </c>
      <c r="N16" s="98">
        <f t="shared" si="3"/>
        <v>2.9801071221938091E-2</v>
      </c>
      <c r="Q16" s="149">
        <f t="shared" si="4"/>
        <v>-5.4133283645688797E-3</v>
      </c>
      <c r="R16" s="149">
        <f t="shared" si="5"/>
        <v>2.9801071221938091E-2</v>
      </c>
      <c r="S16" s="102"/>
      <c r="T16" s="113">
        <f t="shared" si="0"/>
        <v>-3.2367405093884799E-3</v>
      </c>
      <c r="U16" s="113">
        <f t="shared" si="1"/>
        <v>-1.7996277015132699E-2</v>
      </c>
    </row>
    <row r="17" spans="2:21" ht="12.75" thickBot="1" x14ac:dyDescent="0.25">
      <c r="B17" s="321"/>
      <c r="D17" s="230">
        <v>45291</v>
      </c>
      <c r="E17" s="231">
        <v>-2.4137791651433298E-2</v>
      </c>
      <c r="F17" s="231">
        <v>-2.9103104889947998E-2</v>
      </c>
      <c r="G17" s="231">
        <v>2.6346141696885301E-3</v>
      </c>
      <c r="H17" s="231">
        <v>-2.67728057521282E-2</v>
      </c>
      <c r="I17" s="231">
        <v>4.9653132385146697E-3</v>
      </c>
      <c r="L17" s="98">
        <f t="shared" si="2"/>
        <v>-3.9937598857621451E-2</v>
      </c>
      <c r="N17" s="98">
        <f t="shared" si="3"/>
        <v>-4.2187774635521702E-2</v>
      </c>
      <c r="Q17" s="149">
        <f t="shared" si="4"/>
        <v>-2.9103104889947998E-2</v>
      </c>
      <c r="R17" s="149">
        <f t="shared" si="5"/>
        <v>-4.2187774635521702E-2</v>
      </c>
      <c r="S17" s="102"/>
      <c r="T17" s="113">
        <f t="shared" si="0"/>
        <v>-2.67728057521282E-2</v>
      </c>
      <c r="U17" s="113">
        <f t="shared" si="1"/>
        <v>-9.7415704306763207E-3</v>
      </c>
    </row>
    <row r="18" spans="2:21" x14ac:dyDescent="0.2">
      <c r="B18" s="152"/>
      <c r="D18" s="230">
        <v>45199</v>
      </c>
      <c r="E18" s="231">
        <v>-1.4861844169631201E-2</v>
      </c>
      <c r="F18" s="231">
        <v>-1.68800417905655E-2</v>
      </c>
      <c r="G18" s="231">
        <v>3.1340475706691899E-3</v>
      </c>
      <c r="H18" s="231">
        <v>-1.7996277015132699E-2</v>
      </c>
      <c r="I18" s="231">
        <v>2.0181976209343198E-3</v>
      </c>
      <c r="L18" s="98">
        <f t="shared" si="2"/>
        <v>-3.0378336891817265E-2</v>
      </c>
      <c r="N18" s="98">
        <f t="shared" si="3"/>
        <v>-2.9302517588277621E-2</v>
      </c>
      <c r="Q18" s="149">
        <f t="shared" si="4"/>
        <v>-1.68800417905655E-2</v>
      </c>
      <c r="R18" s="149">
        <f t="shared" si="5"/>
        <v>-2.9302517588277621E-2</v>
      </c>
      <c r="S18" s="102"/>
      <c r="T18" s="113">
        <f t="shared" si="0"/>
        <v>-1.7996277015132699E-2</v>
      </c>
      <c r="U18" s="113">
        <f t="shared" si="1"/>
        <v>-1.36156871011122E-2</v>
      </c>
    </row>
    <row r="19" spans="2:21" x14ac:dyDescent="0.2">
      <c r="D19" s="230">
        <v>45107</v>
      </c>
      <c r="E19" s="231">
        <v>-6.8624595249254204E-3</v>
      </c>
      <c r="F19" s="231">
        <v>-1.00922845868956E-2</v>
      </c>
      <c r="G19" s="231">
        <v>2.8727384519340502E-3</v>
      </c>
      <c r="H19" s="231">
        <v>-9.7415704306763207E-3</v>
      </c>
      <c r="I19" s="231">
        <v>3.22982506197027E-3</v>
      </c>
      <c r="L19" s="98">
        <f t="shared" si="2"/>
        <v>-3.9303954250225013E-3</v>
      </c>
      <c r="N19" s="98">
        <f t="shared" si="3"/>
        <v>-4.2953205181802678E-3</v>
      </c>
      <c r="Q19" s="149">
        <f t="shared" si="4"/>
        <v>-1.00922845868956E-2</v>
      </c>
      <c r="R19" s="149">
        <f t="shared" si="5"/>
        <v>-4.2953205181802678E-3</v>
      </c>
      <c r="S19" s="102"/>
      <c r="T19" s="113">
        <f t="shared" si="0"/>
        <v>-9.7415704306763207E-3</v>
      </c>
      <c r="U19" s="113">
        <f t="shared" si="1"/>
        <v>-3.4840138379320297E-2</v>
      </c>
    </row>
    <row r="20" spans="2:21" x14ac:dyDescent="0.2">
      <c r="D20" s="230">
        <v>45016</v>
      </c>
      <c r="E20" s="231">
        <v>-1.15164047032344E-2</v>
      </c>
      <c r="F20" s="231">
        <v>-1.44989427530811E-2</v>
      </c>
      <c r="G20" s="231">
        <v>2.0923289402348401E-3</v>
      </c>
      <c r="H20" s="231">
        <v>-1.36156871011122E-2</v>
      </c>
      <c r="I20" s="231">
        <v>2.9825380498466601E-3</v>
      </c>
      <c r="L20" s="98">
        <f t="shared" si="2"/>
        <v>1.8220989816199948E-2</v>
      </c>
      <c r="N20" s="98">
        <f t="shared" si="3"/>
        <v>1.7308206057602415E-2</v>
      </c>
      <c r="Q20" s="149">
        <f t="shared" si="4"/>
        <v>-1.44989427530811E-2</v>
      </c>
      <c r="R20" s="149">
        <f t="shared" si="5"/>
        <v>1.7308206057602415E-2</v>
      </c>
      <c r="S20" s="102"/>
      <c r="T20" s="113">
        <f t="shared" si="0"/>
        <v>-1.36156871011122E-2</v>
      </c>
      <c r="U20" s="113">
        <f t="shared" si="1"/>
        <v>-4.6969109418652198E-3</v>
      </c>
    </row>
    <row r="21" spans="2:21" x14ac:dyDescent="0.2">
      <c r="D21" s="230">
        <v>44926</v>
      </c>
      <c r="E21" s="231">
        <v>-2.8980904766278001E-2</v>
      </c>
      <c r="F21" s="231">
        <v>-3.0907266796303599E-2</v>
      </c>
      <c r="G21" s="231">
        <v>5.8571940371888601E-3</v>
      </c>
      <c r="H21" s="231">
        <v>-3.4840138379320297E-2</v>
      </c>
      <c r="I21" s="231">
        <v>1.92636203002564E-3</v>
      </c>
      <c r="L21" s="98">
        <f t="shared" si="2"/>
        <v>-8.0054979535502904E-2</v>
      </c>
      <c r="N21" s="98">
        <f t="shared" si="3"/>
        <v>-7.6449210013992519E-2</v>
      </c>
      <c r="Q21" s="149">
        <f t="shared" si="4"/>
        <v>-3.0907266796303599E-2</v>
      </c>
      <c r="R21" s="149">
        <f t="shared" si="5"/>
        <v>-7.6449210013992519E-2</v>
      </c>
      <c r="S21" s="102"/>
      <c r="T21" s="113">
        <f t="shared" si="0"/>
        <v>-3.4840138379320297E-2</v>
      </c>
      <c r="U21" s="113">
        <f t="shared" si="1"/>
        <v>1.6214843490317401E-2</v>
      </c>
    </row>
    <row r="22" spans="2:21" x14ac:dyDescent="0.2">
      <c r="D22" s="230">
        <v>44834</v>
      </c>
      <c r="E22" s="231">
        <v>3.4278352396806102E-3</v>
      </c>
      <c r="F22" s="231">
        <v>8.3008137221885197E-4</v>
      </c>
      <c r="G22" s="231">
        <v>8.1293388574799497E-3</v>
      </c>
      <c r="H22" s="231">
        <v>-4.6969109418652198E-3</v>
      </c>
      <c r="I22" s="231">
        <v>2.59775386746175E-3</v>
      </c>
      <c r="L22" s="98">
        <f t="shared" si="2"/>
        <v>-3.6064542590139151E-2</v>
      </c>
      <c r="N22" s="98">
        <f t="shared" si="3"/>
        <v>-3.0752808092257111E-2</v>
      </c>
      <c r="Q22" s="149">
        <f t="shared" si="4"/>
        <v>8.3008137221885197E-4</v>
      </c>
      <c r="R22" s="149">
        <f t="shared" si="5"/>
        <v>-3.0752808092257111E-2</v>
      </c>
      <c r="S22" s="102"/>
      <c r="T22" s="113">
        <f t="shared" si="0"/>
        <v>-4.6969109418652198E-3</v>
      </c>
      <c r="U22" s="113">
        <f t="shared" si="1"/>
        <v>6.8071913465646894E-2</v>
      </c>
    </row>
    <row r="23" spans="2:21" x14ac:dyDescent="0.2">
      <c r="D23" s="230">
        <v>44742</v>
      </c>
      <c r="E23" s="231">
        <v>2.5993541897101999E-2</v>
      </c>
      <c r="F23" s="231">
        <v>2.0841442760115202E-2</v>
      </c>
      <c r="G23" s="231">
        <v>9.7885334024552795E-3</v>
      </c>
      <c r="H23" s="231">
        <v>1.6214843490317401E-2</v>
      </c>
      <c r="I23" s="231">
        <v>5.1520991369867798E-3</v>
      </c>
      <c r="L23" s="98">
        <f t="shared" si="2"/>
        <v>-6.1570761472676837E-2</v>
      </c>
      <c r="N23" s="98">
        <f t="shared" si="3"/>
        <v>-5.7267122384428215E-2</v>
      </c>
      <c r="Q23" s="149">
        <f t="shared" si="4"/>
        <v>2.0841442760115202E-2</v>
      </c>
      <c r="R23" s="149">
        <f t="shared" si="5"/>
        <v>-5.7267122384428215E-2</v>
      </c>
      <c r="T23" s="113">
        <f t="shared" si="0"/>
        <v>1.6214843490317401E-2</v>
      </c>
      <c r="U23" s="113">
        <f t="shared" si="1"/>
        <v>9.3522651648081295E-2</v>
      </c>
    </row>
    <row r="24" spans="2:21" x14ac:dyDescent="0.2">
      <c r="D24" s="230">
        <v>44651</v>
      </c>
      <c r="E24" s="231">
        <v>7.7453158307326006E-2</v>
      </c>
      <c r="F24" s="231">
        <v>6.5251688025936103E-2</v>
      </c>
      <c r="G24" s="231">
        <v>9.3788354363608106E-3</v>
      </c>
      <c r="H24" s="231">
        <v>6.8071913465646894E-2</v>
      </c>
      <c r="I24" s="231">
        <v>1.2201470281389799E-2</v>
      </c>
      <c r="L24" s="98">
        <f t="shared" si="2"/>
        <v>2.9895806191995288E-2</v>
      </c>
      <c r="N24" s="98">
        <f t="shared" si="3"/>
        <v>2.6870929676861444E-2</v>
      </c>
      <c r="Q24" s="149">
        <f t="shared" si="4"/>
        <v>6.5251688025936103E-2</v>
      </c>
      <c r="R24" s="149">
        <f t="shared" si="5"/>
        <v>2.6870929676861444E-2</v>
      </c>
      <c r="T24" s="113">
        <f t="shared" si="0"/>
        <v>6.8071913465646894E-2</v>
      </c>
      <c r="U24" s="113">
        <f t="shared" si="1"/>
        <v>8.3130371134494299E-2</v>
      </c>
    </row>
    <row r="25" spans="2:21" x14ac:dyDescent="0.2">
      <c r="D25" s="230">
        <v>44561</v>
      </c>
      <c r="E25" s="231">
        <v>0.114375557621594</v>
      </c>
      <c r="F25" s="231">
        <v>9.3259958895569206E-2</v>
      </c>
      <c r="G25" s="231">
        <v>2.0851768452374901E-2</v>
      </c>
      <c r="H25" s="231">
        <v>9.3522651648081295E-2</v>
      </c>
      <c r="I25" s="231">
        <v>2.1115598726025399E-2</v>
      </c>
      <c r="L25" s="98">
        <f t="shared" si="2"/>
        <v>0.1091110724184618</v>
      </c>
      <c r="N25" s="98">
        <f t="shared" si="3"/>
        <v>0.10833011642471679</v>
      </c>
      <c r="Q25" s="149">
        <f t="shared" si="4"/>
        <v>9.3259958895569206E-2</v>
      </c>
      <c r="R25" s="149">
        <f t="shared" si="5"/>
        <v>0.10833011642471679</v>
      </c>
      <c r="T25" s="113">
        <f t="shared" si="0"/>
        <v>9.3522651648081295E-2</v>
      </c>
      <c r="U25" s="113">
        <f t="shared" si="1"/>
        <v>7.1553074574332604E-2</v>
      </c>
    </row>
    <row r="26" spans="2:21" x14ac:dyDescent="0.2">
      <c r="D26" s="230">
        <v>44469</v>
      </c>
      <c r="E26" s="231">
        <v>0.10004367013001</v>
      </c>
      <c r="F26" s="231">
        <v>8.2996729237590605E-2</v>
      </c>
      <c r="G26" s="231">
        <v>1.6924579180336099E-2</v>
      </c>
      <c r="H26" s="231">
        <v>8.3130371134494299E-2</v>
      </c>
      <c r="I26" s="231">
        <v>1.7046940892419302E-2</v>
      </c>
      <c r="L26" s="98">
        <f t="shared" si="2"/>
        <v>0.10049631597473685</v>
      </c>
      <c r="N26" s="98">
        <f t="shared" si="3"/>
        <v>0.10004415063710104</v>
      </c>
      <c r="Q26" s="149">
        <f t="shared" si="4"/>
        <v>8.2996729237590605E-2</v>
      </c>
      <c r="R26" s="149">
        <f t="shared" si="5"/>
        <v>0.10004415063710104</v>
      </c>
      <c r="T26" s="113">
        <f t="shared" si="0"/>
        <v>8.3130371134494299E-2</v>
      </c>
      <c r="U26" s="113">
        <f t="shared" si="1"/>
        <v>3.20361416604047E-2</v>
      </c>
    </row>
    <row r="27" spans="2:21" x14ac:dyDescent="0.2">
      <c r="D27" s="230">
        <v>44377</v>
      </c>
      <c r="E27" s="231">
        <v>8.4011016947778794E-2</v>
      </c>
      <c r="F27" s="231">
        <v>6.9225719793441901E-2</v>
      </c>
      <c r="G27" s="231">
        <v>1.2456059066504399E-2</v>
      </c>
      <c r="H27" s="231">
        <v>7.1553074574332604E-2</v>
      </c>
      <c r="I27" s="231">
        <v>1.47852971543368E-2</v>
      </c>
      <c r="L27" s="98">
        <f t="shared" si="2"/>
        <v>0.13082847394522445</v>
      </c>
      <c r="N27" s="98">
        <f t="shared" si="3"/>
        <v>0.12798624443155293</v>
      </c>
      <c r="Q27" s="149">
        <f t="shared" si="4"/>
        <v>6.9225719793441901E-2</v>
      </c>
      <c r="R27" s="149">
        <f t="shared" si="5"/>
        <v>0.12798624443155293</v>
      </c>
      <c r="T27" s="113">
        <f t="shared" si="0"/>
        <v>7.1553074574332604E-2</v>
      </c>
      <c r="U27" s="113">
        <f t="shared" si="1"/>
        <v>4.3760192170566897E-2</v>
      </c>
    </row>
    <row r="28" spans="2:21" x14ac:dyDescent="0.2">
      <c r="D28" s="230">
        <v>44286</v>
      </c>
      <c r="E28" s="231">
        <v>4.3923575354360603E-2</v>
      </c>
      <c r="F28" s="231">
        <v>3.5206895095924298E-2</v>
      </c>
      <c r="G28" s="231">
        <v>1.1886211707248E-2</v>
      </c>
      <c r="H28" s="231">
        <v>3.20361416604047E-2</v>
      </c>
      <c r="I28" s="231">
        <v>8.7166802584363497E-3</v>
      </c>
      <c r="L28" s="98">
        <f t="shared" si="2"/>
        <v>1.4450065895161403E-2</v>
      </c>
      <c r="N28" s="98">
        <f t="shared" si="3"/>
        <v>1.7560291828466523E-2</v>
      </c>
      <c r="Q28" s="149">
        <f t="shared" si="4"/>
        <v>3.5206895095924298E-2</v>
      </c>
      <c r="R28" s="149">
        <f t="shared" si="5"/>
        <v>1.7560291828466523E-2</v>
      </c>
      <c r="T28" s="113">
        <f t="shared" si="0"/>
        <v>3.20361416604047E-2</v>
      </c>
      <c r="U28" s="113">
        <f t="shared" si="1"/>
        <v>1.5086859776623201E-2</v>
      </c>
    </row>
    <row r="29" spans="2:21" x14ac:dyDescent="0.2">
      <c r="D29" s="230">
        <v>44196</v>
      </c>
      <c r="E29" s="231">
        <v>5.4722790771694299E-2</v>
      </c>
      <c r="F29" s="231">
        <v>4.4358049092521799E-2</v>
      </c>
      <c r="G29" s="231">
        <v>1.09611101170936E-2</v>
      </c>
      <c r="H29" s="231">
        <v>4.3760192170566897E-2</v>
      </c>
      <c r="I29" s="231">
        <v>1.03647416791725E-2</v>
      </c>
      <c r="L29" s="98">
        <f t="shared" si="2"/>
        <v>8.6770190761482444E-2</v>
      </c>
      <c r="N29" s="98">
        <f t="shared" si="3"/>
        <v>8.7294839246545797E-2</v>
      </c>
      <c r="Q29" s="149">
        <f t="shared" si="4"/>
        <v>4.4358049092521799E-2</v>
      </c>
      <c r="R29" s="149">
        <f t="shared" si="5"/>
        <v>8.7294839246545797E-2</v>
      </c>
      <c r="T29" s="113">
        <f t="shared" si="0"/>
        <v>4.3760192170566897E-2</v>
      </c>
      <c r="U29" s="113">
        <f t="shared" si="1"/>
        <v>-1.8990856934871399E-2</v>
      </c>
    </row>
    <row r="30" spans="2:21" x14ac:dyDescent="0.2">
      <c r="D30" s="230">
        <v>44104</v>
      </c>
      <c r="E30" s="231">
        <v>2.63581994795829E-2</v>
      </c>
      <c r="F30" s="231">
        <v>2.1434663673160999E-2</v>
      </c>
      <c r="G30" s="231">
        <v>1.12732258665803E-2</v>
      </c>
      <c r="H30" s="231">
        <v>1.5086859776623201E-2</v>
      </c>
      <c r="I30" s="231">
        <v>4.9235358064218804E-3</v>
      </c>
      <c r="L30" s="98">
        <f t="shared" si="2"/>
        <v>6.6203434843865094E-2</v>
      </c>
      <c r="N30" s="98">
        <f t="shared" si="3"/>
        <v>7.291431750085775E-2</v>
      </c>
      <c r="Q30" s="149">
        <f t="shared" si="4"/>
        <v>2.1434663673160999E-2</v>
      </c>
      <c r="R30" s="149">
        <f t="shared" si="5"/>
        <v>7.291431750085775E-2</v>
      </c>
      <c r="T30" s="113">
        <f t="shared" si="0"/>
        <v>1.5086859776623201E-2</v>
      </c>
      <c r="U30" s="113">
        <f t="shared" si="1"/>
        <v>-3.3605884079052802E-2</v>
      </c>
    </row>
    <row r="31" spans="2:21" x14ac:dyDescent="0.2">
      <c r="D31" s="230">
        <v>44012</v>
      </c>
      <c r="E31" s="231">
        <v>-8.3943739204392596E-3</v>
      </c>
      <c r="F31" s="231">
        <v>-1.0973808761914301E-2</v>
      </c>
      <c r="G31" s="231">
        <v>1.0596511622227399E-2</v>
      </c>
      <c r="H31" s="231">
        <v>-1.8990856934871399E-2</v>
      </c>
      <c r="I31" s="231">
        <v>2.5794348414751099E-3</v>
      </c>
      <c r="L31" s="98">
        <f t="shared" si="2"/>
        <v>2.9316837814007037E-3</v>
      </c>
      <c r="N31" s="98">
        <f t="shared" si="3"/>
        <v>1.0944850953102936E-2</v>
      </c>
      <c r="Q31" s="149">
        <f t="shared" si="4"/>
        <v>-1.0973808761914301E-2</v>
      </c>
      <c r="R31" s="149">
        <f t="shared" si="5"/>
        <v>1.0944850953102936E-2</v>
      </c>
      <c r="T31" s="113">
        <f t="shared" si="0"/>
        <v>-1.8990856934871399E-2</v>
      </c>
      <c r="U31" s="113">
        <f t="shared" si="1"/>
        <v>3.2239946831299597E-2</v>
      </c>
    </row>
    <row r="32" spans="2:21" x14ac:dyDescent="0.2">
      <c r="D32" s="230">
        <v>43921</v>
      </c>
      <c r="E32" s="231">
        <v>-2.3459224242541599E-2</v>
      </c>
      <c r="F32" s="231">
        <v>-2.5270673974706899E-2</v>
      </c>
      <c r="G32" s="231">
        <v>1.01423676022699E-2</v>
      </c>
      <c r="H32" s="231">
        <v>-3.3605884079052802E-2</v>
      </c>
      <c r="I32" s="231">
        <v>1.8114497321653001E-3</v>
      </c>
      <c r="L32" s="98">
        <f t="shared" si="2"/>
        <v>-0.13237463044458139</v>
      </c>
      <c r="N32" s="98">
        <f t="shared" si="3"/>
        <v>-0.1251624550996584</v>
      </c>
      <c r="Q32" s="149">
        <f t="shared" si="4"/>
        <v>-2.5270673974706899E-2</v>
      </c>
      <c r="R32" s="149">
        <f t="shared" si="5"/>
        <v>-0.1251624550996584</v>
      </c>
      <c r="T32" s="113">
        <f t="shared" si="0"/>
        <v>-3.3605884079052802E-2</v>
      </c>
      <c r="U32" s="113">
        <f t="shared" si="1"/>
        <v>1.8642599760722401E-2</v>
      </c>
    </row>
    <row r="33" spans="4:21" x14ac:dyDescent="0.2">
      <c r="D33" s="230">
        <v>43830</v>
      </c>
      <c r="E33" s="231">
        <v>4.3080995276131497E-2</v>
      </c>
      <c r="F33" s="231">
        <v>3.5153957172568702E-2</v>
      </c>
      <c r="G33" s="231">
        <v>1.08413874215775E-2</v>
      </c>
      <c r="H33" s="231">
        <v>3.2239946831299597E-2</v>
      </c>
      <c r="I33" s="231">
        <v>7.9270381035627998E-3</v>
      </c>
      <c r="L33" s="98">
        <f t="shared" si="2"/>
        <v>5.2635967437165386E-2</v>
      </c>
      <c r="N33" s="98">
        <f t="shared" si="3"/>
        <v>5.561325271995643E-2</v>
      </c>
      <c r="Q33" s="149">
        <f t="shared" si="4"/>
        <v>3.5153957172568702E-2</v>
      </c>
      <c r="R33" s="149">
        <f t="shared" si="5"/>
        <v>5.561325271995643E-2</v>
      </c>
      <c r="T33" s="113">
        <f t="shared" si="0"/>
        <v>3.2239946831299597E-2</v>
      </c>
      <c r="U33" s="113">
        <f t="shared" si="1"/>
        <v>2.6134917843679599E-2</v>
      </c>
    </row>
    <row r="34" spans="4:21" x14ac:dyDescent="0.2">
      <c r="D34" s="230">
        <v>43738</v>
      </c>
      <c r="E34" s="231">
        <v>2.8856564686885099E-2</v>
      </c>
      <c r="F34" s="231">
        <v>2.3102743052841899E-2</v>
      </c>
      <c r="G34" s="231">
        <v>1.0202990046327701E-2</v>
      </c>
      <c r="H34" s="231">
        <v>1.8642599760722401E-2</v>
      </c>
      <c r="I34" s="231">
        <v>5.7538216340431696E-3</v>
      </c>
      <c r="L34" s="98">
        <f t="shared" si="2"/>
        <v>7.4041226362866076E-3</v>
      </c>
      <c r="N34" s="98">
        <f t="shared" si="3"/>
        <v>1.1827092384472548E-2</v>
      </c>
      <c r="Q34" s="149">
        <f t="shared" si="4"/>
        <v>2.3102743052841899E-2</v>
      </c>
      <c r="R34" s="149">
        <f t="shared" si="5"/>
        <v>1.1827092384472548E-2</v>
      </c>
      <c r="T34" s="113">
        <f t="shared" si="0"/>
        <v>1.8642599760722401E-2</v>
      </c>
      <c r="U34" s="113">
        <f t="shared" si="1"/>
        <v>1.52205005072028E-2</v>
      </c>
    </row>
    <row r="35" spans="4:21" x14ac:dyDescent="0.2">
      <c r="D35" s="230">
        <v>43646</v>
      </c>
      <c r="E35" s="231">
        <v>3.6902347470739297E-2</v>
      </c>
      <c r="F35" s="231">
        <v>2.75815523211712E-2</v>
      </c>
      <c r="G35" s="231">
        <v>1.0765531371885099E-2</v>
      </c>
      <c r="H35" s="231">
        <v>2.6134917843679599E-2</v>
      </c>
      <c r="I35" s="231">
        <v>9.3207951495681493E-3</v>
      </c>
      <c r="L35" s="98">
        <f t="shared" si="2"/>
        <v>4.2506543848394793E-2</v>
      </c>
      <c r="N35" s="98">
        <f t="shared" si="3"/>
        <v>4.3908082254284775E-2</v>
      </c>
      <c r="Q35" s="149">
        <f t="shared" si="4"/>
        <v>2.75815523211712E-2</v>
      </c>
      <c r="R35" s="149">
        <f t="shared" si="5"/>
        <v>4.3908082254284775E-2</v>
      </c>
      <c r="T35" s="113">
        <f t="shared" si="0"/>
        <v>2.6134917843679599E-2</v>
      </c>
      <c r="U35" s="113">
        <f t="shared" si="1"/>
        <v>2.7497745588755701E-2</v>
      </c>
    </row>
    <row r="36" spans="4:21" x14ac:dyDescent="0.2">
      <c r="D36" s="230">
        <v>43555</v>
      </c>
      <c r="E36" s="231">
        <v>2.5773559287763301E-2</v>
      </c>
      <c r="F36" s="231">
        <v>1.9829474756975399E-2</v>
      </c>
      <c r="G36" s="231">
        <v>1.05468821512894E-2</v>
      </c>
      <c r="H36" s="231">
        <v>1.52205005072028E-2</v>
      </c>
      <c r="I36" s="231">
        <v>5.9440845307879896E-3</v>
      </c>
      <c r="L36" s="98">
        <f t="shared" si="2"/>
        <v>-3.1953671151265526E-3</v>
      </c>
      <c r="N36" s="98">
        <f t="shared" si="3"/>
        <v>1.3302316407233228E-3</v>
      </c>
      <c r="Q36" s="149">
        <f t="shared" si="4"/>
        <v>1.9829474756975399E-2</v>
      </c>
      <c r="R36" s="149">
        <f t="shared" si="5"/>
        <v>1.3302316407233228E-3</v>
      </c>
      <c r="T36" s="113">
        <f t="shared" si="0"/>
        <v>1.52205005072028E-2</v>
      </c>
      <c r="U36" s="113">
        <f t="shared" si="1"/>
        <v>1.893456064333E-2</v>
      </c>
    </row>
    <row r="37" spans="4:21" x14ac:dyDescent="0.2">
      <c r="D37" s="230">
        <v>43465</v>
      </c>
      <c r="E37" s="231">
        <v>3.7878693057363903E-2</v>
      </c>
      <c r="F37" s="231">
        <v>3.0512955169391402E-2</v>
      </c>
      <c r="G37" s="231">
        <v>1.03764890582668E-2</v>
      </c>
      <c r="H37" s="231">
        <v>2.7497745588755701E-2</v>
      </c>
      <c r="I37" s="231">
        <v>7.3657378879725E-3</v>
      </c>
      <c r="L37" s="98">
        <f t="shared" si="2"/>
        <v>4.0342523006894247E-2</v>
      </c>
      <c r="N37" s="98">
        <f t="shared" si="3"/>
        <v>4.3395221577795517E-2</v>
      </c>
      <c r="Q37" s="149">
        <f t="shared" si="4"/>
        <v>3.0512955169391402E-2</v>
      </c>
      <c r="R37" s="149">
        <f t="shared" si="5"/>
        <v>4.3395221577795517E-2</v>
      </c>
      <c r="T37" s="113">
        <f t="shared" si="0"/>
        <v>2.7497745588755701E-2</v>
      </c>
      <c r="U37" s="113">
        <f t="shared" si="1"/>
        <v>2.56454064565293E-2</v>
      </c>
    </row>
    <row r="38" spans="4:21" x14ac:dyDescent="0.2">
      <c r="D38" s="230">
        <v>43373</v>
      </c>
      <c r="E38" s="231">
        <v>2.9866130067697599E-2</v>
      </c>
      <c r="F38" s="231">
        <v>2.4197065440857798E-2</v>
      </c>
      <c r="G38" s="231">
        <v>1.09352172435195E-2</v>
      </c>
      <c r="H38" s="231">
        <v>1.893456064333E-2</v>
      </c>
      <c r="I38" s="231">
        <v>5.6690646268398098E-3</v>
      </c>
      <c r="L38" s="98">
        <f t="shared" si="2"/>
        <v>8.8682919235310523E-3</v>
      </c>
      <c r="N38" s="98">
        <f t="shared" si="3"/>
        <v>1.4118604098494858E-2</v>
      </c>
      <c r="Q38" s="149">
        <f t="shared" si="4"/>
        <v>2.4197065440857798E-2</v>
      </c>
      <c r="R38" s="149">
        <f t="shared" si="5"/>
        <v>1.4118604098494858E-2</v>
      </c>
      <c r="T38" s="113">
        <f t="shared" si="0"/>
        <v>1.893456064333E-2</v>
      </c>
      <c r="U38" s="113">
        <f t="shared" si="1"/>
        <v>1.4383728471194601E-2</v>
      </c>
    </row>
    <row r="39" spans="4:21" x14ac:dyDescent="0.2">
      <c r="D39" s="230">
        <v>43281</v>
      </c>
      <c r="E39" s="231">
        <v>3.6176672024904398E-2</v>
      </c>
      <c r="F39" s="231">
        <v>2.90023878350151E-2</v>
      </c>
      <c r="G39" s="231">
        <v>1.05360031659203E-2</v>
      </c>
      <c r="H39" s="231">
        <v>2.56454064565293E-2</v>
      </c>
      <c r="I39" s="231">
        <v>7.1742841898893902E-3</v>
      </c>
      <c r="L39" s="98">
        <f t="shared" si="2"/>
        <v>4.2537923434531347E-2</v>
      </c>
      <c r="N39" s="98">
        <f t="shared" si="3"/>
        <v>4.5963839305527943E-2</v>
      </c>
      <c r="Q39" s="149">
        <f t="shared" si="4"/>
        <v>2.90023878350151E-2</v>
      </c>
      <c r="R39" s="149">
        <f t="shared" si="5"/>
        <v>4.5963839305527943E-2</v>
      </c>
      <c r="T39" s="113">
        <f t="shared" si="0"/>
        <v>2.56454064565293E-2</v>
      </c>
      <c r="U39" s="113">
        <f t="shared" si="1"/>
        <v>4.7638444227794799E-2</v>
      </c>
    </row>
    <row r="40" spans="4:21" x14ac:dyDescent="0.2">
      <c r="D40" s="230">
        <v>43190</v>
      </c>
      <c r="E40" s="231">
        <v>2.6582106410390102E-2</v>
      </c>
      <c r="F40" s="231">
        <v>2.0683158255036301E-2</v>
      </c>
      <c r="G40" s="231">
        <v>1.22057025219003E-2</v>
      </c>
      <c r="H40" s="231">
        <v>1.4383728471194601E-2</v>
      </c>
      <c r="I40" s="231">
        <v>5.8989481553538298E-3</v>
      </c>
      <c r="L40" s="98">
        <f t="shared" si="2"/>
        <v>-3.5498345163705688E-2</v>
      </c>
      <c r="N40" s="98">
        <f t="shared" si="3"/>
        <v>-2.948491503742523E-2</v>
      </c>
      <c r="Q40" s="149">
        <f t="shared" si="4"/>
        <v>2.0683158255036301E-2</v>
      </c>
      <c r="R40" s="149">
        <f t="shared" si="5"/>
        <v>-2.948491503742523E-2</v>
      </c>
      <c r="T40" s="113">
        <f t="shared" si="0"/>
        <v>1.4383728471194601E-2</v>
      </c>
      <c r="U40" s="113">
        <f t="shared" si="1"/>
        <v>2.0247326254024599E-2</v>
      </c>
    </row>
    <row r="41" spans="4:21" x14ac:dyDescent="0.2">
      <c r="D41" s="230">
        <v>43100</v>
      </c>
      <c r="E41" s="231">
        <v>5.9337157184334098E-2</v>
      </c>
      <c r="F41" s="231">
        <v>5.0073072317906198E-2</v>
      </c>
      <c r="G41" s="231">
        <v>1.1698610557924699E-2</v>
      </c>
      <c r="H41" s="231">
        <v>4.7638444227794799E-2</v>
      </c>
      <c r="I41" s="231">
        <v>9.2640848664279195E-3</v>
      </c>
      <c r="L41" s="98">
        <f t="shared" si="2"/>
        <v>8.8725121188450093E-2</v>
      </c>
      <c r="N41" s="98">
        <f t="shared" si="3"/>
        <v>9.1257657790481117E-2</v>
      </c>
      <c r="Q41" s="149">
        <f t="shared" si="4"/>
        <v>5.0073072317906198E-2</v>
      </c>
      <c r="R41" s="149">
        <f t="shared" si="5"/>
        <v>9.1257657790481117E-2</v>
      </c>
      <c r="T41" s="113">
        <f t="shared" si="0"/>
        <v>4.7638444227794799E-2</v>
      </c>
      <c r="U41" s="113">
        <f t="shared" si="1"/>
        <v>2.20904340016486E-2</v>
      </c>
    </row>
    <row r="42" spans="4:21" x14ac:dyDescent="0.2">
      <c r="D42" s="230">
        <v>43008</v>
      </c>
      <c r="E42" s="231">
        <v>3.3145219561069202E-2</v>
      </c>
      <c r="F42" s="231">
        <v>2.6898498436628001E-2</v>
      </c>
      <c r="G42" s="231">
        <v>1.28946932717113E-2</v>
      </c>
      <c r="H42" s="231">
        <v>2.0247326254024599E-2</v>
      </c>
      <c r="I42" s="231">
        <v>6.2467211244411798E-3</v>
      </c>
      <c r="L42" s="98">
        <f t="shared" si="2"/>
        <v>1.7482664632588595E-2</v>
      </c>
      <c r="N42" s="98">
        <f t="shared" si="3"/>
        <v>2.4164903273723892E-2</v>
      </c>
      <c r="Q42" s="149">
        <f t="shared" si="4"/>
        <v>2.6898498436628001E-2</v>
      </c>
      <c r="R42" s="149">
        <f t="shared" si="5"/>
        <v>2.4164903273723892E-2</v>
      </c>
      <c r="T42" s="113">
        <f t="shared" si="0"/>
        <v>2.0247326254024599E-2</v>
      </c>
      <c r="U42" s="113">
        <f t="shared" si="1"/>
        <v>1.57127546511403E-2</v>
      </c>
    </row>
    <row r="43" spans="4:21" x14ac:dyDescent="0.2">
      <c r="D43" s="230">
        <v>42916</v>
      </c>
      <c r="E43" s="231">
        <v>3.4800656677003799E-2</v>
      </c>
      <c r="F43" s="231">
        <v>2.7875793867580299E-2</v>
      </c>
      <c r="G43" s="231">
        <v>1.2704004141038399E-2</v>
      </c>
      <c r="H43" s="231">
        <v>2.20904340016486E-2</v>
      </c>
      <c r="I43" s="231">
        <v>6.9248628094235199E-3</v>
      </c>
      <c r="L43" s="98">
        <f t="shared" si="2"/>
        <v>3.1656953027411047E-2</v>
      </c>
      <c r="N43" s="98">
        <f t="shared" si="3"/>
        <v>3.7528285906384795E-2</v>
      </c>
      <c r="Q43" s="149">
        <f t="shared" si="4"/>
        <v>2.7875793867580299E-2</v>
      </c>
      <c r="R43" s="149">
        <f t="shared" si="5"/>
        <v>3.7528285906384795E-2</v>
      </c>
      <c r="T43" s="113">
        <f t="shared" si="0"/>
        <v>2.20904340016486E-2</v>
      </c>
      <c r="U43" s="113">
        <f t="shared" si="1"/>
        <v>3.6789805591718697E-2</v>
      </c>
    </row>
    <row r="44" spans="4:21" x14ac:dyDescent="0.2">
      <c r="D44" s="230">
        <v>42825</v>
      </c>
      <c r="E44" s="231">
        <v>2.7969496498223102E-2</v>
      </c>
      <c r="F44" s="231">
        <v>2.3225436193244801E-2</v>
      </c>
      <c r="G44" s="231">
        <v>1.22600026458855E-2</v>
      </c>
      <c r="H44" s="231">
        <v>1.57127546511403E-2</v>
      </c>
      <c r="I44" s="231">
        <v>4.7440603049782801E-3</v>
      </c>
      <c r="L44" s="98">
        <f t="shared" si="2"/>
        <v>-1.5902821759727296E-2</v>
      </c>
      <c r="N44" s="98">
        <f t="shared" si="3"/>
        <v>-8.5636413591445582E-3</v>
      </c>
      <c r="Q44" s="149">
        <f t="shared" si="4"/>
        <v>2.3225436193244801E-2</v>
      </c>
      <c r="R44" s="149">
        <f t="shared" si="5"/>
        <v>-8.5636413591445582E-3</v>
      </c>
      <c r="T44" s="113">
        <f t="shared" si="0"/>
        <v>1.57127546511403E-2</v>
      </c>
      <c r="U44" s="113">
        <f t="shared" si="1"/>
        <v>1.92238361622925E-2</v>
      </c>
    </row>
    <row r="45" spans="4:21" x14ac:dyDescent="0.2">
      <c r="D45" s="230">
        <v>42735</v>
      </c>
      <c r="E45" s="231">
        <v>5.1073170747628002E-2</v>
      </c>
      <c r="F45" s="231">
        <v>4.2800145042845697E-2</v>
      </c>
      <c r="G45" s="231">
        <v>1.4286244452584701E-2</v>
      </c>
      <c r="H45" s="231">
        <v>3.6789805591718697E-2</v>
      </c>
      <c r="I45" s="231">
        <v>8.2730257047823798E-3</v>
      </c>
      <c r="L45" s="98">
        <f t="shared" si="2"/>
        <v>6.3138759735857988E-2</v>
      </c>
      <c r="N45" s="98">
        <f t="shared" si="3"/>
        <v>6.9405992790300131E-2</v>
      </c>
      <c r="Q45" s="149">
        <f t="shared" si="4"/>
        <v>4.2800145042845697E-2</v>
      </c>
      <c r="R45" s="149">
        <f t="shared" si="5"/>
        <v>6.9405992790300131E-2</v>
      </c>
      <c r="T45" s="113">
        <f t="shared" si="0"/>
        <v>3.6789805591718697E-2</v>
      </c>
      <c r="U45" s="113">
        <f t="shared" si="1"/>
        <v>2.2024491848779901E-2</v>
      </c>
    </row>
    <row r="46" spans="4:21" x14ac:dyDescent="0.2">
      <c r="D46" s="230">
        <v>42643</v>
      </c>
      <c r="E46" s="231">
        <v>3.5745521779299398E-2</v>
      </c>
      <c r="F46" s="231">
        <v>2.9715847350794002E-2</v>
      </c>
      <c r="G46" s="231">
        <v>1.6513705424178599E-2</v>
      </c>
      <c r="H46" s="231">
        <v>1.92238361622925E-2</v>
      </c>
      <c r="I46" s="231">
        <v>6.0296744285053602E-3</v>
      </c>
      <c r="L46" s="98">
        <f t="shared" si="2"/>
        <v>1.5022852632561399E-2</v>
      </c>
      <c r="N46" s="98">
        <f t="shared" si="3"/>
        <v>2.5563315554063548E-2</v>
      </c>
      <c r="Q46" s="149">
        <f t="shared" si="4"/>
        <v>2.9715847350794002E-2</v>
      </c>
      <c r="R46" s="149">
        <f t="shared" si="5"/>
        <v>2.5563315554063548E-2</v>
      </c>
      <c r="T46" s="113">
        <f t="shared" si="0"/>
        <v>1.92238361622925E-2</v>
      </c>
      <c r="U46" s="113">
        <f t="shared" si="1"/>
        <v>1.82093025143443E-2</v>
      </c>
    </row>
    <row r="47" spans="4:21" x14ac:dyDescent="0.2">
      <c r="D47" s="230">
        <v>42551</v>
      </c>
      <c r="E47" s="231">
        <v>3.8707273428572601E-2</v>
      </c>
      <c r="F47" s="231">
        <v>3.20336007123262E-2</v>
      </c>
      <c r="G47" s="231">
        <v>1.66828612597219E-2</v>
      </c>
      <c r="H47" s="231">
        <v>2.2024491848779901E-2</v>
      </c>
      <c r="I47" s="231">
        <v>6.6736727162463403E-3</v>
      </c>
      <c r="L47" s="98">
        <f t="shared" si="2"/>
        <v>2.7747275850433302E-2</v>
      </c>
      <c r="N47" s="98">
        <f t="shared" si="3"/>
        <v>3.7919766883961925E-2</v>
      </c>
      <c r="Q47" s="149">
        <f t="shared" si="4"/>
        <v>3.20336007123262E-2</v>
      </c>
      <c r="R47" s="149">
        <f t="shared" si="5"/>
        <v>3.7919766883961925E-2</v>
      </c>
      <c r="T47" s="113">
        <f t="shared" si="0"/>
        <v>2.2024491848779901E-2</v>
      </c>
      <c r="U47" s="113">
        <f t="shared" si="1"/>
        <v>6.2080067468192002E-2</v>
      </c>
    </row>
    <row r="48" spans="4:21" x14ac:dyDescent="0.2">
      <c r="D48" s="230">
        <v>42460</v>
      </c>
      <c r="E48" s="231">
        <v>3.4895550783398802E-2</v>
      </c>
      <c r="F48" s="231">
        <v>2.8265400927549499E-2</v>
      </c>
      <c r="G48" s="231">
        <v>1.66877114491337E-2</v>
      </c>
      <c r="H48" s="231">
        <v>1.82093025143443E-2</v>
      </c>
      <c r="I48" s="231">
        <v>6.6301498558493099E-3</v>
      </c>
      <c r="L48" s="98">
        <f t="shared" si="2"/>
        <v>-4.7596844916427246E-2</v>
      </c>
      <c r="N48" s="98">
        <f t="shared" si="3"/>
        <v>-3.8123367338762981E-2</v>
      </c>
      <c r="Q48" s="149">
        <f t="shared" si="4"/>
        <v>2.8265400927549499E-2</v>
      </c>
      <c r="R48" s="149">
        <f t="shared" si="5"/>
        <v>-3.8123367338762981E-2</v>
      </c>
      <c r="T48" s="113">
        <f t="shared" si="0"/>
        <v>1.82093025143443E-2</v>
      </c>
      <c r="U48" s="113">
        <f t="shared" si="1"/>
        <v>3.1652346347598399E-2</v>
      </c>
    </row>
    <row r="49" spans="4:21" x14ac:dyDescent="0.2">
      <c r="D49" s="230">
        <v>42369</v>
      </c>
      <c r="E49" s="231">
        <v>8.00200604296636E-2</v>
      </c>
      <c r="F49" s="231">
        <v>6.5107176779670997E-2</v>
      </c>
      <c r="G49" s="231">
        <v>1.7930557035077701E-2</v>
      </c>
      <c r="H49" s="231">
        <v>6.2080067468192002E-2</v>
      </c>
      <c r="I49" s="231">
        <v>1.49128836499926E-2</v>
      </c>
      <c r="L49" s="98">
        <f t="shared" si="2"/>
        <v>0.1077216491490824</v>
      </c>
      <c r="N49" s="98">
        <f t="shared" si="3"/>
        <v>0.11076819060537813</v>
      </c>
      <c r="Q49" s="149">
        <f t="shared" si="4"/>
        <v>6.5107176779670997E-2</v>
      </c>
      <c r="R49" s="149">
        <f t="shared" si="5"/>
        <v>0.11076819060537813</v>
      </c>
      <c r="T49" s="113">
        <f t="shared" si="0"/>
        <v>6.2080067468192002E-2</v>
      </c>
      <c r="U49" s="113">
        <f t="shared" si="1"/>
        <v>2.74246627509236E-2</v>
      </c>
    </row>
    <row r="50" spans="4:21" x14ac:dyDescent="0.2">
      <c r="D50" s="230">
        <v>42277</v>
      </c>
      <c r="E50" s="231">
        <v>4.79804399765284E-2</v>
      </c>
      <c r="F50" s="231">
        <v>3.7976216490399103E-2</v>
      </c>
      <c r="G50" s="231">
        <v>1.63279046928901E-2</v>
      </c>
      <c r="H50" s="231">
        <v>3.1652346347598399E-2</v>
      </c>
      <c r="I50" s="231">
        <v>1.0004223486129201E-2</v>
      </c>
      <c r="L50" s="98">
        <f t="shared" si="2"/>
        <v>3.7993871742610597E-2</v>
      </c>
      <c r="N50" s="98">
        <f t="shared" si="3"/>
        <v>4.4388259851224188E-2</v>
      </c>
      <c r="Q50" s="149">
        <f t="shared" si="4"/>
        <v>3.7976216490399103E-2</v>
      </c>
      <c r="R50" s="149">
        <f t="shared" si="5"/>
        <v>4.4388259851224188E-2</v>
      </c>
      <c r="T50" s="113">
        <f t="shared" si="0"/>
        <v>3.1652346347598399E-2</v>
      </c>
      <c r="U50" s="113">
        <f t="shared" si="1"/>
        <v>3.1773133639203602E-2</v>
      </c>
    </row>
    <row r="51" spans="4:21" x14ac:dyDescent="0.2">
      <c r="D51" s="230">
        <v>42185</v>
      </c>
      <c r="E51" s="231">
        <v>5.6297495598067203E-2</v>
      </c>
      <c r="F51" s="231">
        <v>4.6584412931431299E-2</v>
      </c>
      <c r="G51" s="231">
        <v>2.88706264745031E-2</v>
      </c>
      <c r="H51" s="231">
        <v>2.74246627509236E-2</v>
      </c>
      <c r="I51" s="231">
        <v>9.7130826666358694E-3</v>
      </c>
      <c r="L51" s="98">
        <f t="shared" si="2"/>
        <v>2.0901956418503596E-2</v>
      </c>
      <c r="N51" s="98">
        <f t="shared" si="3"/>
        <v>4.0173646205784674E-2</v>
      </c>
      <c r="Q51" s="149">
        <f t="shared" si="4"/>
        <v>4.6584412931431299E-2</v>
      </c>
      <c r="R51" s="149">
        <f t="shared" si="5"/>
        <v>4.0173646205784674E-2</v>
      </c>
      <c r="T51" s="113">
        <f t="shared" si="0"/>
        <v>2.74246627509236E-2</v>
      </c>
      <c r="U51" s="113">
        <f t="shared" si="1"/>
        <v>5.6438048523339099E-2</v>
      </c>
    </row>
    <row r="52" spans="4:21" x14ac:dyDescent="0.2">
      <c r="D52" s="230">
        <v>42094</v>
      </c>
      <c r="E52" s="231">
        <v>4.8761063416703603E-2</v>
      </c>
      <c r="F52" s="231">
        <v>4.0361658044116899E-2</v>
      </c>
      <c r="G52" s="231">
        <v>1.6982960377114501E-2</v>
      </c>
      <c r="H52" s="231">
        <v>3.1773133639203602E-2</v>
      </c>
      <c r="I52" s="231">
        <v>8.3994053725867102E-3</v>
      </c>
      <c r="L52" s="98">
        <f t="shared" si="2"/>
        <v>-5.2242386869996368E-3</v>
      </c>
      <c r="N52" s="98">
        <f t="shared" si="3"/>
        <v>3.1725722295348202E-3</v>
      </c>
      <c r="Q52" s="149">
        <f t="shared" si="4"/>
        <v>4.0361658044116899E-2</v>
      </c>
      <c r="R52" s="149">
        <f t="shared" si="5"/>
        <v>3.1725722295348202E-3</v>
      </c>
      <c r="T52" s="113">
        <f t="shared" si="0"/>
        <v>3.1773133639203602E-2</v>
      </c>
      <c r="U52" s="113">
        <f t="shared" si="1"/>
        <v>3.0459706914639301E-2</v>
      </c>
    </row>
    <row r="53" spans="4:21" x14ac:dyDescent="0.2">
      <c r="D53" s="230">
        <v>42004</v>
      </c>
      <c r="E53" s="231">
        <v>7.8203282808625096E-2</v>
      </c>
      <c r="F53" s="231">
        <v>6.6087263234422905E-2</v>
      </c>
      <c r="G53" s="231">
        <v>2.17660109879632E-2</v>
      </c>
      <c r="H53" s="231">
        <v>5.6438048523339099E-2</v>
      </c>
      <c r="I53" s="231">
        <v>1.21160195742021E-2</v>
      </c>
      <c r="L53" s="98">
        <f t="shared" si="2"/>
        <v>9.54055609363888E-2</v>
      </c>
      <c r="N53" s="98">
        <f t="shared" si="3"/>
        <v>0.10568733767090466</v>
      </c>
      <c r="Q53" s="149">
        <f t="shared" si="4"/>
        <v>6.6087263234422905E-2</v>
      </c>
      <c r="R53" s="149">
        <f t="shared" si="5"/>
        <v>0.10568733767090466</v>
      </c>
      <c r="T53" s="113">
        <f t="shared" si="0"/>
        <v>5.6438048523339099E-2</v>
      </c>
      <c r="U53" s="113">
        <f t="shared" si="1"/>
        <v>3.7063663313389297E-2</v>
      </c>
    </row>
    <row r="54" spans="4:21" x14ac:dyDescent="0.2">
      <c r="D54" s="230">
        <v>41912</v>
      </c>
      <c r="E54" s="231">
        <v>4.5544060163512E-2</v>
      </c>
      <c r="F54" s="231">
        <v>3.7093227777518799E-2</v>
      </c>
      <c r="G54" s="231">
        <v>1.5089016892205801E-2</v>
      </c>
      <c r="H54" s="231">
        <v>3.0459706914639301E-2</v>
      </c>
      <c r="I54" s="231">
        <v>8.4508323859931699E-3</v>
      </c>
      <c r="L54" s="98">
        <f t="shared" si="2"/>
        <v>2.0553772316514313E-2</v>
      </c>
      <c r="N54" s="98">
        <f t="shared" si="3"/>
        <v>2.7198260893844806E-2</v>
      </c>
      <c r="Q54" s="149">
        <f t="shared" si="4"/>
        <v>3.7093227777518799E-2</v>
      </c>
      <c r="R54" s="149">
        <f t="shared" si="5"/>
        <v>2.7198260893844806E-2</v>
      </c>
      <c r="T54" s="113">
        <f t="shared" si="0"/>
        <v>3.0459706914639301E-2</v>
      </c>
      <c r="U54" s="113">
        <f t="shared" si="1"/>
        <v>1.91175831907653E-2</v>
      </c>
    </row>
    <row r="55" spans="4:21" x14ac:dyDescent="0.2">
      <c r="D55" s="230">
        <v>41820</v>
      </c>
      <c r="E55" s="231">
        <v>5.2209286354030701E-2</v>
      </c>
      <c r="F55" s="231">
        <v>4.4521124676080402E-2</v>
      </c>
      <c r="G55" s="231">
        <v>1.5149227955218799E-2</v>
      </c>
      <c r="H55" s="231">
        <v>3.7063663313389297E-2</v>
      </c>
      <c r="I55" s="231">
        <v>7.6881616779502704E-3</v>
      </c>
      <c r="L55" s="98">
        <f t="shared" si="2"/>
        <v>6.3982783497325293E-2</v>
      </c>
      <c r="N55" s="98">
        <f t="shared" si="3"/>
        <v>7.1797307792572429E-2</v>
      </c>
      <c r="Q55" s="149">
        <f t="shared" si="4"/>
        <v>4.4521124676080402E-2</v>
      </c>
      <c r="R55" s="149">
        <f t="shared" si="5"/>
        <v>7.1797307792572429E-2</v>
      </c>
      <c r="T55" s="113">
        <f t="shared" si="0"/>
        <v>3.7063663313389297E-2</v>
      </c>
      <c r="U55" s="113">
        <f t="shared" si="1"/>
        <v>2.5734061941989399E-2</v>
      </c>
    </row>
    <row r="56" spans="4:21" x14ac:dyDescent="0.2">
      <c r="D56" s="230">
        <v>41729</v>
      </c>
      <c r="E56" s="231">
        <v>3.3970125848637102E-2</v>
      </c>
      <c r="F56" s="231">
        <v>2.8531526080032201E-2</v>
      </c>
      <c r="G56" s="231">
        <v>1.4851587577962001E-2</v>
      </c>
      <c r="H56" s="231">
        <v>1.91175831907653E-2</v>
      </c>
      <c r="I56" s="231">
        <v>5.4385997686048296E-3</v>
      </c>
      <c r="L56" s="98">
        <f t="shared" si="2"/>
        <v>9.1928650639291551E-3</v>
      </c>
      <c r="N56" s="98">
        <f t="shared" si="3"/>
        <v>1.8610870834668392E-2</v>
      </c>
      <c r="Q56" s="149">
        <f t="shared" si="4"/>
        <v>2.8531526080032201E-2</v>
      </c>
      <c r="R56" s="149">
        <f t="shared" si="5"/>
        <v>1.8610870834668392E-2</v>
      </c>
      <c r="T56" s="113">
        <f t="shared" si="0"/>
        <v>1.91175831907653E-2</v>
      </c>
      <c r="U56" s="113">
        <f t="shared" si="1"/>
        <v>1.32613237131089E-2</v>
      </c>
    </row>
    <row r="57" spans="4:21" x14ac:dyDescent="0.2">
      <c r="D57" s="230">
        <v>41639</v>
      </c>
      <c r="E57" s="231">
        <v>3.4987026970710398E-2</v>
      </c>
      <c r="F57" s="231">
        <v>2.9978178808445801E-2</v>
      </c>
      <c r="G57" s="231">
        <v>9.2509702457318904E-3</v>
      </c>
      <c r="H57" s="231">
        <v>2.5734061941989399E-2</v>
      </c>
      <c r="I57" s="231">
        <v>5.0088481622645297E-3</v>
      </c>
      <c r="L57" s="98">
        <f t="shared" si="2"/>
        <v>4.4443169285310141E-2</v>
      </c>
      <c r="N57" s="98">
        <f t="shared" si="3"/>
        <v>4.8825428663309189E-2</v>
      </c>
      <c r="Q57" s="149">
        <f t="shared" si="4"/>
        <v>2.9978178808445801E-2</v>
      </c>
      <c r="R57" s="149">
        <f t="shared" si="5"/>
        <v>4.8825428663309189E-2</v>
      </c>
      <c r="T57" s="113">
        <f t="shared" si="0"/>
        <v>2.5734061941989399E-2</v>
      </c>
      <c r="U57" s="113">
        <f t="shared" si="1"/>
        <v>2.4307077618566101E-2</v>
      </c>
    </row>
    <row r="58" spans="4:21" x14ac:dyDescent="0.2">
      <c r="D58" s="230">
        <v>41547</v>
      </c>
      <c r="E58" s="231">
        <v>2.8243381886288801E-2</v>
      </c>
      <c r="F58" s="231">
        <v>2.3236323997594999E-2</v>
      </c>
      <c r="G58" s="231">
        <v>1.4980844398229699E-2</v>
      </c>
      <c r="H58" s="231">
        <v>1.32613237131089E-2</v>
      </c>
      <c r="I58" s="231">
        <v>5.00705788869381E-3</v>
      </c>
      <c r="L58" s="98">
        <f t="shared" si="2"/>
        <v>-3.3073071450768999E-3</v>
      </c>
      <c r="N58" s="98">
        <f t="shared" si="3"/>
        <v>6.5587311149097882E-3</v>
      </c>
      <c r="Q58" s="149">
        <f t="shared" si="4"/>
        <v>2.3236323997594999E-2</v>
      </c>
      <c r="R58" s="149">
        <f t="shared" si="5"/>
        <v>6.5587311149097882E-3</v>
      </c>
      <c r="T58" s="113">
        <f t="shared" si="0"/>
        <v>1.32613237131089E-2</v>
      </c>
      <c r="U58" s="113">
        <f t="shared" si="1"/>
        <v>8.0385048903865702E-3</v>
      </c>
    </row>
    <row r="59" spans="4:21" x14ac:dyDescent="0.2">
      <c r="D59" s="230">
        <v>41455</v>
      </c>
      <c r="E59" s="231">
        <v>3.9749197479079103E-2</v>
      </c>
      <c r="F59" s="231">
        <v>3.3290631225872398E-2</v>
      </c>
      <c r="G59" s="231">
        <v>1.54366104804033E-2</v>
      </c>
      <c r="H59" s="231">
        <v>2.4307077618566101E-2</v>
      </c>
      <c r="I59" s="231">
        <v>6.4585662532067097E-3</v>
      </c>
      <c r="L59" s="98">
        <f t="shared" si="2"/>
        <v>4.87099367108354E-2</v>
      </c>
      <c r="N59" s="98">
        <f t="shared" si="3"/>
        <v>5.8020746231246756E-2</v>
      </c>
      <c r="Q59" s="149">
        <f t="shared" si="4"/>
        <v>3.3290631225872398E-2</v>
      </c>
      <c r="R59" s="149">
        <f t="shared" si="5"/>
        <v>5.8020746231246756E-2</v>
      </c>
      <c r="T59" s="113">
        <f t="shared" si="0"/>
        <v>2.4307077618566101E-2</v>
      </c>
      <c r="U59" s="113">
        <f t="shared" si="1"/>
        <v>3.5984368704086202E-2</v>
      </c>
    </row>
    <row r="60" spans="4:21" x14ac:dyDescent="0.2">
      <c r="D60" s="230">
        <v>41364</v>
      </c>
      <c r="E60" s="231">
        <v>2.4219979610972098E-2</v>
      </c>
      <c r="F60" s="231">
        <v>1.96504551645478E-2</v>
      </c>
      <c r="G60" s="231">
        <v>1.61774573198851E-2</v>
      </c>
      <c r="H60" s="231">
        <v>8.0385048903865702E-3</v>
      </c>
      <c r="I60" s="231">
        <v>4.5695244464242701E-3</v>
      </c>
      <c r="L60" s="98">
        <f t="shared" si="2"/>
        <v>-3.3880290830162876E-2</v>
      </c>
      <c r="N60" s="98">
        <f t="shared" si="3"/>
        <v>-2.2737056842643266E-2</v>
      </c>
      <c r="Q60" s="149">
        <f t="shared" si="4"/>
        <v>1.96504551645478E-2</v>
      </c>
      <c r="R60" s="149">
        <f t="shared" si="5"/>
        <v>-2.2737056842643266E-2</v>
      </c>
      <c r="T60" s="113">
        <f t="shared" si="0"/>
        <v>8.0385048903865702E-3</v>
      </c>
      <c r="U60" s="113">
        <f t="shared" si="1"/>
        <v>5.5608935072986101E-3</v>
      </c>
    </row>
    <row r="61" spans="4:21" x14ac:dyDescent="0.2">
      <c r="D61" s="230">
        <v>41274</v>
      </c>
      <c r="E61" s="231">
        <v>5.4523124228609901E-2</v>
      </c>
      <c r="F61" s="231">
        <v>4.8290033398424803E-2</v>
      </c>
      <c r="G61" s="231">
        <v>1.84937969662252E-2</v>
      </c>
      <c r="H61" s="231">
        <v>3.5984368704086202E-2</v>
      </c>
      <c r="I61" s="231">
        <v>6.2330908301851101E-3</v>
      </c>
      <c r="L61" s="98">
        <f t="shared" si="2"/>
        <v>8.1619581499267582E-2</v>
      </c>
      <c r="N61" s="98">
        <f t="shared" si="3"/>
        <v>9.4756319246573906E-2</v>
      </c>
      <c r="Q61" s="149">
        <f t="shared" si="4"/>
        <v>4.8290033398424803E-2</v>
      </c>
      <c r="R61" s="149">
        <f t="shared" si="5"/>
        <v>9.4756319246573906E-2</v>
      </c>
      <c r="T61" s="113">
        <f t="shared" si="0"/>
        <v>3.5984368704086202E-2</v>
      </c>
      <c r="U61" s="113">
        <f t="shared" si="1"/>
        <v>1.64659568712055E-2</v>
      </c>
    </row>
    <row r="62" spans="4:21" x14ac:dyDescent="0.2">
      <c r="D62" s="230">
        <v>41182</v>
      </c>
      <c r="E62" s="231">
        <v>2.03669810348799E-2</v>
      </c>
      <c r="F62" s="231">
        <v>1.57904926071273E-2</v>
      </c>
      <c r="G62" s="231">
        <v>1.36713634306307E-2</v>
      </c>
      <c r="H62" s="231">
        <v>5.5608935072986101E-3</v>
      </c>
      <c r="I62" s="231">
        <v>4.5764884277526303E-3</v>
      </c>
      <c r="L62" s="98">
        <f t="shared" si="2"/>
        <v>-1.0796701538561725E-2</v>
      </c>
      <c r="N62" s="98">
        <f t="shared" si="3"/>
        <v>-1.8619125076919651E-3</v>
      </c>
      <c r="Q62" s="149">
        <f t="shared" si="4"/>
        <v>1.57904926071273E-2</v>
      </c>
      <c r="R62" s="149">
        <f t="shared" si="5"/>
        <v>-1.8619125076919651E-3</v>
      </c>
      <c r="T62" s="113">
        <f t="shared" si="0"/>
        <v>5.5608935072986101E-3</v>
      </c>
      <c r="U62" s="113">
        <f t="shared" si="1"/>
        <v>8.2322427461097702E-3</v>
      </c>
    </row>
    <row r="63" spans="4:21" x14ac:dyDescent="0.2">
      <c r="D63" s="230">
        <v>41090</v>
      </c>
      <c r="E63" s="231">
        <v>3.11901617239011E-2</v>
      </c>
      <c r="F63" s="231">
        <v>2.609284131718E-2</v>
      </c>
      <c r="G63" s="231">
        <v>1.38893809714794E-2</v>
      </c>
      <c r="H63" s="231">
        <v>1.64659568712055E-2</v>
      </c>
      <c r="I63" s="231">
        <v>5.0973204067211401E-3</v>
      </c>
      <c r="L63" s="98">
        <f t="shared" si="2"/>
        <v>2.8816528058849093E-2</v>
      </c>
      <c r="N63" s="98">
        <f t="shared" si="3"/>
        <v>3.7789106487938318E-2</v>
      </c>
      <c r="Q63" s="149">
        <f t="shared" si="4"/>
        <v>2.609284131718E-2</v>
      </c>
      <c r="R63" s="149">
        <f t="shared" si="5"/>
        <v>3.7789106487938318E-2</v>
      </c>
      <c r="T63" s="113">
        <f t="shared" si="0"/>
        <v>1.64659568712055E-2</v>
      </c>
      <c r="U63" s="113">
        <f t="shared" si="1"/>
        <v>3.5713753270766403E-2</v>
      </c>
    </row>
    <row r="64" spans="4:21" x14ac:dyDescent="0.2">
      <c r="D64" s="230">
        <v>40999</v>
      </c>
      <c r="E64" s="231">
        <v>2.2569554285616699E-2</v>
      </c>
      <c r="F64" s="231">
        <v>1.8177375924661E-2</v>
      </c>
      <c r="G64" s="231">
        <v>1.4595769195946601E-2</v>
      </c>
      <c r="H64" s="231">
        <v>8.2322427461097702E-3</v>
      </c>
      <c r="I64" s="231">
        <v>4.3921783609556699E-3</v>
      </c>
      <c r="L64" s="98">
        <f t="shared" si="2"/>
        <v>-3.2990023040875172E-2</v>
      </c>
      <c r="N64" s="98">
        <f t="shared" si="3"/>
        <v>-2.3185041225535663E-2</v>
      </c>
      <c r="Q64" s="149">
        <f t="shared" si="4"/>
        <v>1.8177375924661E-2</v>
      </c>
      <c r="R64" s="149">
        <f t="shared" si="5"/>
        <v>-2.3185041225535663E-2</v>
      </c>
      <c r="T64" s="113">
        <f t="shared" si="0"/>
        <v>8.2322427461097702E-3</v>
      </c>
      <c r="U64" s="113">
        <f t="shared" si="1"/>
        <v>2.22463399026556E-2</v>
      </c>
    </row>
    <row r="65" spans="4:21" x14ac:dyDescent="0.2">
      <c r="D65" s="230">
        <v>40908</v>
      </c>
      <c r="E65" s="231">
        <v>4.9052019020135E-2</v>
      </c>
      <c r="F65" s="231">
        <v>4.29827089850277E-2</v>
      </c>
      <c r="G65" s="231">
        <v>1.3142305100973301E-2</v>
      </c>
      <c r="H65" s="231">
        <v>3.5713753270766403E-2</v>
      </c>
      <c r="I65" s="231">
        <v>6.06931003510729E-3</v>
      </c>
      <c r="L65" s="98">
        <f t="shared" si="2"/>
        <v>5.5914873322932615E-2</v>
      </c>
      <c r="N65" s="98">
        <f t="shared" si="3"/>
        <v>6.3299129253235442E-2</v>
      </c>
      <c r="Q65" s="149">
        <f t="shared" si="4"/>
        <v>4.29827089850277E-2</v>
      </c>
      <c r="R65" s="149">
        <f t="shared" si="5"/>
        <v>6.3299129253235442E-2</v>
      </c>
      <c r="T65" s="113">
        <f t="shared" si="0"/>
        <v>3.5713753270766403E-2</v>
      </c>
      <c r="U65" s="113">
        <f t="shared" si="1"/>
        <v>6.3325485586351302E-2</v>
      </c>
    </row>
    <row r="66" spans="4:21" x14ac:dyDescent="0.2">
      <c r="D66" s="230">
        <v>40816</v>
      </c>
      <c r="E66" s="231">
        <v>3.2255540793135397E-2</v>
      </c>
      <c r="F66" s="231">
        <v>2.7725933320057902E-2</v>
      </c>
      <c r="G66" s="231">
        <v>1.0256875534197201E-2</v>
      </c>
      <c r="H66" s="231">
        <v>2.22463399026556E-2</v>
      </c>
      <c r="I66" s="231">
        <v>4.5296074730774901E-3</v>
      </c>
      <c r="L66" s="98">
        <f t="shared" si="2"/>
        <v>-3.9372378622887956E-2</v>
      </c>
      <c r="N66" s="98">
        <f t="shared" si="3"/>
        <v>-3.3915237122663533E-2</v>
      </c>
      <c r="Q66" s="149">
        <f t="shared" si="4"/>
        <v>2.7725933320057902E-2</v>
      </c>
      <c r="R66" s="149">
        <f t="shared" si="5"/>
        <v>-3.3915237122663533E-2</v>
      </c>
      <c r="T66" s="113">
        <f t="shared" si="0"/>
        <v>2.22463399026556E-2</v>
      </c>
      <c r="U66" s="113">
        <f t="shared" si="1"/>
        <v>2.6784697257204001E-2</v>
      </c>
    </row>
    <row r="67" spans="4:21" x14ac:dyDescent="0.2">
      <c r="D67" s="230">
        <v>40724</v>
      </c>
      <c r="E67" s="231">
        <v>7.7225913375674998E-2</v>
      </c>
      <c r="F67" s="231">
        <v>7.0355725664727795E-2</v>
      </c>
      <c r="G67" s="231">
        <v>1.3998428525367101E-2</v>
      </c>
      <c r="H67" s="231">
        <v>6.3325485586351302E-2</v>
      </c>
      <c r="I67" s="231">
        <v>6.8701877109472002E-3</v>
      </c>
      <c r="L67" s="98">
        <f t="shared" si="2"/>
        <v>0.11813666808007225</v>
      </c>
      <c r="N67" s="98">
        <f t="shared" si="3"/>
        <v>0.12599948226220103</v>
      </c>
      <c r="Q67" s="149">
        <f t="shared" si="4"/>
        <v>7.0355725664727795E-2</v>
      </c>
      <c r="R67" s="149">
        <f t="shared" si="5"/>
        <v>0.12599948226220103</v>
      </c>
      <c r="T67" s="113">
        <f t="shared" si="0"/>
        <v>6.3325485586351302E-2</v>
      </c>
      <c r="U67" s="113">
        <f t="shared" si="1"/>
        <v>5.89521988374372E-2</v>
      </c>
    </row>
    <row r="68" spans="4:21" x14ac:dyDescent="0.2">
      <c r="D68" s="230">
        <v>40633</v>
      </c>
      <c r="E68" s="231">
        <v>4.36655267558917E-2</v>
      </c>
      <c r="F68" s="231">
        <v>3.8578159513012598E-2</v>
      </c>
      <c r="G68" s="231">
        <v>1.6923375673325001E-2</v>
      </c>
      <c r="H68" s="231">
        <v>2.6784697257204001E-2</v>
      </c>
      <c r="I68" s="231">
        <v>5.0873672428791298E-3</v>
      </c>
      <c r="L68" s="98">
        <f t="shared" si="2"/>
        <v>-2.146655511314579E-2</v>
      </c>
      <c r="N68" s="98">
        <f t="shared" si="3"/>
        <v>-9.9688722648016981E-3</v>
      </c>
      <c r="Q68" s="149">
        <f t="shared" si="4"/>
        <v>3.8578159513012598E-2</v>
      </c>
      <c r="R68" s="149">
        <f t="shared" si="5"/>
        <v>-9.9688722648016981E-3</v>
      </c>
      <c r="T68" s="113">
        <f t="shared" si="0"/>
        <v>2.6784697257204001E-2</v>
      </c>
      <c r="U68" s="113">
        <f t="shared" si="1"/>
        <v>2.5486486253831701E-2</v>
      </c>
    </row>
    <row r="69" spans="4:21" x14ac:dyDescent="0.2">
      <c r="D69" s="230">
        <v>40543</v>
      </c>
      <c r="E69" s="231">
        <v>7.7131413650490893E-2</v>
      </c>
      <c r="F69" s="231">
        <v>6.9006437446323898E-2</v>
      </c>
      <c r="G69" s="231">
        <v>1.8261495154108801E-2</v>
      </c>
      <c r="H69" s="231">
        <v>5.89521988374372E-2</v>
      </c>
      <c r="I69" s="231">
        <v>8.1249762041669792E-3</v>
      </c>
      <c r="L69" s="98">
        <f t="shared" si="2"/>
        <v>0.10915076771284546</v>
      </c>
      <c r="N69" s="98">
        <f t="shared" si="3"/>
        <v>0.12022912611520864</v>
      </c>
      <c r="Q69" s="149">
        <f t="shared" si="4"/>
        <v>6.9006437446323898E-2</v>
      </c>
      <c r="R69" s="149">
        <f t="shared" si="5"/>
        <v>0.12022912611520864</v>
      </c>
      <c r="T69" s="113">
        <f t="shared" si="0"/>
        <v>5.89521988374372E-2</v>
      </c>
      <c r="U69" s="113">
        <f t="shared" si="1"/>
        <v>1.0709468442278399E-2</v>
      </c>
    </row>
    <row r="70" spans="4:21" x14ac:dyDescent="0.2">
      <c r="D70" s="230">
        <v>40451</v>
      </c>
      <c r="E70" s="231">
        <v>3.8760777856646098E-2</v>
      </c>
      <c r="F70" s="231">
        <v>3.1856180131444298E-2</v>
      </c>
      <c r="G70" s="231">
        <v>1.3286981922518599E-2</v>
      </c>
      <c r="H70" s="231">
        <v>2.5486486253831701E-2</v>
      </c>
      <c r="I70" s="231">
        <v>6.9045977252018198E-3</v>
      </c>
      <c r="L70" s="98">
        <f t="shared" si="2"/>
        <v>4.7652012971161652E-2</v>
      </c>
      <c r="N70" s="98">
        <f t="shared" si="3"/>
        <v>5.4242417701921619E-2</v>
      </c>
      <c r="Q70" s="149">
        <f t="shared" si="4"/>
        <v>3.1856180131444298E-2</v>
      </c>
      <c r="R70" s="149">
        <f t="shared" si="5"/>
        <v>5.4242417701921619E-2</v>
      </c>
      <c r="T70" s="113">
        <f t="shared" si="0"/>
        <v>2.5486486253831701E-2</v>
      </c>
      <c r="U70" s="113">
        <f t="shared" si="1"/>
        <v>-1.41637261849879E-2</v>
      </c>
    </row>
    <row r="71" spans="4:21" x14ac:dyDescent="0.2">
      <c r="D71" s="230">
        <v>40359</v>
      </c>
      <c r="E71" s="231">
        <v>3.2294075270763903E-2</v>
      </c>
      <c r="F71" s="231">
        <v>2.5420811780506401E-2</v>
      </c>
      <c r="G71" s="231">
        <v>2.1580548311019899E-2</v>
      </c>
      <c r="H71" s="231">
        <v>1.0709468442278399E-2</v>
      </c>
      <c r="I71" s="231">
        <v>6.8732634902574502E-3</v>
      </c>
      <c r="L71" s="98">
        <f t="shared" si="2"/>
        <v>4.8019260383177845E-2</v>
      </c>
      <c r="N71" s="98">
        <f t="shared" si="3"/>
        <v>6.3277326709452186E-2</v>
      </c>
      <c r="Q71" s="149">
        <f t="shared" si="4"/>
        <v>2.5420811780506401E-2</v>
      </c>
      <c r="R71" s="149">
        <f t="shared" si="5"/>
        <v>6.3277326709452186E-2</v>
      </c>
      <c r="T71" s="113">
        <f t="shared" si="0"/>
        <v>1.0709468442278399E-2</v>
      </c>
      <c r="U71" s="113">
        <f t="shared" si="1"/>
        <v>-0.147743267475831</v>
      </c>
    </row>
    <row r="72" spans="4:21" x14ac:dyDescent="0.2">
      <c r="D72" s="230">
        <v>40268</v>
      </c>
      <c r="E72" s="231">
        <v>9.5889601711700203E-4</v>
      </c>
      <c r="F72" s="231">
        <v>-5.33687539173702E-3</v>
      </c>
      <c r="G72" s="231">
        <v>1.51584797912222E-2</v>
      </c>
      <c r="H72" s="231">
        <v>-1.41637261849879E-2</v>
      </c>
      <c r="I72" s="231">
        <v>6.2957714088540196E-3</v>
      </c>
      <c r="L72" s="98">
        <f t="shared" si="2"/>
        <v>0.18620558575127671</v>
      </c>
      <c r="N72" s="98">
        <f t="shared" si="3"/>
        <v>0.19660537521151511</v>
      </c>
      <c r="Q72" s="149">
        <f t="shared" si="4"/>
        <v>-5.33687539173702E-3</v>
      </c>
      <c r="R72" s="149">
        <f t="shared" si="5"/>
        <v>0.19660537521151511</v>
      </c>
      <c r="T72" s="113">
        <f t="shared" si="0"/>
        <v>-1.41637261849879E-2</v>
      </c>
      <c r="U72" s="113">
        <f t="shared" si="1"/>
        <v>-4.7592117165354102E-2</v>
      </c>
    </row>
    <row r="73" spans="4:21" x14ac:dyDescent="0.2">
      <c r="D73" s="230">
        <v>40178</v>
      </c>
      <c r="E73" s="231">
        <v>-0.14218575502738401</v>
      </c>
      <c r="F73" s="231">
        <v>-0.14757639542322501</v>
      </c>
      <c r="G73" s="231">
        <v>5.2953291112634001E-3</v>
      </c>
      <c r="H73" s="231">
        <v>-0.147743267475831</v>
      </c>
      <c r="I73" s="231">
        <v>5.3906403958404701E-3</v>
      </c>
      <c r="L73" s="98">
        <f t="shared" si="2"/>
        <v>-0.29796999294154636</v>
      </c>
      <c r="N73" s="98">
        <f t="shared" si="3"/>
        <v>-0.29805694392083026</v>
      </c>
      <c r="Q73" s="149">
        <f t="shared" si="4"/>
        <v>-0.14757639542322501</v>
      </c>
      <c r="R73" s="149">
        <f t="shared" si="5"/>
        <v>-0.29805694392083026</v>
      </c>
      <c r="T73" s="113">
        <f t="shared" si="0"/>
        <v>-0.147743267475831</v>
      </c>
      <c r="U73" s="113">
        <f t="shared" si="1"/>
        <v>-0.12850900747473401</v>
      </c>
    </row>
    <row r="74" spans="4:21" x14ac:dyDescent="0.2">
      <c r="D74" s="230">
        <v>40086</v>
      </c>
      <c r="E74" s="231">
        <v>-3.4983779276497803E-2</v>
      </c>
      <c r="F74" s="231">
        <v>-4.0252967490697303E-2</v>
      </c>
      <c r="G74" s="231">
        <v>1.138284432472E-2</v>
      </c>
      <c r="H74" s="231">
        <v>-4.7592117165354102E-2</v>
      </c>
      <c r="I74" s="231">
        <v>5.2691882141994604E-3</v>
      </c>
      <c r="L74" s="98">
        <f t="shared" si="2"/>
        <v>7.3783218298715758E-2</v>
      </c>
      <c r="N74" s="98">
        <f t="shared" si="3"/>
        <v>8.0283555887852964E-2</v>
      </c>
      <c r="Q74" s="149">
        <f t="shared" si="4"/>
        <v>-4.0252967490697303E-2</v>
      </c>
      <c r="R74" s="149">
        <f t="shared" si="5"/>
        <v>8.0283555887852964E-2</v>
      </c>
      <c r="T74" s="113">
        <f t="shared" si="0"/>
        <v>-4.7592117165354102E-2</v>
      </c>
      <c r="U74" s="113">
        <f t="shared" si="1"/>
        <v>-7.8118859589574804E-2</v>
      </c>
    </row>
    <row r="75" spans="4:21" x14ac:dyDescent="0.2">
      <c r="D75" s="230">
        <v>39994</v>
      </c>
      <c r="E75" s="231">
        <v>-0.102803658075611</v>
      </c>
      <c r="F75" s="231">
        <v>-0.10620634385263999</v>
      </c>
      <c r="G75" s="231">
        <v>2.5549019468267199E-2</v>
      </c>
      <c r="H75" s="231">
        <v>-0.12850900747473401</v>
      </c>
      <c r="I75" s="231">
        <v>3.4026857770288101E-3</v>
      </c>
      <c r="L75" s="98">
        <f t="shared" si="2"/>
        <v>-0.20409422930247281</v>
      </c>
      <c r="N75" s="98">
        <f t="shared" si="3"/>
        <v>-0.18653702681296047</v>
      </c>
      <c r="Q75" s="149">
        <f t="shared" si="4"/>
        <v>-0.10620634385263999</v>
      </c>
      <c r="R75" s="149">
        <f t="shared" si="5"/>
        <v>-0.18653702681296047</v>
      </c>
      <c r="T75" s="113">
        <f t="shared" si="0"/>
        <v>-0.12850900747473401</v>
      </c>
      <c r="U75" s="113">
        <f t="shared" si="1"/>
        <v>-0.195203565326176</v>
      </c>
    </row>
    <row r="76" spans="4:21" x14ac:dyDescent="0.2">
      <c r="D76" s="230">
        <v>39903</v>
      </c>
      <c r="E76" s="231">
        <v>-6.8962919719501595E-2</v>
      </c>
      <c r="F76" s="231">
        <v>-7.3533859536798002E-2</v>
      </c>
      <c r="G76" s="231">
        <v>9.1664440616348007E-3</v>
      </c>
      <c r="H76" s="231">
        <v>-7.8118859589574804E-2</v>
      </c>
      <c r="I76" s="231">
        <v>4.5709398172963898E-3</v>
      </c>
      <c r="L76" s="98">
        <f t="shared" ref="L76:L139" si="6">(H76-($L$10*H77))/(1-$L$10)</f>
        <v>9.7508199015326966E-2</v>
      </c>
      <c r="N76" s="98">
        <f t="shared" si="3"/>
        <v>0.10250581781616686</v>
      </c>
      <c r="Q76" s="149">
        <f t="shared" si="4"/>
        <v>-7.3533859536798002E-2</v>
      </c>
      <c r="R76" s="149">
        <f t="shared" si="5"/>
        <v>0.10250581781616686</v>
      </c>
      <c r="T76" s="113">
        <f t="shared" si="0"/>
        <v>-7.8118859589574804E-2</v>
      </c>
      <c r="U76" s="113">
        <f t="shared" si="1"/>
        <v>-4.4157874569479498E-2</v>
      </c>
    </row>
    <row r="77" spans="4:21" x14ac:dyDescent="0.2">
      <c r="D77" s="230">
        <v>39813</v>
      </c>
      <c r="E77" s="231">
        <v>-0.19716984630921899</v>
      </c>
      <c r="F77" s="231">
        <v>-0.195817704560515</v>
      </c>
      <c r="G77" s="231">
        <v>-1.88311759541439E-3</v>
      </c>
      <c r="H77" s="231">
        <v>-0.195203565326176</v>
      </c>
      <c r="I77" s="231">
        <v>-1.35214174870404E-3</v>
      </c>
      <c r="L77" s="98">
        <f t="shared" si="6"/>
        <v>-0.42177210146122068</v>
      </c>
      <c r="N77" s="98">
        <f t="shared" si="3"/>
        <v>-0.42208059881735249</v>
      </c>
      <c r="Q77" s="149">
        <f t="shared" si="4"/>
        <v>-0.195817704560515</v>
      </c>
      <c r="R77" s="149">
        <f t="shared" si="5"/>
        <v>-0.42208059881735249</v>
      </c>
      <c r="T77" s="113">
        <f t="shared" ref="T77:T111" si="7">H77</f>
        <v>-0.195203565326176</v>
      </c>
      <c r="U77" s="113">
        <f t="shared" ref="U77:U111" si="8">H79</f>
        <v>-1.14553640540771E-2</v>
      </c>
    </row>
    <row r="78" spans="4:21" x14ac:dyDescent="0.2">
      <c r="D78" s="230">
        <v>39721</v>
      </c>
      <c r="E78" s="231">
        <v>-7.3063726147602703E-2</v>
      </c>
      <c r="F78" s="231">
        <v>-7.3124929139577202E-2</v>
      </c>
      <c r="G78" s="231">
        <v>-2.89732392149122E-2</v>
      </c>
      <c r="H78" s="231">
        <v>-4.4157874569479498E-2</v>
      </c>
      <c r="I78" s="231">
        <v>6.1202991974457194E-5</v>
      </c>
      <c r="L78" s="98">
        <f t="shared" si="6"/>
        <v>-9.3211640342583085E-2</v>
      </c>
      <c r="N78" s="98">
        <f t="shared" si="3"/>
        <v>-0.11953812660344809</v>
      </c>
      <c r="Q78" s="149">
        <f t="shared" si="4"/>
        <v>-7.3124929139577202E-2</v>
      </c>
      <c r="R78" s="149">
        <f t="shared" si="5"/>
        <v>-0.11953812660344809</v>
      </c>
      <c r="T78" s="113">
        <f t="shared" si="7"/>
        <v>-4.4157874569479498E-2</v>
      </c>
      <c r="U78" s="113">
        <f t="shared" si="8"/>
        <v>-4.7938524413573703E-3</v>
      </c>
    </row>
    <row r="79" spans="4:21" x14ac:dyDescent="0.2">
      <c r="D79" s="230">
        <v>39629</v>
      </c>
      <c r="E79" s="231">
        <v>8.6631211661164203E-3</v>
      </c>
      <c r="F79" s="231">
        <v>4.5275301466613698E-3</v>
      </c>
      <c r="G79" s="231">
        <v>1.9989835096182299E-2</v>
      </c>
      <c r="H79" s="231">
        <v>-1.14553640540771E-2</v>
      </c>
      <c r="I79" s="231">
        <v>4.1355910194550401E-3</v>
      </c>
      <c r="L79" s="98">
        <f t="shared" si="6"/>
        <v>-2.1447631473156693E-2</v>
      </c>
      <c r="N79" s="98">
        <f t="shared" ref="N79:N142" si="9">(1+L79)*(1+G79)*(1-I79)-1</f>
        <v>-6.0143200921476403E-3</v>
      </c>
      <c r="Q79" s="149">
        <f t="shared" ref="Q79:Q142" si="10">F79</f>
        <v>4.5275301466613698E-3</v>
      </c>
      <c r="R79" s="149">
        <f t="shared" ref="R79:R142" si="11">N79</f>
        <v>-6.0143200921476403E-3</v>
      </c>
      <c r="T79" s="113">
        <f t="shared" si="7"/>
        <v>-1.14553640540771E-2</v>
      </c>
      <c r="U79" s="113">
        <f t="shared" si="8"/>
        <v>4.7006226550934803E-2</v>
      </c>
    </row>
    <row r="80" spans="4:21" x14ac:dyDescent="0.2">
      <c r="D80" s="230">
        <v>39538</v>
      </c>
      <c r="E80" s="231">
        <v>9.3038511736923506E-3</v>
      </c>
      <c r="F80" s="231">
        <v>4.0826710502527503E-3</v>
      </c>
      <c r="G80" s="231">
        <v>1.41271508652813E-2</v>
      </c>
      <c r="H80" s="231">
        <v>-4.7938524413573703E-3</v>
      </c>
      <c r="I80" s="231">
        <v>5.2211801234395899E-3</v>
      </c>
      <c r="L80" s="98">
        <f t="shared" si="6"/>
        <v>-8.2493970929795615E-2</v>
      </c>
      <c r="N80" s="98">
        <f t="shared" si="9"/>
        <v>-7.4390364690496091E-2</v>
      </c>
      <c r="Q80" s="149">
        <f t="shared" si="10"/>
        <v>4.0826710502527503E-3</v>
      </c>
      <c r="R80" s="149">
        <f t="shared" si="11"/>
        <v>-7.4390364690496091E-2</v>
      </c>
      <c r="T80" s="113">
        <f t="shared" si="7"/>
        <v>-4.7938524413573703E-3</v>
      </c>
      <c r="U80" s="113">
        <f t="shared" si="8"/>
        <v>2.59693505946198E-2</v>
      </c>
    </row>
    <row r="81" spans="4:21" x14ac:dyDescent="0.2">
      <c r="D81" s="230">
        <v>39447</v>
      </c>
      <c r="E81" s="231">
        <v>4.9913918101271097E-2</v>
      </c>
      <c r="F81" s="231">
        <v>4.23289004595798E-2</v>
      </c>
      <c r="G81" s="231">
        <v>2.8385985583491398E-3</v>
      </c>
      <c r="H81" s="231">
        <v>4.7006226550934803E-2</v>
      </c>
      <c r="I81" s="231">
        <v>7.5850176416913002E-3</v>
      </c>
      <c r="L81" s="98">
        <f t="shared" si="6"/>
        <v>7.8561540485407311E-2</v>
      </c>
      <c r="N81" s="98">
        <f t="shared" si="9"/>
        <v>7.3419013092547392E-2</v>
      </c>
      <c r="Q81" s="149">
        <f t="shared" si="10"/>
        <v>4.23289004595798E-2</v>
      </c>
      <c r="R81" s="149">
        <f t="shared" si="11"/>
        <v>7.3419013092547392E-2</v>
      </c>
      <c r="T81" s="113">
        <f t="shared" si="7"/>
        <v>4.7006226550934803E-2</v>
      </c>
      <c r="U81" s="113">
        <f t="shared" si="8"/>
        <v>5.5024758417903802E-2</v>
      </c>
    </row>
    <row r="82" spans="4:21" x14ac:dyDescent="0.2">
      <c r="D82" s="230">
        <v>39355</v>
      </c>
      <c r="E82" s="231">
        <v>-2.1057676891250099E-2</v>
      </c>
      <c r="F82" s="231">
        <v>-2.6467739249759498E-2</v>
      </c>
      <c r="G82" s="231">
        <v>-4.7047728159109702E-2</v>
      </c>
      <c r="H82" s="231">
        <v>2.59693505946198E-2</v>
      </c>
      <c r="I82" s="231">
        <v>5.4100623585093804E-3</v>
      </c>
      <c r="L82" s="98">
        <f t="shared" si="6"/>
        <v>-1.7613761140306203E-2</v>
      </c>
      <c r="N82" s="98">
        <f t="shared" si="9"/>
        <v>-6.8897524773391283E-2</v>
      </c>
      <c r="Q82" s="149">
        <f t="shared" si="10"/>
        <v>-2.6467739249759498E-2</v>
      </c>
      <c r="R82" s="149">
        <f t="shared" si="11"/>
        <v>-6.8897524773391283E-2</v>
      </c>
      <c r="T82" s="113">
        <f t="shared" si="7"/>
        <v>2.59693505946198E-2</v>
      </c>
      <c r="U82" s="113">
        <f t="shared" si="8"/>
        <v>1.8250500800424199E-2</v>
      </c>
    </row>
    <row r="83" spans="4:21" x14ac:dyDescent="0.2">
      <c r="D83" s="230">
        <v>39263</v>
      </c>
      <c r="E83" s="231">
        <v>0.12203467656504</v>
      </c>
      <c r="F83" s="231">
        <v>0.1151875547677</v>
      </c>
      <c r="G83" s="231">
        <v>6.6970963465267194E-2</v>
      </c>
      <c r="H83" s="231">
        <v>5.5024758417903802E-2</v>
      </c>
      <c r="I83" s="231">
        <v>6.8471217973399504E-3</v>
      </c>
      <c r="L83" s="98">
        <f t="shared" si="6"/>
        <v>0.1101861448441232</v>
      </c>
      <c r="N83" s="98">
        <f t="shared" si="9"/>
        <v>0.17642571571884402</v>
      </c>
      <c r="Q83" s="149">
        <f t="shared" si="10"/>
        <v>0.1151875547677</v>
      </c>
      <c r="R83" s="149">
        <f t="shared" si="11"/>
        <v>0.17642571571884402</v>
      </c>
      <c r="T83" s="113">
        <f t="shared" si="7"/>
        <v>5.5024758417903802E-2</v>
      </c>
      <c r="U83" s="113">
        <f t="shared" si="8"/>
        <v>9.8797864110800798E-2</v>
      </c>
    </row>
    <row r="84" spans="4:21" x14ac:dyDescent="0.2">
      <c r="D84" s="230">
        <v>39172</v>
      </c>
      <c r="E84" s="231">
        <v>4.6585100608182599E-2</v>
      </c>
      <c r="F84" s="231">
        <v>4.1542078452298598E-2</v>
      </c>
      <c r="G84" s="231">
        <v>2.8326514500321899E-2</v>
      </c>
      <c r="H84" s="231">
        <v>1.8250500800424199E-2</v>
      </c>
      <c r="I84" s="231">
        <v>5.04302215588401E-3</v>
      </c>
      <c r="L84" s="98">
        <f t="shared" si="6"/>
        <v>-0.10257054416514068</v>
      </c>
      <c r="N84" s="98">
        <f t="shared" si="9"/>
        <v>-8.1803451211316269E-2</v>
      </c>
      <c r="Q84" s="149">
        <f t="shared" si="10"/>
        <v>4.1542078452298598E-2</v>
      </c>
      <c r="R84" s="149">
        <f t="shared" si="11"/>
        <v>-8.1803451211316269E-2</v>
      </c>
      <c r="T84" s="113">
        <f t="shared" si="7"/>
        <v>1.8250500800424199E-2</v>
      </c>
      <c r="U84" s="113">
        <f t="shared" si="8"/>
        <v>3.1435587685807898E-2</v>
      </c>
    </row>
    <row r="85" spans="4:21" x14ac:dyDescent="0.2">
      <c r="D85" s="230">
        <v>39082</v>
      </c>
      <c r="E85" s="231">
        <v>0.140360159661711</v>
      </c>
      <c r="F85" s="231">
        <v>0.12889254767822</v>
      </c>
      <c r="G85" s="231">
        <v>4.1517287131531799E-2</v>
      </c>
      <c r="H85" s="231">
        <v>9.8797864110800798E-2</v>
      </c>
      <c r="I85" s="231">
        <v>1.1467611983491E-2</v>
      </c>
      <c r="L85" s="98">
        <f t="shared" si="6"/>
        <v>0.19984127874829014</v>
      </c>
      <c r="N85" s="98">
        <f t="shared" si="9"/>
        <v>0.23532487000441304</v>
      </c>
      <c r="Q85" s="149">
        <f t="shared" si="10"/>
        <v>0.12889254767822</v>
      </c>
      <c r="R85" s="149">
        <f t="shared" si="11"/>
        <v>0.23532487000441304</v>
      </c>
      <c r="T85" s="113">
        <f t="shared" si="7"/>
        <v>9.8797864110800798E-2</v>
      </c>
      <c r="U85" s="113">
        <f t="shared" si="8"/>
        <v>3.01881065989862E-2</v>
      </c>
    </row>
    <row r="86" spans="4:21" x14ac:dyDescent="0.2">
      <c r="D86" s="230">
        <v>38990</v>
      </c>
      <c r="E86" s="231">
        <v>4.0863347842485603E-2</v>
      </c>
      <c r="F86" s="231">
        <v>3.1449064219095199E-2</v>
      </c>
      <c r="G86" s="231">
        <v>9.4185319957652402E-3</v>
      </c>
      <c r="H86" s="231">
        <v>3.1435587685807898E-2</v>
      </c>
      <c r="I86" s="231">
        <v>9.4142836233904303E-3</v>
      </c>
      <c r="L86" s="98">
        <f t="shared" si="6"/>
        <v>3.3306809316040444E-2</v>
      </c>
      <c r="N86" s="98">
        <f t="shared" si="9"/>
        <v>3.3219577184086413E-2</v>
      </c>
      <c r="Q86" s="149">
        <f t="shared" si="10"/>
        <v>3.1449064219095199E-2</v>
      </c>
      <c r="R86" s="149">
        <f t="shared" si="11"/>
        <v>3.3219577184086413E-2</v>
      </c>
      <c r="T86" s="113">
        <f t="shared" si="7"/>
        <v>3.1435587685807898E-2</v>
      </c>
      <c r="U86" s="113">
        <f t="shared" si="8"/>
        <v>1.57471541257245E-2</v>
      </c>
    </row>
    <row r="87" spans="4:21" x14ac:dyDescent="0.2">
      <c r="D87" s="230">
        <v>38898</v>
      </c>
      <c r="E87" s="231">
        <v>4.5721553464785999E-2</v>
      </c>
      <c r="F87" s="231">
        <v>4.0316269695218898E-2</v>
      </c>
      <c r="G87" s="231">
        <v>1.5532041563798E-2</v>
      </c>
      <c r="H87" s="231">
        <v>3.01881065989862E-2</v>
      </c>
      <c r="I87" s="231">
        <v>5.4052837695671898E-3</v>
      </c>
      <c r="L87" s="98">
        <f t="shared" si="6"/>
        <v>5.1849535308878751E-2</v>
      </c>
      <c r="N87" s="98">
        <f t="shared" si="9"/>
        <v>6.2413052664237245E-2</v>
      </c>
      <c r="Q87" s="149">
        <f t="shared" si="10"/>
        <v>4.0316269695218898E-2</v>
      </c>
      <c r="R87" s="149">
        <f t="shared" si="11"/>
        <v>6.2413052664237245E-2</v>
      </c>
      <c r="T87" s="113">
        <f t="shared" si="7"/>
        <v>3.01881065989862E-2</v>
      </c>
      <c r="U87" s="113">
        <f t="shared" si="8"/>
        <v>0.119369565069373</v>
      </c>
    </row>
    <row r="88" spans="4:21" x14ac:dyDescent="0.2">
      <c r="D88" s="230">
        <v>38807</v>
      </c>
      <c r="E88" s="231">
        <v>2.9317910314994599E-2</v>
      </c>
      <c r="F88" s="231">
        <v>2.4067623576825799E-2</v>
      </c>
      <c r="G88" s="231">
        <v>1.35518942518605E-2</v>
      </c>
      <c r="H88" s="231">
        <v>1.57471541257245E-2</v>
      </c>
      <c r="I88" s="231">
        <v>5.2502867381688202E-3</v>
      </c>
      <c r="L88" s="98">
        <f t="shared" si="6"/>
        <v>-0.13968646228974826</v>
      </c>
      <c r="N88" s="98">
        <f t="shared" si="9"/>
        <v>-0.13260568941396167</v>
      </c>
      <c r="Q88" s="149">
        <f t="shared" si="10"/>
        <v>2.4067623576825799E-2</v>
      </c>
      <c r="R88" s="149">
        <f t="shared" si="11"/>
        <v>-0.13260568941396167</v>
      </c>
      <c r="T88" s="113">
        <f t="shared" si="7"/>
        <v>1.57471541257245E-2</v>
      </c>
      <c r="U88" s="113">
        <f t="shared" si="8"/>
        <v>4.3868259822620603E-2</v>
      </c>
    </row>
    <row r="89" spans="4:21" x14ac:dyDescent="0.2">
      <c r="D89" s="230">
        <v>38717</v>
      </c>
      <c r="E89" s="231">
        <v>0.13189667309876199</v>
      </c>
      <c r="F89" s="231">
        <v>0.11399158906266001</v>
      </c>
      <c r="G89" s="231">
        <v>1.25048389288826E-2</v>
      </c>
      <c r="H89" s="231">
        <v>0.119369565069373</v>
      </c>
      <c r="I89" s="231">
        <v>1.7905084036102002E-2</v>
      </c>
      <c r="L89" s="98">
        <f t="shared" si="6"/>
        <v>0.23262152293950158</v>
      </c>
      <c r="N89" s="98">
        <f t="shared" si="9"/>
        <v>0.22568908039569324</v>
      </c>
      <c r="Q89" s="149">
        <f t="shared" si="10"/>
        <v>0.11399158906266001</v>
      </c>
      <c r="R89" s="149">
        <f t="shared" si="11"/>
        <v>0.22568908039569324</v>
      </c>
      <c r="T89" s="113">
        <f t="shared" si="7"/>
        <v>0.119369565069373</v>
      </c>
      <c r="U89" s="113">
        <f t="shared" si="8"/>
        <v>3.75739093353595E-2</v>
      </c>
    </row>
    <row r="90" spans="4:21" x14ac:dyDescent="0.2">
      <c r="D90" s="230">
        <v>38625</v>
      </c>
      <c r="E90" s="231">
        <v>6.1605943738978597E-2</v>
      </c>
      <c r="F90" s="231">
        <v>5.3154460793267598E-2</v>
      </c>
      <c r="G90" s="231">
        <v>1.7741712116273602E-2</v>
      </c>
      <c r="H90" s="231">
        <v>4.3868259822620603E-2</v>
      </c>
      <c r="I90" s="231">
        <v>8.4514829457110804E-3</v>
      </c>
      <c r="L90" s="98">
        <f t="shared" si="6"/>
        <v>5.3309785553512255E-2</v>
      </c>
      <c r="N90" s="98">
        <f t="shared" si="9"/>
        <v>6.2937337600904808E-2</v>
      </c>
      <c r="Q90" s="149">
        <f t="shared" si="10"/>
        <v>5.3154460793267598E-2</v>
      </c>
      <c r="R90" s="149">
        <f t="shared" si="11"/>
        <v>6.2937337600904808E-2</v>
      </c>
      <c r="T90" s="113">
        <f t="shared" si="7"/>
        <v>4.3868259822620603E-2</v>
      </c>
      <c r="U90" s="113">
        <f t="shared" si="8"/>
        <v>2.3741848029476799E-2</v>
      </c>
    </row>
    <row r="91" spans="4:21" x14ac:dyDescent="0.2">
      <c r="D91" s="230">
        <v>38533</v>
      </c>
      <c r="E91" s="231">
        <v>5.5416918821849799E-2</v>
      </c>
      <c r="F91" s="231">
        <v>4.8466092195199401E-2</v>
      </c>
      <c r="G91" s="231">
        <v>1.7808322447423499E-2</v>
      </c>
      <c r="H91" s="231">
        <v>3.75739093353595E-2</v>
      </c>
      <c r="I91" s="231">
        <v>6.9508266266503499E-3</v>
      </c>
      <c r="L91" s="98">
        <f t="shared" si="6"/>
        <v>5.8322001294183551E-2</v>
      </c>
      <c r="N91" s="98">
        <f t="shared" si="9"/>
        <v>6.9681726191691773E-2</v>
      </c>
      <c r="Q91" s="149">
        <f t="shared" si="10"/>
        <v>4.8466092195199401E-2</v>
      </c>
      <c r="R91" s="149">
        <f t="shared" si="11"/>
        <v>6.9681726191691773E-2</v>
      </c>
      <c r="T91" s="113">
        <f t="shared" si="7"/>
        <v>3.75739093353595E-2</v>
      </c>
      <c r="U91" s="113">
        <f t="shared" si="8"/>
        <v>8.8230818310426298E-2</v>
      </c>
    </row>
    <row r="92" spans="4:21" x14ac:dyDescent="0.2">
      <c r="D92" s="230">
        <v>38442</v>
      </c>
      <c r="E92" s="231">
        <v>3.6796864617357199E-2</v>
      </c>
      <c r="F92" s="231">
        <v>3.21387046500567E-2</v>
      </c>
      <c r="G92" s="231">
        <v>1.30881329945039E-2</v>
      </c>
      <c r="H92" s="231">
        <v>2.3741848029476799E-2</v>
      </c>
      <c r="I92" s="231">
        <v>4.65815996730047E-3</v>
      </c>
      <c r="L92" s="98">
        <f t="shared" si="6"/>
        <v>-7.2991607391947433E-2</v>
      </c>
      <c r="N92" s="98">
        <f t="shared" si="9"/>
        <v>-6.5233468212048229E-2</v>
      </c>
      <c r="Q92" s="149">
        <f t="shared" si="10"/>
        <v>3.21387046500567E-2</v>
      </c>
      <c r="R92" s="149">
        <f t="shared" si="11"/>
        <v>-6.5233468212048229E-2</v>
      </c>
      <c r="T92" s="113">
        <f t="shared" si="7"/>
        <v>2.3741848029476799E-2</v>
      </c>
      <c r="U92" s="113">
        <f t="shared" si="8"/>
        <v>1.3695309471241699E-2</v>
      </c>
    </row>
    <row r="93" spans="4:21" x14ac:dyDescent="0.2">
      <c r="D93" s="230">
        <v>38352</v>
      </c>
      <c r="E93" s="231">
        <v>0.103927908432179</v>
      </c>
      <c r="F93" s="231">
        <v>9.6153939971587096E-2</v>
      </c>
      <c r="G93" s="231">
        <v>1.6223724591072401E-2</v>
      </c>
      <c r="H93" s="231">
        <v>8.8230818310426298E-2</v>
      </c>
      <c r="I93" s="231">
        <v>7.7739684605927298E-3</v>
      </c>
      <c r="L93" s="98">
        <f t="shared" si="6"/>
        <v>0.20003408156920319</v>
      </c>
      <c r="N93" s="98">
        <f t="shared" si="9"/>
        <v>0.21002272534032551</v>
      </c>
      <c r="Q93" s="149">
        <f t="shared" si="10"/>
        <v>9.6153939971587096E-2</v>
      </c>
      <c r="R93" s="149">
        <f t="shared" si="11"/>
        <v>0.21002272534032551</v>
      </c>
      <c r="T93" s="113">
        <f t="shared" si="7"/>
        <v>8.8230818310426298E-2</v>
      </c>
      <c r="U93" s="113">
        <f t="shared" si="8"/>
        <v>2.2867135298229899E-2</v>
      </c>
    </row>
    <row r="94" spans="4:21" x14ac:dyDescent="0.2">
      <c r="D94" s="230">
        <v>38260</v>
      </c>
      <c r="E94" s="231">
        <v>3.1266816952900997E-2</v>
      </c>
      <c r="F94" s="231">
        <v>2.5080765966703798E-2</v>
      </c>
      <c r="G94" s="231">
        <v>1.68884488363252E-2</v>
      </c>
      <c r="H94" s="231">
        <v>1.3695309471241699E-2</v>
      </c>
      <c r="I94" s="231">
        <v>6.1860509861972196E-3</v>
      </c>
      <c r="L94" s="98">
        <f t="shared" si="6"/>
        <v>-6.2429269240601298E-5</v>
      </c>
      <c r="N94" s="98">
        <f t="shared" si="9"/>
        <v>1.0534834154592332E-2</v>
      </c>
      <c r="Q94" s="149">
        <f t="shared" si="10"/>
        <v>2.5080765966703798E-2</v>
      </c>
      <c r="R94" s="149">
        <f t="shared" si="11"/>
        <v>1.0534834154592332E-2</v>
      </c>
      <c r="T94" s="113">
        <f t="shared" si="7"/>
        <v>1.3695309471241699E-2</v>
      </c>
      <c r="U94" s="113">
        <f t="shared" si="8"/>
        <v>1.9459550784481802E-2</v>
      </c>
    </row>
    <row r="95" spans="4:21" x14ac:dyDescent="0.2">
      <c r="D95" s="230">
        <v>38168</v>
      </c>
      <c r="E95" s="231">
        <v>4.37115465756212E-2</v>
      </c>
      <c r="F95" s="231">
        <v>3.8748041688945502E-2</v>
      </c>
      <c r="G95" s="231">
        <v>2.08808363044133E-2</v>
      </c>
      <c r="H95" s="231">
        <v>2.2867135298229899E-2</v>
      </c>
      <c r="I95" s="231">
        <v>4.9635048866757099E-3</v>
      </c>
      <c r="L95" s="98">
        <f t="shared" si="6"/>
        <v>2.7978512068852046E-2</v>
      </c>
      <c r="N95" s="98">
        <f t="shared" si="9"/>
        <v>4.4234644850059901E-2</v>
      </c>
      <c r="Q95" s="149">
        <f t="shared" si="10"/>
        <v>3.8748041688945502E-2</v>
      </c>
      <c r="R95" s="149">
        <f t="shared" si="11"/>
        <v>4.4234644850059901E-2</v>
      </c>
      <c r="T95" s="113">
        <f t="shared" si="7"/>
        <v>2.2867135298229899E-2</v>
      </c>
      <c r="U95" s="113">
        <f t="shared" si="8"/>
        <v>3.4002666546607101E-2</v>
      </c>
    </row>
    <row r="96" spans="4:21" x14ac:dyDescent="0.2">
      <c r="D96" s="230">
        <v>38077</v>
      </c>
      <c r="E96" s="231">
        <v>3.7543007385043202E-2</v>
      </c>
      <c r="F96" s="231">
        <v>3.3233366879111097E-2</v>
      </c>
      <c r="G96" s="231">
        <v>1.7993256261777599E-2</v>
      </c>
      <c r="H96" s="231">
        <v>1.9459550784481802E-2</v>
      </c>
      <c r="I96" s="231">
        <v>4.3096405059321096E-3</v>
      </c>
      <c r="L96" s="98">
        <f t="shared" si="6"/>
        <v>-2.3551228587061473E-3</v>
      </c>
      <c r="N96" s="98">
        <f t="shared" si="9"/>
        <v>1.1218904461608004E-2</v>
      </c>
      <c r="Q96" s="149">
        <f t="shared" si="10"/>
        <v>3.3233366879111097E-2</v>
      </c>
      <c r="R96" s="149">
        <f t="shared" si="11"/>
        <v>1.1218904461608004E-2</v>
      </c>
      <c r="T96" s="113">
        <f t="shared" si="7"/>
        <v>1.9459550784481802E-2</v>
      </c>
      <c r="U96" s="113">
        <f t="shared" si="8"/>
        <v>7.8815917202930408E-3</v>
      </c>
    </row>
    <row r="97" spans="4:21" x14ac:dyDescent="0.2">
      <c r="D97" s="230">
        <v>37986</v>
      </c>
      <c r="E97" s="231">
        <v>5.3507013579352003E-2</v>
      </c>
      <c r="F97" s="231">
        <v>4.7249652293220298E-2</v>
      </c>
      <c r="G97" s="231">
        <v>1.9287019361902399E-2</v>
      </c>
      <c r="H97" s="231">
        <v>3.4002666546607101E-2</v>
      </c>
      <c r="I97" s="231">
        <v>6.2573612861316404E-3</v>
      </c>
      <c r="L97" s="98">
        <f t="shared" si="6"/>
        <v>7.318427878607818E-2</v>
      </c>
      <c r="N97" s="98">
        <f t="shared" si="9"/>
        <v>8.7037984835907301E-2</v>
      </c>
      <c r="Q97" s="149">
        <f t="shared" si="10"/>
        <v>4.7249652293220298E-2</v>
      </c>
      <c r="R97" s="149">
        <f t="shared" si="11"/>
        <v>8.7037984835907301E-2</v>
      </c>
      <c r="T97" s="113">
        <f t="shared" si="7"/>
        <v>3.4002666546607101E-2</v>
      </c>
      <c r="U97" s="113">
        <f t="shared" si="8"/>
        <v>6.10428032456398E-3</v>
      </c>
    </row>
    <row r="98" spans="4:21" x14ac:dyDescent="0.2">
      <c r="D98" s="230">
        <v>37894</v>
      </c>
      <c r="E98" s="231">
        <v>2.8096057959552299E-2</v>
      </c>
      <c r="F98" s="231">
        <v>2.4131679811328299E-2</v>
      </c>
      <c r="G98" s="231">
        <v>2.0210825941873001E-2</v>
      </c>
      <c r="H98" s="231">
        <v>7.8815917202930408E-3</v>
      </c>
      <c r="I98" s="231">
        <v>3.9643781482240296E-3</v>
      </c>
      <c r="L98" s="98">
        <f t="shared" si="6"/>
        <v>1.054755881388663E-2</v>
      </c>
      <c r="N98" s="98">
        <f t="shared" si="9"/>
        <v>2.6884398508616902E-2</v>
      </c>
      <c r="Q98" s="149">
        <f t="shared" si="10"/>
        <v>2.4131679811328299E-2</v>
      </c>
      <c r="R98" s="149">
        <f t="shared" si="11"/>
        <v>2.6884398508616902E-2</v>
      </c>
      <c r="T98" s="113">
        <f t="shared" si="7"/>
        <v>7.8815917202930408E-3</v>
      </c>
      <c r="U98" s="113">
        <f t="shared" si="8"/>
        <v>-2.2549167480678499E-3</v>
      </c>
    </row>
    <row r="99" spans="4:21" x14ac:dyDescent="0.2">
      <c r="D99" s="230">
        <v>37802</v>
      </c>
      <c r="E99" s="231">
        <v>2.59607818609617E-2</v>
      </c>
      <c r="F99" s="231">
        <v>2.1959671636876701E-2</v>
      </c>
      <c r="G99" s="231">
        <v>1.9868009050505401E-2</v>
      </c>
      <c r="H99" s="231">
        <v>6.10428032456398E-3</v>
      </c>
      <c r="I99" s="231">
        <v>4.00111022408506E-3</v>
      </c>
      <c r="L99" s="98">
        <f t="shared" si="6"/>
        <v>1.8643075933511721E-2</v>
      </c>
      <c r="N99" s="98">
        <f t="shared" si="9"/>
        <v>3.4724806451004842E-2</v>
      </c>
      <c r="Q99" s="149">
        <f t="shared" si="10"/>
        <v>2.1959671636876701E-2</v>
      </c>
      <c r="R99" s="149">
        <f t="shared" si="11"/>
        <v>3.4724806451004842E-2</v>
      </c>
      <c r="T99" s="113">
        <f t="shared" si="7"/>
        <v>6.10428032456398E-3</v>
      </c>
      <c r="U99" s="113">
        <f t="shared" si="8"/>
        <v>-1.00320897206606E-2</v>
      </c>
    </row>
    <row r="100" spans="4:21" x14ac:dyDescent="0.2">
      <c r="D100" s="230">
        <v>37711</v>
      </c>
      <c r="E100" s="231">
        <v>2.05498217662132E-2</v>
      </c>
      <c r="F100" s="231">
        <v>1.6907728139976302E-2</v>
      </c>
      <c r="G100" s="231">
        <v>2.2805378309750001E-2</v>
      </c>
      <c r="H100" s="231">
        <v>-2.2549167480678499E-3</v>
      </c>
      <c r="I100" s="231">
        <v>3.6420936262368401E-3</v>
      </c>
      <c r="L100" s="98">
        <f t="shared" si="6"/>
        <v>9.4108427108212742E-3</v>
      </c>
      <c r="N100" s="98">
        <f t="shared" si="9"/>
        <v>2.8670629071103404E-2</v>
      </c>
      <c r="Q100" s="149">
        <f t="shared" si="10"/>
        <v>1.6907728139976302E-2</v>
      </c>
      <c r="R100" s="149">
        <f t="shared" si="11"/>
        <v>2.8670629071103404E-2</v>
      </c>
      <c r="T100" s="113">
        <f t="shared" si="7"/>
        <v>-2.2549167480678499E-3</v>
      </c>
      <c r="U100" s="113">
        <f t="shared" si="8"/>
        <v>-2.5444103618920901E-3</v>
      </c>
    </row>
    <row r="101" spans="4:21" x14ac:dyDescent="0.2">
      <c r="D101" s="230">
        <v>37621</v>
      </c>
      <c r="E101" s="231">
        <v>1.22064665872688E-2</v>
      </c>
      <c r="F101" s="231">
        <v>8.2420599748446195E-3</v>
      </c>
      <c r="G101" s="231">
        <v>2.23756810109852E-2</v>
      </c>
      <c r="H101" s="231">
        <v>-1.00320897206606E-2</v>
      </c>
      <c r="I101" s="231">
        <v>3.9644066124241801E-3</v>
      </c>
      <c r="L101" s="98">
        <f t="shared" si="6"/>
        <v>-2.1263608758813363E-2</v>
      </c>
      <c r="N101" s="98">
        <f t="shared" si="9"/>
        <v>-3.3306445775620475E-3</v>
      </c>
      <c r="Q101" s="149">
        <f t="shared" si="10"/>
        <v>8.2420599748446195E-3</v>
      </c>
      <c r="R101" s="149">
        <f t="shared" si="11"/>
        <v>-3.3306445775620475E-3</v>
      </c>
      <c r="T101" s="113">
        <f t="shared" si="7"/>
        <v>-1.00320897206606E-2</v>
      </c>
      <c r="U101" s="113">
        <f t="shared" si="8"/>
        <v>-1.8717334187187799E-2</v>
      </c>
    </row>
    <row r="102" spans="4:21" x14ac:dyDescent="0.2">
      <c r="D102" s="230">
        <v>37529</v>
      </c>
      <c r="E102" s="231">
        <v>1.7926286318896201E-2</v>
      </c>
      <c r="F102" s="231">
        <v>1.4148976254442501E-2</v>
      </c>
      <c r="G102" s="231">
        <v>2.0479310138492201E-2</v>
      </c>
      <c r="H102" s="231">
        <v>-2.5444103618920901E-3</v>
      </c>
      <c r="I102" s="231">
        <v>3.7773100644536402E-3</v>
      </c>
      <c r="L102" s="98">
        <f t="shared" si="6"/>
        <v>2.1714975376051469E-2</v>
      </c>
      <c r="N102" s="98">
        <f t="shared" si="9"/>
        <v>3.8700622467200407E-2</v>
      </c>
      <c r="Q102" s="149">
        <f t="shared" si="10"/>
        <v>1.4148976254442501E-2</v>
      </c>
      <c r="R102" s="149">
        <f t="shared" si="11"/>
        <v>3.8700622467200407E-2</v>
      </c>
      <c r="T102" s="113">
        <f t="shared" si="7"/>
        <v>-2.5444103618920901E-3</v>
      </c>
      <c r="U102" s="113">
        <f t="shared" si="8"/>
        <v>8.7928819277287697E-4</v>
      </c>
    </row>
    <row r="103" spans="4:21" x14ac:dyDescent="0.2">
      <c r="D103" s="230">
        <v>37437</v>
      </c>
      <c r="E103" s="231">
        <v>3.7561961048699901E-3</v>
      </c>
      <c r="F103" s="231">
        <v>3.72113448149306E-4</v>
      </c>
      <c r="G103" s="231">
        <v>2.2680148769221701E-2</v>
      </c>
      <c r="H103" s="231">
        <v>-1.8717334187187799E-2</v>
      </c>
      <c r="I103" s="231">
        <v>3.38408265672069E-3</v>
      </c>
      <c r="L103" s="98">
        <f t="shared" si="6"/>
        <v>-4.8112267757128811E-2</v>
      </c>
      <c r="N103" s="98">
        <f t="shared" si="9"/>
        <v>-2.9817637953566178E-2</v>
      </c>
      <c r="Q103" s="149">
        <f t="shared" si="10"/>
        <v>3.72113448149306E-4</v>
      </c>
      <c r="R103" s="149">
        <f t="shared" si="11"/>
        <v>-2.9817637953566178E-2</v>
      </c>
      <c r="T103" s="113">
        <f t="shared" si="7"/>
        <v>-1.8717334187187799E-2</v>
      </c>
      <c r="U103" s="113">
        <f t="shared" si="8"/>
        <v>-2.4986606024749399E-3</v>
      </c>
    </row>
    <row r="104" spans="4:21" x14ac:dyDescent="0.2">
      <c r="D104" s="230">
        <v>37346</v>
      </c>
      <c r="E104" s="231">
        <v>2.4237884679961599E-2</v>
      </c>
      <c r="F104" s="231">
        <v>2.09728435815657E-2</v>
      </c>
      <c r="G104" s="231">
        <v>2.3365793625376999E-2</v>
      </c>
      <c r="H104" s="231">
        <v>8.7928819277287697E-4</v>
      </c>
      <c r="I104" s="231">
        <v>3.2650410983958902E-3</v>
      </c>
      <c r="L104" s="98">
        <f t="shared" si="6"/>
        <v>5.9462113856446012E-3</v>
      </c>
      <c r="N104" s="98">
        <f t="shared" si="9"/>
        <v>2.608974332156766E-2</v>
      </c>
      <c r="Q104" s="149">
        <f t="shared" si="10"/>
        <v>2.09728435815657E-2</v>
      </c>
      <c r="R104" s="149">
        <f t="shared" si="11"/>
        <v>2.608974332156766E-2</v>
      </c>
      <c r="T104" s="113">
        <f t="shared" si="7"/>
        <v>8.7928819277287697E-4</v>
      </c>
      <c r="U104" s="113">
        <f t="shared" si="8"/>
        <v>3.1199701891880599E-3</v>
      </c>
    </row>
    <row r="105" spans="4:21" x14ac:dyDescent="0.2">
      <c r="D105" s="230">
        <v>37256</v>
      </c>
      <c r="E105" s="231">
        <v>2.2535501563335499E-2</v>
      </c>
      <c r="F105" s="231">
        <v>1.8795268376746301E-2</v>
      </c>
      <c r="G105" s="231">
        <v>2.50507222984327E-2</v>
      </c>
      <c r="H105" s="231">
        <v>-2.4986606024749399E-3</v>
      </c>
      <c r="I105" s="231">
        <v>3.7402331865892102E-3</v>
      </c>
      <c r="L105" s="98">
        <f t="shared" si="6"/>
        <v>-1.0926606789969437E-2</v>
      </c>
      <c r="N105" s="98">
        <f t="shared" si="9"/>
        <v>1.0058359218313218E-2</v>
      </c>
      <c r="Q105" s="149">
        <f t="shared" si="10"/>
        <v>1.8795268376746301E-2</v>
      </c>
      <c r="R105" s="149">
        <f t="shared" si="11"/>
        <v>1.0058359218313218E-2</v>
      </c>
      <c r="T105" s="113">
        <f t="shared" si="7"/>
        <v>-2.4986606024749399E-3</v>
      </c>
      <c r="U105" s="113">
        <f t="shared" si="8"/>
        <v>4.2556041022743102E-3</v>
      </c>
    </row>
    <row r="106" spans="4:21" x14ac:dyDescent="0.2">
      <c r="D106" s="230">
        <v>37164</v>
      </c>
      <c r="E106" s="231">
        <v>2.3956571580630401E-2</v>
      </c>
      <c r="F106" s="231">
        <v>2.04351342131124E-2</v>
      </c>
      <c r="G106" s="231">
        <v>2.08477639623365E-2</v>
      </c>
      <c r="H106" s="231">
        <v>3.1199701891880599E-3</v>
      </c>
      <c r="I106" s="231">
        <v>3.52143736751803E-3</v>
      </c>
      <c r="L106" s="98">
        <f t="shared" si="6"/>
        <v>1.4165193195586851E-3</v>
      </c>
      <c r="N106" s="98">
        <f t="shared" si="9"/>
        <v>1.8693870903205623E-2</v>
      </c>
      <c r="Q106" s="149">
        <f t="shared" si="10"/>
        <v>2.04351342131124E-2</v>
      </c>
      <c r="R106" s="149">
        <f t="shared" si="11"/>
        <v>1.8693870903205623E-2</v>
      </c>
      <c r="T106" s="113">
        <f t="shared" si="7"/>
        <v>3.1199701891880599E-3</v>
      </c>
      <c r="U106" s="113">
        <f t="shared" si="8"/>
        <v>-3.32195757853645E-3</v>
      </c>
    </row>
    <row r="107" spans="4:21" x14ac:dyDescent="0.2">
      <c r="D107" s="230">
        <v>37072</v>
      </c>
      <c r="E107" s="231">
        <v>2.5655101342849301E-2</v>
      </c>
      <c r="F107" s="231">
        <v>2.2126275460168699E-2</v>
      </c>
      <c r="G107" s="231">
        <v>2.1413033794157699E-2</v>
      </c>
      <c r="H107" s="231">
        <v>4.2556041022743102E-3</v>
      </c>
      <c r="I107" s="231">
        <v>3.5288258826806202E-3</v>
      </c>
      <c r="L107" s="98">
        <f t="shared" si="6"/>
        <v>1.562194662349045E-2</v>
      </c>
      <c r="N107" s="98">
        <f t="shared" si="9"/>
        <v>3.3708797369395471E-2</v>
      </c>
      <c r="Q107" s="149">
        <f t="shared" si="10"/>
        <v>2.2126275460168699E-2</v>
      </c>
      <c r="R107" s="149">
        <f t="shared" si="11"/>
        <v>3.3708797369395471E-2</v>
      </c>
      <c r="T107" s="113">
        <f t="shared" si="7"/>
        <v>4.2556041022743102E-3</v>
      </c>
      <c r="U107" s="113">
        <f t="shared" si="8"/>
        <v>4.2484436827745498E-2</v>
      </c>
    </row>
    <row r="108" spans="4:21" x14ac:dyDescent="0.2">
      <c r="D108" s="230">
        <v>36981</v>
      </c>
      <c r="E108" s="231">
        <v>1.8157370308529999E-2</v>
      </c>
      <c r="F108" s="231">
        <v>1.50680004436958E-2</v>
      </c>
      <c r="G108" s="231">
        <v>2.14839688382755E-2</v>
      </c>
      <c r="H108" s="231">
        <v>-3.32195757853645E-3</v>
      </c>
      <c r="I108" s="231">
        <v>3.0893698648341698E-3</v>
      </c>
      <c r="L108" s="98">
        <f t="shared" si="6"/>
        <v>-7.2031549187959357E-2</v>
      </c>
      <c r="N108" s="98">
        <f t="shared" si="9"/>
        <v>-5.502353272852667E-2</v>
      </c>
      <c r="Q108" s="149">
        <f t="shared" si="10"/>
        <v>1.50680004436958E-2</v>
      </c>
      <c r="R108" s="149">
        <f t="shared" si="11"/>
        <v>-5.502353272852667E-2</v>
      </c>
      <c r="T108" s="113">
        <f t="shared" si="7"/>
        <v>-3.32195757853645E-3</v>
      </c>
      <c r="U108" s="113">
        <f t="shared" si="8"/>
        <v>6.3366061908869103E-3</v>
      </c>
    </row>
    <row r="109" spans="4:21" x14ac:dyDescent="0.2">
      <c r="D109" s="230">
        <v>36891</v>
      </c>
      <c r="E109" s="231">
        <v>6.5871843428485302E-2</v>
      </c>
      <c r="F109" s="231">
        <v>6.1807066849714799E-2</v>
      </c>
      <c r="G109" s="231">
        <v>2.3137784988931501E-2</v>
      </c>
      <c r="H109" s="231">
        <v>4.2484436827745498E-2</v>
      </c>
      <c r="I109" s="231">
        <v>4.0647765787704803E-3</v>
      </c>
      <c r="L109" s="98">
        <f t="shared" si="6"/>
        <v>9.6706182783033376E-2</v>
      </c>
      <c r="N109" s="98">
        <f t="shared" si="9"/>
        <v>0.11752052389483869</v>
      </c>
      <c r="Q109" s="149">
        <f t="shared" si="10"/>
        <v>6.1807066849714799E-2</v>
      </c>
      <c r="R109" s="149">
        <f t="shared" si="11"/>
        <v>0.11752052389483869</v>
      </c>
      <c r="T109" s="113">
        <f t="shared" si="7"/>
        <v>4.2484436827745498E-2</v>
      </c>
      <c r="U109" s="113">
        <f t="shared" si="8"/>
        <v>-5.2098039110417098E-3</v>
      </c>
    </row>
    <row r="110" spans="4:21" x14ac:dyDescent="0.2">
      <c r="D110" s="230">
        <v>36799</v>
      </c>
      <c r="E110" s="231">
        <v>2.6909897979566499E-2</v>
      </c>
      <c r="F110" s="231">
        <v>2.4061108525632299E-2</v>
      </c>
      <c r="G110" s="231">
        <v>2.0581867224713599E-2</v>
      </c>
      <c r="H110" s="231">
        <v>6.3366061908869103E-3</v>
      </c>
      <c r="I110" s="231">
        <v>2.8487894539341598E-3</v>
      </c>
      <c r="L110" s="98">
        <f t="shared" si="6"/>
        <v>2.365622134377984E-2</v>
      </c>
      <c r="N110" s="98">
        <f t="shared" si="9"/>
        <v>4.1748776276281818E-2</v>
      </c>
      <c r="Q110" s="149">
        <f t="shared" si="10"/>
        <v>2.4061108525632299E-2</v>
      </c>
      <c r="R110" s="149">
        <f t="shared" si="11"/>
        <v>4.1748776276281818E-2</v>
      </c>
      <c r="T110" s="113">
        <f t="shared" si="7"/>
        <v>6.3366061908869103E-3</v>
      </c>
      <c r="U110" s="113">
        <f t="shared" si="8"/>
        <v>1.6818026531073801E-3</v>
      </c>
    </row>
    <row r="111" spans="4:21" x14ac:dyDescent="0.2">
      <c r="D111" s="230">
        <v>36707</v>
      </c>
      <c r="E111" s="231">
        <v>2.0580023198958099E-2</v>
      </c>
      <c r="F111" s="231">
        <v>1.76539306672358E-2</v>
      </c>
      <c r="G111" s="231">
        <v>2.5789827109999799E-2</v>
      </c>
      <c r="H111" s="231">
        <v>-5.2098039110417098E-3</v>
      </c>
      <c r="I111" s="231">
        <v>2.9260925317222599E-3</v>
      </c>
      <c r="L111" s="98">
        <f t="shared" si="6"/>
        <v>-1.5547213757265343E-2</v>
      </c>
      <c r="N111" s="98">
        <f t="shared" si="9"/>
        <v>6.8867632776627996E-3</v>
      </c>
      <c r="Q111" s="149">
        <f t="shared" si="10"/>
        <v>1.76539306672358E-2</v>
      </c>
      <c r="R111" s="149">
        <f t="shared" si="11"/>
        <v>6.8867632776627996E-3</v>
      </c>
      <c r="T111" s="113">
        <f t="shared" si="7"/>
        <v>-5.2098039110417098E-3</v>
      </c>
      <c r="U111" s="113">
        <f t="shared" si="8"/>
        <v>2.4547872783483402E-2</v>
      </c>
    </row>
    <row r="112" spans="4:21" x14ac:dyDescent="0.2">
      <c r="D112" s="230">
        <v>36616</v>
      </c>
      <c r="E112" s="231">
        <v>2.01872326856164E-2</v>
      </c>
      <c r="F112" s="231">
        <v>1.7031554595714801E-2</v>
      </c>
      <c r="G112" s="231">
        <v>1.85023021876927E-2</v>
      </c>
      <c r="H112" s="231">
        <v>1.6818026531073801E-3</v>
      </c>
      <c r="I112" s="231">
        <v>3.1556780899015899E-3</v>
      </c>
      <c r="L112" s="98">
        <f t="shared" si="6"/>
        <v>-3.261730254245665E-2</v>
      </c>
      <c r="N112" s="98">
        <f t="shared" si="9"/>
        <v>-1.7827726798952281E-2</v>
      </c>
      <c r="Q112" s="149">
        <f t="shared" si="10"/>
        <v>1.7031554595714801E-2</v>
      </c>
      <c r="R112" s="149">
        <f t="shared" si="11"/>
        <v>-1.7827726798952281E-2</v>
      </c>
      <c r="T112" s="113"/>
      <c r="U112" s="113"/>
    </row>
    <row r="113" spans="4:21" x14ac:dyDescent="0.2">
      <c r="D113" s="230">
        <v>36525</v>
      </c>
      <c r="E113" s="231">
        <v>4.7011994801804298E-2</v>
      </c>
      <c r="F113" s="231">
        <v>4.3893776782494898E-2</v>
      </c>
      <c r="G113" s="231">
        <v>2.23978145150414E-2</v>
      </c>
      <c r="H113" s="231">
        <v>2.4547872783483402E-2</v>
      </c>
      <c r="I113" s="231">
        <v>3.1182180193094601E-3</v>
      </c>
      <c r="L113" s="98">
        <f t="shared" si="6"/>
        <v>5.5309529788309914E-2</v>
      </c>
      <c r="N113" s="98">
        <f t="shared" si="9"/>
        <v>7.5581767544177225E-2</v>
      </c>
      <c r="Q113" s="149">
        <f t="shared" si="10"/>
        <v>4.3893776782494898E-2</v>
      </c>
      <c r="R113" s="149">
        <f t="shared" si="11"/>
        <v>7.5581767544177225E-2</v>
      </c>
      <c r="T113" s="113"/>
      <c r="U113" s="113"/>
    </row>
    <row r="114" spans="4:21" x14ac:dyDescent="0.2">
      <c r="D114" s="230">
        <v>36433</v>
      </c>
      <c r="E114" s="231">
        <v>2.1642442651046E-2</v>
      </c>
      <c r="F114" s="231">
        <v>1.8207243131626201E-2</v>
      </c>
      <c r="G114" s="231">
        <v>1.76071090622156E-2</v>
      </c>
      <c r="H114" s="231">
        <v>4.0401014469323903E-3</v>
      </c>
      <c r="I114" s="231">
        <v>3.4351995194197901E-3</v>
      </c>
      <c r="L114" s="98">
        <f t="shared" si="6"/>
        <v>-2.4678241082340228E-3</v>
      </c>
      <c r="N114" s="98">
        <f t="shared" si="9"/>
        <v>1.1608776985650548E-2</v>
      </c>
      <c r="Q114" s="149">
        <f t="shared" si="10"/>
        <v>1.8207243131626201E-2</v>
      </c>
      <c r="R114" s="149">
        <f t="shared" si="11"/>
        <v>1.1608776985650548E-2</v>
      </c>
      <c r="T114" s="113"/>
      <c r="U114" s="113"/>
    </row>
    <row r="115" spans="4:21" x14ac:dyDescent="0.2">
      <c r="D115" s="230">
        <v>36341</v>
      </c>
      <c r="E115" s="231">
        <v>2.5915414187764899E-2</v>
      </c>
      <c r="F115" s="231">
        <v>2.3206782766269501E-2</v>
      </c>
      <c r="G115" s="231">
        <v>1.7524994527327E-2</v>
      </c>
      <c r="H115" s="231">
        <v>8.3787184837099994E-3</v>
      </c>
      <c r="I115" s="231">
        <v>2.7086314214953798E-3</v>
      </c>
      <c r="L115" s="98">
        <f t="shared" si="6"/>
        <v>2.0313846115553043E-2</v>
      </c>
      <c r="N115" s="98">
        <f t="shared" si="9"/>
        <v>3.5382753517770649E-2</v>
      </c>
      <c r="Q115" s="149">
        <f t="shared" si="10"/>
        <v>2.3206782766269501E-2</v>
      </c>
      <c r="R115" s="149">
        <f t="shared" si="11"/>
        <v>3.5382753517770649E-2</v>
      </c>
      <c r="T115" s="113"/>
      <c r="U115" s="113"/>
    </row>
    <row r="116" spans="4:21" x14ac:dyDescent="0.2">
      <c r="D116" s="230">
        <v>36250</v>
      </c>
      <c r="E116" s="231">
        <v>2.1887032743862E-2</v>
      </c>
      <c r="F116" s="231">
        <v>1.9265281932759899E-2</v>
      </c>
      <c r="G116" s="231">
        <v>2.1458050951816E-2</v>
      </c>
      <c r="H116" s="231">
        <v>4.2196672914796902E-4</v>
      </c>
      <c r="I116" s="231">
        <v>2.6217508111020999E-3</v>
      </c>
      <c r="L116" s="98">
        <f t="shared" si="6"/>
        <v>-6.1228311342697066E-2</v>
      </c>
      <c r="N116" s="98">
        <f t="shared" si="9"/>
        <v>-4.3598139152356441E-2</v>
      </c>
      <c r="Q116" s="149">
        <f t="shared" si="10"/>
        <v>1.9265281932759899E-2</v>
      </c>
      <c r="R116" s="149">
        <f t="shared" si="11"/>
        <v>-4.3598139152356441E-2</v>
      </c>
      <c r="T116" s="113"/>
      <c r="U116" s="113"/>
    </row>
    <row r="117" spans="4:21" x14ac:dyDescent="0.2">
      <c r="D117" s="230">
        <v>36160</v>
      </c>
      <c r="E117" s="231">
        <v>6.3294557542860896E-2</v>
      </c>
      <c r="F117" s="231">
        <v>6.0083929078772497E-2</v>
      </c>
      <c r="G117" s="231">
        <v>2.1762254521850901E-2</v>
      </c>
      <c r="H117" s="231">
        <v>4.1522152110377998E-2</v>
      </c>
      <c r="I117" s="231">
        <v>3.2106284640883299E-3</v>
      </c>
      <c r="L117" s="98">
        <f t="shared" si="6"/>
        <v>8.8474475527528795E-2</v>
      </c>
      <c r="N117" s="98">
        <f t="shared" si="9"/>
        <v>0.10859139470006007</v>
      </c>
      <c r="Q117" s="149">
        <f t="shared" si="10"/>
        <v>6.0083929078772497E-2</v>
      </c>
      <c r="R117" s="149">
        <f t="shared" si="11"/>
        <v>0.10859139470006007</v>
      </c>
      <c r="T117" s="113"/>
      <c r="U117" s="113"/>
    </row>
    <row r="118" spans="4:21" x14ac:dyDescent="0.2">
      <c r="D118" s="230">
        <v>36068</v>
      </c>
      <c r="E118" s="231">
        <v>3.0340101041050699E-2</v>
      </c>
      <c r="F118" s="231">
        <v>2.7465917075300099E-2</v>
      </c>
      <c r="G118" s="231">
        <v>2.01213887669573E-2</v>
      </c>
      <c r="H118" s="231">
        <v>1.0220603165610799E-2</v>
      </c>
      <c r="I118" s="231">
        <v>2.8741839657505102E-3</v>
      </c>
      <c r="L118" s="98">
        <f t="shared" si="6"/>
        <v>-1.6069796503900228E-4</v>
      </c>
      <c r="N118" s="98">
        <f t="shared" si="9"/>
        <v>1.7025911966067842E-2</v>
      </c>
      <c r="Q118" s="149">
        <f t="shared" si="10"/>
        <v>2.7465917075300099E-2</v>
      </c>
      <c r="R118" s="149">
        <f t="shared" si="11"/>
        <v>1.7025911966067842E-2</v>
      </c>
      <c r="T118" s="113"/>
      <c r="U118" s="113"/>
    </row>
    <row r="119" spans="4:21" x14ac:dyDescent="0.2">
      <c r="D119" s="230">
        <v>35976</v>
      </c>
      <c r="E119" s="231">
        <v>3.5716182851081198E-2</v>
      </c>
      <c r="F119" s="231">
        <v>3.4535644250271301E-2</v>
      </c>
      <c r="G119" s="231">
        <v>1.8570683422888399E-2</v>
      </c>
      <c r="H119" s="231">
        <v>1.7141470586044E-2</v>
      </c>
      <c r="I119" s="231">
        <v>1.1805386008098601E-3</v>
      </c>
      <c r="L119" s="98">
        <f t="shared" si="6"/>
        <v>3.8960220911676245E-2</v>
      </c>
      <c r="N119" s="98">
        <f t="shared" si="9"/>
        <v>5.7005112068241548E-2</v>
      </c>
      <c r="Q119" s="149">
        <f t="shared" si="10"/>
        <v>3.4535644250271301E-2</v>
      </c>
      <c r="R119" s="149">
        <f t="shared" si="11"/>
        <v>5.7005112068241548E-2</v>
      </c>
      <c r="T119" s="113"/>
      <c r="U119" s="113"/>
    </row>
    <row r="120" spans="4:21" x14ac:dyDescent="0.2">
      <c r="D120" s="230">
        <v>35885</v>
      </c>
      <c r="E120" s="231">
        <v>1.9951180290026099E-2</v>
      </c>
      <c r="F120" s="231">
        <v>1.85663962737228E-2</v>
      </c>
      <c r="G120" s="231">
        <v>1.7358196193605201E-2</v>
      </c>
      <c r="H120" s="231">
        <v>2.5956370356225002E-3</v>
      </c>
      <c r="I120" s="231">
        <v>1.3847840163032799E-3</v>
      </c>
      <c r="L120" s="98">
        <f t="shared" si="6"/>
        <v>-8.3827394096362931E-2</v>
      </c>
      <c r="N120" s="98">
        <f t="shared" si="9"/>
        <v>-6.9215013800719372E-2</v>
      </c>
      <c r="Q120" s="149">
        <f t="shared" si="10"/>
        <v>1.85663962737228E-2</v>
      </c>
      <c r="R120" s="149">
        <f t="shared" si="11"/>
        <v>-6.9215013800719372E-2</v>
      </c>
      <c r="T120" s="113"/>
      <c r="U120" s="113"/>
    </row>
    <row r="121" spans="4:21" x14ac:dyDescent="0.2">
      <c r="D121" s="230">
        <v>35795</v>
      </c>
      <c r="E121" s="231">
        <v>7.9660685572551404E-2</v>
      </c>
      <c r="F121" s="231">
        <v>7.7679952797109805E-2</v>
      </c>
      <c r="G121" s="231">
        <v>1.9430163294301799E-2</v>
      </c>
      <c r="H121" s="231">
        <v>6.0210991123612799E-2</v>
      </c>
      <c r="I121" s="231">
        <v>1.9807327754415402E-3</v>
      </c>
      <c r="L121" s="98">
        <f t="shared" si="6"/>
        <v>0.14101390979528541</v>
      </c>
      <c r="N121" s="98">
        <f t="shared" si="9"/>
        <v>0.16088003971817111</v>
      </c>
      <c r="Q121" s="149">
        <f t="shared" si="10"/>
        <v>7.7679952797109805E-2</v>
      </c>
      <c r="R121" s="149">
        <f t="shared" si="11"/>
        <v>0.16088003971817111</v>
      </c>
      <c r="T121" s="113"/>
      <c r="U121" s="113"/>
    </row>
    <row r="122" spans="4:21" x14ac:dyDescent="0.2">
      <c r="D122" s="230">
        <v>35703</v>
      </c>
      <c r="E122" s="231">
        <v>2.51359301182793E-2</v>
      </c>
      <c r="F122" s="231">
        <v>2.31233782171993E-2</v>
      </c>
      <c r="G122" s="231">
        <v>1.8791803498874299E-2</v>
      </c>
      <c r="H122" s="231">
        <v>6.3423786758310501E-3</v>
      </c>
      <c r="I122" s="231">
        <v>2.01255190108005E-3</v>
      </c>
      <c r="L122" s="98">
        <f t="shared" si="6"/>
        <v>3.7436526163828264E-3</v>
      </c>
      <c r="N122" s="98">
        <f t="shared" si="9"/>
        <v>2.0547758840470998E-2</v>
      </c>
      <c r="Q122" s="149">
        <f t="shared" si="10"/>
        <v>2.31233782171993E-2</v>
      </c>
      <c r="R122" s="149">
        <f t="shared" si="11"/>
        <v>2.0547758840470998E-2</v>
      </c>
      <c r="T122" s="113"/>
      <c r="U122" s="113"/>
    </row>
    <row r="123" spans="4:21" x14ac:dyDescent="0.2">
      <c r="D123" s="230">
        <v>35611</v>
      </c>
      <c r="E123" s="231">
        <v>2.8717426631028602E-2</v>
      </c>
      <c r="F123" s="231">
        <v>2.62331147057163E-2</v>
      </c>
      <c r="G123" s="231">
        <v>2.0634793140283301E-2</v>
      </c>
      <c r="H123" s="231">
        <v>8.0748627154631995E-3</v>
      </c>
      <c r="I123" s="231">
        <v>2.4843119253122798E-3</v>
      </c>
      <c r="L123" s="98">
        <f t="shared" si="6"/>
        <v>1.8830506483971093E-2</v>
      </c>
      <c r="N123" s="98">
        <f t="shared" si="9"/>
        <v>3.7270541877272745E-2</v>
      </c>
      <c r="Q123" s="149">
        <f t="shared" si="10"/>
        <v>2.62331147057163E-2</v>
      </c>
      <c r="R123" s="149">
        <f t="shared" si="11"/>
        <v>3.7270541877272745E-2</v>
      </c>
      <c r="T123" s="113"/>
      <c r="U123" s="113"/>
    </row>
    <row r="124" spans="4:21" x14ac:dyDescent="0.2">
      <c r="D124" s="230">
        <v>35520</v>
      </c>
      <c r="E124" s="231">
        <v>2.04163443908555E-2</v>
      </c>
      <c r="F124" s="231">
        <v>1.80015502621984E-2</v>
      </c>
      <c r="G124" s="231">
        <v>1.9511607875571602E-2</v>
      </c>
      <c r="H124" s="231">
        <v>9.0443353645793597E-4</v>
      </c>
      <c r="I124" s="231">
        <v>2.41479412865702E-3</v>
      </c>
      <c r="L124" s="98">
        <f t="shared" si="6"/>
        <v>-1.3236777101877911E-2</v>
      </c>
      <c r="N124" s="98">
        <f t="shared" si="9"/>
        <v>3.5872370869998171E-3</v>
      </c>
      <c r="Q124" s="149">
        <f t="shared" si="10"/>
        <v>1.80015502621984E-2</v>
      </c>
      <c r="R124" s="149">
        <f t="shared" si="11"/>
        <v>3.5872370869998171E-3</v>
      </c>
      <c r="T124" s="113"/>
      <c r="U124" s="113"/>
    </row>
    <row r="125" spans="4:21" x14ac:dyDescent="0.2">
      <c r="D125" s="230">
        <v>35430</v>
      </c>
      <c r="E125" s="231">
        <v>2.8386789681861899E-2</v>
      </c>
      <c r="F125" s="231">
        <v>2.6638645549564199E-2</v>
      </c>
      <c r="G125" s="231">
        <v>1.8056167035542199E-2</v>
      </c>
      <c r="H125" s="231">
        <v>1.03319072953485E-2</v>
      </c>
      <c r="I125" s="231">
        <v>1.7481441322977E-3</v>
      </c>
      <c r="L125" s="98">
        <f t="shared" si="6"/>
        <v>2.3235449156532272E-2</v>
      </c>
      <c r="N125" s="98">
        <f t="shared" si="9"/>
        <v>3.9890098092435933E-2</v>
      </c>
      <c r="Q125" s="149">
        <f t="shared" si="10"/>
        <v>2.6638645549564199E-2</v>
      </c>
      <c r="R125" s="149">
        <f t="shared" si="11"/>
        <v>3.9890098092435933E-2</v>
      </c>
      <c r="T125" s="113"/>
      <c r="U125" s="113"/>
    </row>
    <row r="126" spans="4:21" x14ac:dyDescent="0.2">
      <c r="D126" s="230">
        <v>35338</v>
      </c>
      <c r="E126" s="231">
        <v>2.02985015784025E-2</v>
      </c>
      <c r="F126" s="231">
        <v>1.8406827680561701E-2</v>
      </c>
      <c r="G126" s="231">
        <v>1.85681630581849E-2</v>
      </c>
      <c r="H126" s="231">
        <v>1.7295460545593199E-3</v>
      </c>
      <c r="I126" s="231">
        <v>1.8916738978407299E-3</v>
      </c>
      <c r="L126" s="98">
        <f t="shared" si="6"/>
        <v>1.6992548626140248E-3</v>
      </c>
      <c r="N126" s="98">
        <f t="shared" si="9"/>
        <v>1.8368897032694287E-2</v>
      </c>
      <c r="Q126" s="149">
        <f t="shared" si="10"/>
        <v>1.8406827680561701E-2</v>
      </c>
      <c r="R126" s="149">
        <f t="shared" si="11"/>
        <v>1.8368897032694287E-2</v>
      </c>
      <c r="T126" s="113"/>
      <c r="U126" s="113"/>
    </row>
    <row r="127" spans="4:21" x14ac:dyDescent="0.2">
      <c r="D127" s="230">
        <v>35246</v>
      </c>
      <c r="E127" s="231">
        <v>2.11244298604394E-2</v>
      </c>
      <c r="F127" s="231">
        <v>1.9053956426492099E-2</v>
      </c>
      <c r="G127" s="231">
        <v>1.9375033358498699E-2</v>
      </c>
      <c r="H127" s="231">
        <v>1.74974018252285E-3</v>
      </c>
      <c r="I127" s="231">
        <v>2.0704734339472399E-3</v>
      </c>
      <c r="L127" s="98">
        <f t="shared" si="6"/>
        <v>2.3403128718108351E-3</v>
      </c>
      <c r="N127" s="98">
        <f t="shared" si="9"/>
        <v>1.964516150604223E-2</v>
      </c>
      <c r="Q127" s="149">
        <f t="shared" si="10"/>
        <v>1.9053956426492099E-2</v>
      </c>
      <c r="R127" s="149">
        <f t="shared" si="11"/>
        <v>1.964516150604223E-2</v>
      </c>
      <c r="T127" s="113"/>
      <c r="U127" s="113"/>
    </row>
    <row r="128" spans="4:21" x14ac:dyDescent="0.2">
      <c r="D128" s="230">
        <v>35155</v>
      </c>
      <c r="E128" s="231">
        <v>2.0946648914690998E-2</v>
      </c>
      <c r="F128" s="231">
        <v>1.8561851753485001E-2</v>
      </c>
      <c r="G128" s="231">
        <v>1.9572417105100201E-2</v>
      </c>
      <c r="H128" s="231">
        <v>1.35602505633086E-3</v>
      </c>
      <c r="I128" s="231">
        <v>2.3847971612060699E-3</v>
      </c>
      <c r="L128" s="98">
        <f t="shared" si="6"/>
        <v>1.3192209416909871E-2</v>
      </c>
      <c r="N128" s="98">
        <f t="shared" si="9"/>
        <v>3.0559280034936354E-2</v>
      </c>
      <c r="Q128" s="149">
        <f t="shared" si="10"/>
        <v>1.8561851753485001E-2</v>
      </c>
      <c r="R128" s="149">
        <f t="shared" si="11"/>
        <v>3.0559280034936354E-2</v>
      </c>
      <c r="T128" s="113"/>
      <c r="U128" s="113"/>
    </row>
    <row r="129" spans="4:21" x14ac:dyDescent="0.2">
      <c r="D129" s="230">
        <v>35064</v>
      </c>
      <c r="E129" s="231">
        <v>1.2498206446906499E-2</v>
      </c>
      <c r="F129" s="231">
        <v>1.0332313018208399E-2</v>
      </c>
      <c r="G129" s="231">
        <v>1.90325286634274E-2</v>
      </c>
      <c r="H129" s="231">
        <v>-6.5347645173884803E-3</v>
      </c>
      <c r="I129" s="231">
        <v>2.1658934286981099E-3</v>
      </c>
      <c r="L129" s="98">
        <f t="shared" si="6"/>
        <v>-1.0624489118763489E-2</v>
      </c>
      <c r="N129" s="98">
        <f t="shared" si="9"/>
        <v>6.0221622719265344E-3</v>
      </c>
      <c r="Q129" s="149">
        <f t="shared" si="10"/>
        <v>1.0332313018208399E-2</v>
      </c>
      <c r="R129" s="149">
        <f t="shared" si="11"/>
        <v>6.0221622719265344E-3</v>
      </c>
      <c r="T129" s="113"/>
      <c r="U129" s="113"/>
    </row>
    <row r="130" spans="4:21" x14ac:dyDescent="0.2">
      <c r="D130" s="230">
        <v>34972</v>
      </c>
      <c r="E130" s="231">
        <v>1.4011563310815E-2</v>
      </c>
      <c r="F130" s="231">
        <v>1.22210316391095E-2</v>
      </c>
      <c r="G130" s="231">
        <v>1.7820021860818401E-2</v>
      </c>
      <c r="H130" s="231">
        <v>-3.8082814498051399E-3</v>
      </c>
      <c r="I130" s="231">
        <v>1.7905316717054601E-3</v>
      </c>
      <c r="L130" s="98">
        <f t="shared" si="6"/>
        <v>-7.7808842985050601E-3</v>
      </c>
      <c r="N130" s="98">
        <f t="shared" si="9"/>
        <v>8.0922232356648305E-3</v>
      </c>
      <c r="Q130" s="149">
        <f t="shared" si="10"/>
        <v>1.22210316391095E-2</v>
      </c>
      <c r="R130" s="149">
        <f t="shared" si="11"/>
        <v>8.0922232356648305E-3</v>
      </c>
      <c r="T130" s="113"/>
      <c r="U130" s="113"/>
    </row>
    <row r="131" spans="4:21" x14ac:dyDescent="0.2">
      <c r="D131" s="230">
        <v>34880</v>
      </c>
      <c r="E131" s="231">
        <v>1.72764766793123E-2</v>
      </c>
      <c r="F131" s="231">
        <v>1.46745019571696E-2</v>
      </c>
      <c r="G131" s="231">
        <v>1.8449582247976899E-2</v>
      </c>
      <c r="H131" s="231">
        <v>-1.1598795506718601E-3</v>
      </c>
      <c r="I131" s="231">
        <v>2.6019747221426798E-3</v>
      </c>
      <c r="L131" s="98">
        <f t="shared" si="6"/>
        <v>2.5110302187516444E-3</v>
      </c>
      <c r="N131" s="98">
        <f t="shared" si="9"/>
        <v>1.83503056764589E-2</v>
      </c>
      <c r="Q131" s="149">
        <f t="shared" si="10"/>
        <v>1.46745019571696E-2</v>
      </c>
      <c r="R131" s="149">
        <f t="shared" si="11"/>
        <v>1.83503056764589E-2</v>
      </c>
      <c r="T131" s="113"/>
      <c r="U131" s="113"/>
    </row>
    <row r="132" spans="4:21" x14ac:dyDescent="0.2">
      <c r="D132" s="230">
        <v>34789</v>
      </c>
      <c r="E132" s="231">
        <v>1.3363228481773201E-2</v>
      </c>
      <c r="F132" s="231">
        <v>1.16833841324686E-2</v>
      </c>
      <c r="G132" s="231">
        <v>1.6970381212060699E-2</v>
      </c>
      <c r="H132" s="231">
        <v>-3.6071527302875299E-3</v>
      </c>
      <c r="I132" s="231">
        <v>1.6798443493045701E-3</v>
      </c>
      <c r="L132" s="98">
        <f t="shared" si="6"/>
        <v>-6.6855669764169642E-3</v>
      </c>
      <c r="N132" s="98">
        <f t="shared" si="9"/>
        <v>8.4744269685155249E-3</v>
      </c>
      <c r="Q132" s="149">
        <f t="shared" si="10"/>
        <v>1.16833841324686E-2</v>
      </c>
      <c r="R132" s="149">
        <f t="shared" si="11"/>
        <v>8.4744269685155249E-3</v>
      </c>
      <c r="T132" s="113"/>
      <c r="U132" s="113"/>
    </row>
    <row r="133" spans="4:21" x14ac:dyDescent="0.2">
      <c r="D133" s="230">
        <v>34699</v>
      </c>
      <c r="E133" s="231">
        <v>1.8223764744194501E-2</v>
      </c>
      <c r="F133" s="231">
        <v>1.6491370411578998E-2</v>
      </c>
      <c r="G133" s="231">
        <v>1.9778641310395698E-2</v>
      </c>
      <c r="H133" s="231">
        <v>-1.5548765662012399E-3</v>
      </c>
      <c r="I133" s="231">
        <v>1.7323943326154299E-3</v>
      </c>
      <c r="L133" s="98">
        <f t="shared" si="6"/>
        <v>9.0519470142929933E-3</v>
      </c>
      <c r="N133" s="98">
        <f t="shared" si="9"/>
        <v>2.7226973097821405E-2</v>
      </c>
      <c r="Q133" s="149">
        <f t="shared" si="10"/>
        <v>1.6491370411578998E-2</v>
      </c>
      <c r="R133" s="149">
        <f t="shared" si="11"/>
        <v>2.7226973097821405E-2</v>
      </c>
      <c r="T133" s="113"/>
      <c r="U133" s="113"/>
    </row>
    <row r="134" spans="4:21" x14ac:dyDescent="0.2">
      <c r="D134" s="230">
        <v>34607</v>
      </c>
      <c r="E134" s="231">
        <v>8.1888392923647607E-3</v>
      </c>
      <c r="F134" s="231">
        <v>6.4452251486014104E-3</v>
      </c>
      <c r="G134" s="231">
        <v>1.6814931578895399E-2</v>
      </c>
      <c r="H134" s="231">
        <v>-8.6260922865307298E-3</v>
      </c>
      <c r="I134" s="231">
        <v>1.7436141437633401E-3</v>
      </c>
      <c r="L134" s="98">
        <f t="shared" si="6"/>
        <v>-1.3720853415397092E-2</v>
      </c>
      <c r="N134" s="98">
        <f t="shared" si="9"/>
        <v>1.1147562082090001E-3</v>
      </c>
      <c r="Q134" s="149">
        <f t="shared" si="10"/>
        <v>6.4452251486014104E-3</v>
      </c>
      <c r="R134" s="149">
        <f t="shared" si="11"/>
        <v>1.1147562082090001E-3</v>
      </c>
      <c r="T134" s="113"/>
      <c r="U134" s="113"/>
    </row>
    <row r="135" spans="4:21" x14ac:dyDescent="0.2">
      <c r="D135" s="230">
        <v>34515</v>
      </c>
      <c r="E135" s="231">
        <v>1.34205146376386E-2</v>
      </c>
      <c r="F135" s="231">
        <v>1.04672804126933E-2</v>
      </c>
      <c r="G135" s="231">
        <v>1.8665205434700499E-2</v>
      </c>
      <c r="H135" s="231">
        <v>-5.2295848672864898E-3</v>
      </c>
      <c r="I135" s="231">
        <v>2.9532342249453201E-3</v>
      </c>
      <c r="L135" s="98">
        <f t="shared" si="6"/>
        <v>-1.1505401100235794E-2</v>
      </c>
      <c r="N135" s="98">
        <f t="shared" si="9"/>
        <v>3.971309064214168E-3</v>
      </c>
      <c r="Q135" s="149">
        <f t="shared" si="10"/>
        <v>1.04672804126933E-2</v>
      </c>
      <c r="R135" s="149">
        <f t="shared" si="11"/>
        <v>3.971309064214168E-3</v>
      </c>
      <c r="T135" s="113"/>
      <c r="U135" s="113"/>
    </row>
    <row r="136" spans="4:21" x14ac:dyDescent="0.2">
      <c r="D136" s="230">
        <v>34424</v>
      </c>
      <c r="E136" s="231">
        <v>1.6757409677508901E-2</v>
      </c>
      <c r="F136" s="231">
        <v>1.37740163914526E-2</v>
      </c>
      <c r="G136" s="231">
        <v>1.7803117860950901E-2</v>
      </c>
      <c r="H136" s="231">
        <v>-1.0457073786536201E-3</v>
      </c>
      <c r="I136" s="231">
        <v>2.98339328605635E-3</v>
      </c>
      <c r="L136" s="98">
        <f t="shared" si="6"/>
        <v>1.6643035325980247E-2</v>
      </c>
      <c r="N136" s="98">
        <f t="shared" si="9"/>
        <v>3.1655407424975524E-2</v>
      </c>
      <c r="Q136" s="149">
        <f t="shared" si="10"/>
        <v>1.37740163914526E-2</v>
      </c>
      <c r="R136" s="149">
        <f t="shared" si="11"/>
        <v>3.1655407424975524E-2</v>
      </c>
      <c r="T136" s="113"/>
      <c r="U136" s="113"/>
    </row>
    <row r="137" spans="4:21" x14ac:dyDescent="0.2">
      <c r="D137" s="230">
        <v>34334</v>
      </c>
      <c r="E137" s="231">
        <v>4.4047580448953001E-3</v>
      </c>
      <c r="F137" s="231">
        <v>1.4549962983382301E-3</v>
      </c>
      <c r="G137" s="231">
        <v>1.7241369442644101E-2</v>
      </c>
      <c r="H137" s="231">
        <v>-1.28382025150762E-2</v>
      </c>
      <c r="I137" s="231">
        <v>2.94976174655707E-3</v>
      </c>
      <c r="L137" s="98">
        <f t="shared" si="6"/>
        <v>-2.9903752133168511E-3</v>
      </c>
      <c r="N137" s="98">
        <f t="shared" si="9"/>
        <v>1.1207789365616616E-2</v>
      </c>
      <c r="Q137" s="149">
        <f t="shared" si="10"/>
        <v>1.4549962983382301E-3</v>
      </c>
      <c r="R137" s="149">
        <f t="shared" si="11"/>
        <v>1.1207789365616616E-2</v>
      </c>
      <c r="T137" s="113"/>
      <c r="U137" s="113"/>
    </row>
    <row r="138" spans="4:21" x14ac:dyDescent="0.2">
      <c r="D138" s="230">
        <v>34242</v>
      </c>
      <c r="E138" s="231">
        <v>2.8242142941319898E-3</v>
      </c>
      <c r="F138" s="231">
        <v>-1.85637996665794E-4</v>
      </c>
      <c r="G138" s="231">
        <v>2.2227635010381101E-2</v>
      </c>
      <c r="H138" s="231">
        <v>-1.9403420716249099E-2</v>
      </c>
      <c r="I138" s="231">
        <v>3.0098522907977799E-3</v>
      </c>
      <c r="L138" s="98">
        <f t="shared" si="6"/>
        <v>-3.1203582398479698E-2</v>
      </c>
      <c r="N138" s="98">
        <f t="shared" si="9"/>
        <v>-1.2650277664766119E-2</v>
      </c>
      <c r="Q138" s="149">
        <f t="shared" si="10"/>
        <v>-1.85637996665794E-4</v>
      </c>
      <c r="R138" s="149">
        <f t="shared" si="11"/>
        <v>-1.2650277664766119E-2</v>
      </c>
      <c r="T138" s="113"/>
      <c r="U138" s="113"/>
    </row>
    <row r="139" spans="4:21" x14ac:dyDescent="0.2">
      <c r="D139" s="230">
        <v>34150</v>
      </c>
      <c r="E139" s="231">
        <v>6.6101160227105002E-3</v>
      </c>
      <c r="F139" s="231">
        <v>3.5340834753519001E-3</v>
      </c>
      <c r="G139" s="231">
        <v>1.8143820699046301E-2</v>
      </c>
      <c r="H139" s="231">
        <v>-1.1536646261428699E-2</v>
      </c>
      <c r="I139" s="231">
        <v>3.0760325473585901E-3</v>
      </c>
      <c r="L139" s="98">
        <f t="shared" si="6"/>
        <v>-1.5822235184599968E-2</v>
      </c>
      <c r="N139" s="98">
        <f t="shared" si="9"/>
        <v>-1.0477810492648398E-3</v>
      </c>
      <c r="Q139" s="149">
        <f t="shared" si="10"/>
        <v>3.5340834753519001E-3</v>
      </c>
      <c r="R139" s="149">
        <f t="shared" si="11"/>
        <v>-1.0477810492648398E-3</v>
      </c>
      <c r="T139" s="113"/>
      <c r="U139" s="113"/>
    </row>
    <row r="140" spans="4:21" x14ac:dyDescent="0.2">
      <c r="D140" s="230">
        <v>34059</v>
      </c>
      <c r="E140" s="231">
        <v>8.7661610665467193E-3</v>
      </c>
      <c r="F140" s="231">
        <v>5.7415083306277597E-3</v>
      </c>
      <c r="G140" s="231">
        <v>1.7430792288920902E-2</v>
      </c>
      <c r="H140" s="231">
        <v>-8.6795869793145197E-3</v>
      </c>
      <c r="I140" s="231">
        <v>3.02465273591895E-3</v>
      </c>
      <c r="L140" s="98">
        <f t="shared" ref="L140:L196" si="12">(H140-($L$10*H141))/(1-$L$10)</f>
        <v>6.7529965581002036E-2</v>
      </c>
      <c r="N140" s="98">
        <f t="shared" si="9"/>
        <v>8.285266882742226E-2</v>
      </c>
      <c r="Q140" s="149">
        <f t="shared" si="10"/>
        <v>5.7415083306277597E-3</v>
      </c>
      <c r="R140" s="149">
        <f t="shared" si="11"/>
        <v>8.285266882742226E-2</v>
      </c>
      <c r="T140" s="113"/>
      <c r="U140" s="113"/>
    </row>
    <row r="141" spans="4:21" x14ac:dyDescent="0.2">
      <c r="D141" s="230">
        <v>33969</v>
      </c>
      <c r="E141" s="231">
        <v>-4.3703890886366802E-2</v>
      </c>
      <c r="F141" s="231">
        <v>-4.6622040798784001E-2</v>
      </c>
      <c r="G141" s="231">
        <v>1.5782064466492E-2</v>
      </c>
      <c r="H141" s="231">
        <v>-5.9485955352858902E-2</v>
      </c>
      <c r="I141" s="231">
        <v>2.9181499124171198E-3</v>
      </c>
      <c r="L141" s="98">
        <f t="shared" si="12"/>
        <v>-9.6650277101430593E-2</v>
      </c>
      <c r="N141" s="98">
        <f t="shared" si="9"/>
        <v>-8.5071266710231574E-2</v>
      </c>
      <c r="Q141" s="149">
        <f t="shared" si="10"/>
        <v>-4.6622040798784001E-2</v>
      </c>
      <c r="R141" s="149">
        <f t="shared" si="11"/>
        <v>-8.5071266710231574E-2</v>
      </c>
      <c r="T141" s="113"/>
      <c r="U141" s="113"/>
    </row>
    <row r="142" spans="4:21" x14ac:dyDescent="0.2">
      <c r="D142" s="230">
        <v>33877</v>
      </c>
      <c r="E142" s="231">
        <v>-1.86646321641223E-2</v>
      </c>
      <c r="F142" s="231">
        <v>-2.1561612892878501E-2</v>
      </c>
      <c r="G142" s="231">
        <v>1.6043993831304799E-2</v>
      </c>
      <c r="H142" s="231">
        <v>-3.4709740853811101E-2</v>
      </c>
      <c r="I142" s="231">
        <v>2.8969807287561899E-3</v>
      </c>
      <c r="L142" s="98">
        <f t="shared" si="12"/>
        <v>-2.1772400277515053E-2</v>
      </c>
      <c r="N142" s="98">
        <f t="shared" si="9"/>
        <v>-8.9570963851692831E-3</v>
      </c>
      <c r="Q142" s="149">
        <f t="shared" si="10"/>
        <v>-2.1561612892878501E-2</v>
      </c>
      <c r="R142" s="149">
        <f t="shared" si="11"/>
        <v>-8.9570963851692831E-3</v>
      </c>
      <c r="T142" s="113"/>
      <c r="U142" s="113"/>
    </row>
    <row r="143" spans="4:21" x14ac:dyDescent="0.2">
      <c r="D143" s="230">
        <v>33785</v>
      </c>
      <c r="E143" s="231">
        <v>-2.83818846795388E-2</v>
      </c>
      <c r="F143" s="231">
        <v>-3.1648799931947399E-2</v>
      </c>
      <c r="G143" s="231">
        <v>1.4937873326552499E-2</v>
      </c>
      <c r="H143" s="231">
        <v>-4.3334634571341797E-2</v>
      </c>
      <c r="I143" s="231">
        <v>3.2669152524085901E-3</v>
      </c>
      <c r="L143" s="98">
        <f t="shared" si="12"/>
        <v>-8.7474876910187432E-2</v>
      </c>
      <c r="N143" s="98">
        <f t="shared" ref="N143:N196" si="13">(1+L143)*(1+G143)*(1-I143)-1</f>
        <v>-7.6869366382194992E-2</v>
      </c>
      <c r="Q143" s="149">
        <f t="shared" ref="Q143:Q196" si="14">F143</f>
        <v>-3.1648799931947399E-2</v>
      </c>
      <c r="R143" s="149">
        <f t="shared" ref="R143:R196" si="15">N143</f>
        <v>-7.6869366382194992E-2</v>
      </c>
      <c r="T143" s="113"/>
      <c r="U143" s="113"/>
    </row>
    <row r="144" spans="4:21" x14ac:dyDescent="0.2">
      <c r="D144" s="230">
        <v>33694</v>
      </c>
      <c r="E144" s="231">
        <v>1.4593578602681101E-3</v>
      </c>
      <c r="F144" s="231">
        <v>-1.4897704644959799E-3</v>
      </c>
      <c r="G144" s="231">
        <v>1.5382056567569E-2</v>
      </c>
      <c r="H144" s="231">
        <v>-1.3907806345444701E-2</v>
      </c>
      <c r="I144" s="231">
        <v>2.9491283247640898E-3</v>
      </c>
      <c r="L144" s="98">
        <f t="shared" si="12"/>
        <v>0.10023520749185709</v>
      </c>
      <c r="N144" s="98">
        <f t="shared" si="13"/>
        <v>0.11386444218235048</v>
      </c>
      <c r="Q144" s="149">
        <f t="shared" si="14"/>
        <v>-1.4897704644959799E-3</v>
      </c>
      <c r="R144" s="149">
        <f t="shared" si="15"/>
        <v>0.11386444218235048</v>
      </c>
      <c r="T144" s="113"/>
      <c r="U144" s="113"/>
    </row>
    <row r="145" spans="4:21" x14ac:dyDescent="0.2">
      <c r="D145" s="230">
        <v>33603</v>
      </c>
      <c r="E145" s="231">
        <v>-7.7029964750462504E-2</v>
      </c>
      <c r="F145" s="231">
        <v>-7.9826167238995202E-2</v>
      </c>
      <c r="G145" s="231">
        <v>1.29737614113467E-2</v>
      </c>
      <c r="H145" s="231">
        <v>-9.0003148903645899E-2</v>
      </c>
      <c r="I145" s="231">
        <v>2.7962024885326898E-3</v>
      </c>
      <c r="L145" s="98">
        <f t="shared" si="12"/>
        <v>-0.17759277269233673</v>
      </c>
      <c r="N145" s="98">
        <f t="shared" si="13"/>
        <v>-0.16925250936191938</v>
      </c>
      <c r="Q145" s="149">
        <f t="shared" si="14"/>
        <v>-7.9826167238995202E-2</v>
      </c>
      <c r="R145" s="149">
        <f t="shared" si="15"/>
        <v>-0.16925250936191938</v>
      </c>
      <c r="T145" s="113"/>
      <c r="U145" s="113"/>
    </row>
    <row r="146" spans="4:21" x14ac:dyDescent="0.2">
      <c r="D146" s="230">
        <v>33511</v>
      </c>
      <c r="E146" s="231">
        <v>-1.8584826365772401E-2</v>
      </c>
      <c r="F146" s="231">
        <v>-2.1506516433093301E-2</v>
      </c>
      <c r="G146" s="231">
        <v>1.3025240012079499E-2</v>
      </c>
      <c r="H146" s="231">
        <v>-3.1610066377851999E-2</v>
      </c>
      <c r="I146" s="231">
        <v>2.9216900673208201E-3</v>
      </c>
      <c r="L146" s="98">
        <f t="shared" si="12"/>
        <v>-4.6626121999785837E-2</v>
      </c>
      <c r="N146" s="98">
        <f t="shared" si="13"/>
        <v>-3.7029942731369281E-2</v>
      </c>
      <c r="Q146" s="149">
        <f t="shared" si="14"/>
        <v>-2.1506516433093301E-2</v>
      </c>
      <c r="R146" s="149">
        <f t="shared" si="15"/>
        <v>-3.7029942731369281E-2</v>
      </c>
      <c r="T146" s="113"/>
      <c r="U146" s="113"/>
    </row>
    <row r="147" spans="4:21" x14ac:dyDescent="0.2">
      <c r="D147" s="230">
        <v>33419</v>
      </c>
      <c r="E147" s="231">
        <v>-8.8636899773497299E-3</v>
      </c>
      <c r="F147" s="231">
        <v>-1.17904828373057E-2</v>
      </c>
      <c r="G147" s="231">
        <v>1.2735672652546401E-2</v>
      </c>
      <c r="H147" s="231">
        <v>-2.1599362629896101E-2</v>
      </c>
      <c r="I147" s="231">
        <v>2.9267928599560102E-3</v>
      </c>
      <c r="L147" s="98">
        <f t="shared" si="12"/>
        <v>-4.2451509139926014E-2</v>
      </c>
      <c r="N147" s="98">
        <f t="shared" si="13"/>
        <v>-3.3094723407049553E-2</v>
      </c>
      <c r="Q147" s="149">
        <f t="shared" si="14"/>
        <v>-1.17904828373057E-2</v>
      </c>
      <c r="R147" s="149">
        <f t="shared" si="15"/>
        <v>-3.3094723407049553E-2</v>
      </c>
      <c r="T147" s="113"/>
      <c r="U147" s="113"/>
    </row>
    <row r="148" spans="4:21" x14ac:dyDescent="0.2">
      <c r="D148" s="230">
        <v>33328</v>
      </c>
      <c r="E148" s="231">
        <v>6.2574706776979301E-3</v>
      </c>
      <c r="F148" s="231">
        <v>3.07533150725563E-3</v>
      </c>
      <c r="G148" s="231">
        <v>1.3955109062742299E-2</v>
      </c>
      <c r="H148" s="231">
        <v>-7.69793162320949E-3</v>
      </c>
      <c r="I148" s="231">
        <v>3.1821391704423001E-3</v>
      </c>
      <c r="L148" s="98">
        <f t="shared" si="12"/>
        <v>3.2467844850654466E-2</v>
      </c>
      <c r="N148" s="98">
        <f t="shared" si="13"/>
        <v>4.3544740956015904E-2</v>
      </c>
      <c r="Q148" s="149">
        <f t="shared" si="14"/>
        <v>3.07533150725563E-3</v>
      </c>
      <c r="R148" s="149">
        <f t="shared" si="15"/>
        <v>4.3544740956015904E-2</v>
      </c>
      <c r="T148" s="113"/>
      <c r="U148" s="113"/>
    </row>
    <row r="149" spans="4:21" x14ac:dyDescent="0.2">
      <c r="D149" s="230">
        <v>33238</v>
      </c>
      <c r="E149" s="231">
        <v>-2.0619638272691702E-2</v>
      </c>
      <c r="F149" s="231">
        <v>-2.21145911754114E-2</v>
      </c>
      <c r="G149" s="231">
        <v>1.3855166887189701E-2</v>
      </c>
      <c r="H149" s="231">
        <v>-3.4475115939118797E-2</v>
      </c>
      <c r="I149" s="231">
        <v>1.4949529027196301E-3</v>
      </c>
      <c r="L149" s="98">
        <f t="shared" si="12"/>
        <v>-7.0972165819632144E-2</v>
      </c>
      <c r="N149" s="98">
        <f t="shared" si="13"/>
        <v>-5.9508425779755125E-2</v>
      </c>
      <c r="Q149" s="149">
        <f t="shared" si="14"/>
        <v>-2.21145911754114E-2</v>
      </c>
      <c r="R149" s="149">
        <f t="shared" si="15"/>
        <v>-5.9508425779755125E-2</v>
      </c>
      <c r="T149" s="113"/>
      <c r="U149" s="113"/>
    </row>
    <row r="150" spans="4:21" x14ac:dyDescent="0.2">
      <c r="D150" s="230">
        <v>33146</v>
      </c>
      <c r="E150" s="231">
        <v>4.6683227074879796E-3</v>
      </c>
      <c r="F150" s="231">
        <v>1.81133475678701E-3</v>
      </c>
      <c r="G150" s="231">
        <v>1.48120720595979E-2</v>
      </c>
      <c r="H150" s="231">
        <v>-1.0143749352109901E-2</v>
      </c>
      <c r="I150" s="231">
        <v>2.8569879507009599E-3</v>
      </c>
      <c r="L150" s="98">
        <f t="shared" si="12"/>
        <v>-2.5627467734087968E-2</v>
      </c>
      <c r="N150" s="98">
        <f t="shared" si="13"/>
        <v>-1.4019995567940424E-2</v>
      </c>
      <c r="Q150" s="149">
        <f t="shared" si="14"/>
        <v>1.81133475678701E-3</v>
      </c>
      <c r="R150" s="149">
        <f t="shared" si="15"/>
        <v>-1.4019995567940424E-2</v>
      </c>
      <c r="T150" s="113"/>
      <c r="U150" s="113"/>
    </row>
    <row r="151" spans="4:21" x14ac:dyDescent="0.2">
      <c r="D151" s="230">
        <v>33054</v>
      </c>
      <c r="E151" s="231">
        <v>1.5060093731590301E-2</v>
      </c>
      <c r="F151" s="231">
        <v>1.20059219788602E-2</v>
      </c>
      <c r="G151" s="231">
        <v>1.48639112273589E-2</v>
      </c>
      <c r="H151" s="231">
        <v>1.78729569208811E-4</v>
      </c>
      <c r="I151" s="231">
        <v>3.05417175273014E-3</v>
      </c>
      <c r="L151" s="98">
        <f t="shared" si="12"/>
        <v>-4.1799529381723898E-4</v>
      </c>
      <c r="N151" s="98">
        <f t="shared" si="13"/>
        <v>1.1341429803190639E-2</v>
      </c>
      <c r="Q151" s="149">
        <f t="shared" si="14"/>
        <v>1.20059219788602E-2</v>
      </c>
      <c r="R151" s="149">
        <f t="shared" si="15"/>
        <v>1.1341429803190639E-2</v>
      </c>
      <c r="T151" s="113"/>
      <c r="U151" s="113"/>
    </row>
    <row r="152" spans="4:21" x14ac:dyDescent="0.2">
      <c r="D152" s="230">
        <v>32963</v>
      </c>
      <c r="E152" s="231">
        <v>1.53928626080058E-2</v>
      </c>
      <c r="F152" s="231">
        <v>1.21331943056844E-2</v>
      </c>
      <c r="G152" s="231">
        <v>1.48236473976302E-2</v>
      </c>
      <c r="H152" s="231">
        <v>5.76546144559511E-4</v>
      </c>
      <c r="I152" s="231">
        <v>3.2596683023213302E-3</v>
      </c>
      <c r="L152" s="98">
        <f t="shared" si="12"/>
        <v>-1.2101267030140006E-2</v>
      </c>
      <c r="N152" s="98">
        <f t="shared" si="13"/>
        <v>-7.2496217201822866E-4</v>
      </c>
      <c r="Q152" s="149">
        <f t="shared" si="14"/>
        <v>1.21331943056844E-2</v>
      </c>
      <c r="R152" s="149">
        <f t="shared" si="15"/>
        <v>-7.2496217201822866E-4</v>
      </c>
      <c r="T152" s="113"/>
      <c r="U152" s="113"/>
    </row>
    <row r="153" spans="4:21" x14ac:dyDescent="0.2">
      <c r="D153" s="230">
        <v>32873</v>
      </c>
      <c r="E153" s="231">
        <v>2.5197173273934701E-2</v>
      </c>
      <c r="F153" s="231">
        <v>2.23135947396065E-2</v>
      </c>
      <c r="G153" s="231">
        <v>1.6169250138354799E-2</v>
      </c>
      <c r="H153" s="231">
        <v>9.0284215943591904E-3</v>
      </c>
      <c r="I153" s="231">
        <v>2.8835785343282799E-3</v>
      </c>
      <c r="L153" s="98">
        <f t="shared" si="12"/>
        <v>1.6367571930688923E-2</v>
      </c>
      <c r="N153" s="98">
        <f t="shared" si="13"/>
        <v>2.9823309274732202E-2</v>
      </c>
      <c r="Q153" s="149">
        <f t="shared" si="14"/>
        <v>2.23135947396065E-2</v>
      </c>
      <c r="R153" s="149">
        <f t="shared" si="15"/>
        <v>2.9823309274732202E-2</v>
      </c>
      <c r="T153" s="113"/>
      <c r="U153" s="113"/>
    </row>
    <row r="154" spans="4:21" x14ac:dyDescent="0.2">
      <c r="D154" s="230">
        <v>32781</v>
      </c>
      <c r="E154" s="231">
        <v>1.9545054041496899E-2</v>
      </c>
      <c r="F154" s="231">
        <v>1.6695661282498799E-2</v>
      </c>
      <c r="G154" s="231">
        <v>1.54043349123085E-2</v>
      </c>
      <c r="H154" s="231">
        <v>4.1356547034727001E-3</v>
      </c>
      <c r="I154" s="231">
        <v>2.8493927589980802E-3</v>
      </c>
      <c r="L154" s="98">
        <f t="shared" si="12"/>
        <v>-4.0297948749610825E-3</v>
      </c>
      <c r="N154" s="98">
        <f t="shared" si="13"/>
        <v>8.4308373162360617E-3</v>
      </c>
      <c r="Q154" s="149">
        <f t="shared" si="14"/>
        <v>1.6695661282498799E-2</v>
      </c>
      <c r="R154" s="149">
        <f t="shared" si="15"/>
        <v>8.4308373162360617E-3</v>
      </c>
      <c r="T154" s="113"/>
      <c r="U154" s="113"/>
    </row>
    <row r="155" spans="4:21" x14ac:dyDescent="0.2">
      <c r="D155" s="230">
        <v>32689</v>
      </c>
      <c r="E155" s="231">
        <v>2.54586102029692E-2</v>
      </c>
      <c r="F155" s="231">
        <v>2.2456475622486701E-2</v>
      </c>
      <c r="G155" s="231">
        <v>1.5880651599457001E-2</v>
      </c>
      <c r="H155" s="231">
        <v>9.5792877557618894E-3</v>
      </c>
      <c r="I155" s="231">
        <v>3.0021345804825701E-3</v>
      </c>
      <c r="L155" s="98">
        <f t="shared" si="12"/>
        <v>1.815170938070966E-2</v>
      </c>
      <c r="N155" s="98">
        <f t="shared" si="13"/>
        <v>3.1215452246305508E-2</v>
      </c>
      <c r="Q155" s="149">
        <f t="shared" si="14"/>
        <v>2.2456475622486701E-2</v>
      </c>
      <c r="R155" s="149">
        <f t="shared" si="15"/>
        <v>3.1215452246305508E-2</v>
      </c>
      <c r="T155" s="113"/>
      <c r="U155" s="113"/>
    </row>
    <row r="156" spans="4:21" x14ac:dyDescent="0.2">
      <c r="D156" s="230">
        <v>32598</v>
      </c>
      <c r="E156" s="231">
        <v>2.0253348695537899E-2</v>
      </c>
      <c r="F156" s="231">
        <v>1.7293001925411999E-2</v>
      </c>
      <c r="G156" s="231">
        <v>1.6388610051214399E-2</v>
      </c>
      <c r="H156" s="231">
        <v>3.8643400057967099E-3</v>
      </c>
      <c r="I156" s="231">
        <v>2.9603467701258901E-3</v>
      </c>
      <c r="L156" s="98">
        <f t="shared" si="12"/>
        <v>-1.8361312198548373E-2</v>
      </c>
      <c r="N156" s="98">
        <f t="shared" si="13"/>
        <v>-5.2272346038299E-3</v>
      </c>
      <c r="Q156" s="149">
        <f t="shared" si="14"/>
        <v>1.7293001925411999E-2</v>
      </c>
      <c r="R156" s="149">
        <f t="shared" si="15"/>
        <v>-5.2272346038299E-3</v>
      </c>
      <c r="T156" s="113"/>
      <c r="U156" s="113"/>
    </row>
    <row r="157" spans="4:21" x14ac:dyDescent="0.2">
      <c r="D157" s="230">
        <v>32508</v>
      </c>
      <c r="E157" s="231">
        <v>3.4356209094268703E-2</v>
      </c>
      <c r="F157" s="231">
        <v>3.1329236792424303E-2</v>
      </c>
      <c r="G157" s="231">
        <v>1.56932511075824E-2</v>
      </c>
      <c r="H157" s="231">
        <v>1.8681441475360099E-2</v>
      </c>
      <c r="I157" s="231">
        <v>3.0269723018443899E-3</v>
      </c>
      <c r="L157" s="98">
        <f t="shared" si="12"/>
        <v>3.302455299557909E-2</v>
      </c>
      <c r="N157" s="98">
        <f t="shared" si="13"/>
        <v>4.6060058194021369E-2</v>
      </c>
      <c r="Q157" s="149">
        <f t="shared" si="14"/>
        <v>3.1329236792424303E-2</v>
      </c>
      <c r="R157" s="149">
        <f t="shared" si="15"/>
        <v>4.6060058194021369E-2</v>
      </c>
      <c r="T157" s="113"/>
      <c r="U157" s="113"/>
    </row>
    <row r="158" spans="4:21" x14ac:dyDescent="0.2">
      <c r="D158" s="230">
        <v>32416</v>
      </c>
      <c r="E158" s="231">
        <v>2.5111198717769099E-2</v>
      </c>
      <c r="F158" s="231">
        <v>2.1991685401726201E-2</v>
      </c>
      <c r="G158" s="231">
        <v>1.60103837416187E-2</v>
      </c>
      <c r="H158" s="231">
        <v>9.1193671285474398E-3</v>
      </c>
      <c r="I158" s="231">
        <v>3.1195133160429301E-3</v>
      </c>
      <c r="L158" s="98">
        <f t="shared" si="12"/>
        <v>1.2748740917869952E-4</v>
      </c>
      <c r="N158" s="98">
        <f t="shared" si="13"/>
        <v>1.2970050285842083E-2</v>
      </c>
      <c r="Q158" s="149">
        <f t="shared" si="14"/>
        <v>2.1991685401726201E-2</v>
      </c>
      <c r="R158" s="149">
        <f t="shared" si="15"/>
        <v>1.2970050285842083E-2</v>
      </c>
      <c r="T158" s="113"/>
      <c r="U158" s="113"/>
    </row>
    <row r="159" spans="4:21" x14ac:dyDescent="0.2">
      <c r="D159" s="230">
        <v>32324</v>
      </c>
      <c r="E159" s="231">
        <v>3.2287514239775397E-2</v>
      </c>
      <c r="F159" s="231">
        <v>2.9312588898034501E-2</v>
      </c>
      <c r="G159" s="231">
        <v>1.71735606316488E-2</v>
      </c>
      <c r="H159" s="231">
        <v>1.5113953608126601E-2</v>
      </c>
      <c r="I159" s="231">
        <v>2.9749253417409301E-3</v>
      </c>
      <c r="L159" s="98">
        <f t="shared" si="12"/>
        <v>3.1234535400373697E-2</v>
      </c>
      <c r="N159" s="98">
        <f t="shared" si="13"/>
        <v>4.5823972631839682E-2</v>
      </c>
      <c r="Q159" s="149">
        <f t="shared" si="14"/>
        <v>2.9312588898034501E-2</v>
      </c>
      <c r="R159" s="149">
        <f t="shared" si="15"/>
        <v>4.5823972631839682E-2</v>
      </c>
      <c r="T159" s="113"/>
      <c r="U159" s="113"/>
    </row>
    <row r="160" spans="4:21" x14ac:dyDescent="0.2">
      <c r="D160" s="230">
        <v>32233</v>
      </c>
      <c r="E160" s="231">
        <v>2.05081183183939E-2</v>
      </c>
      <c r="F160" s="231">
        <v>1.7481079122039299E-2</v>
      </c>
      <c r="G160" s="231">
        <v>1.6131077484057999E-2</v>
      </c>
      <c r="H160" s="231">
        <v>4.3668990799618701E-3</v>
      </c>
      <c r="I160" s="231">
        <v>3.0270391963546201E-3</v>
      </c>
      <c r="L160" s="98">
        <f t="shared" si="12"/>
        <v>6.5633664077464704E-3</v>
      </c>
      <c r="N160" s="98">
        <f t="shared" si="13"/>
        <v>1.9704261411060742E-2</v>
      </c>
      <c r="Q160" s="149">
        <f t="shared" si="14"/>
        <v>1.7481079122039299E-2</v>
      </c>
      <c r="R160" s="149">
        <f t="shared" si="15"/>
        <v>1.9704261411060742E-2</v>
      </c>
      <c r="T160" s="113"/>
      <c r="U160" s="113"/>
    </row>
    <row r="161" spans="4:21" x14ac:dyDescent="0.2">
      <c r="D161" s="230">
        <v>32142</v>
      </c>
      <c r="E161" s="231">
        <v>2.0439135449743399E-2</v>
      </c>
      <c r="F161" s="231">
        <v>1.7444505144507998E-2</v>
      </c>
      <c r="G161" s="231">
        <v>1.7554361984297301E-2</v>
      </c>
      <c r="H161" s="231">
        <v>2.9025875281054698E-3</v>
      </c>
      <c r="I161" s="231">
        <v>2.9946303052354301E-3</v>
      </c>
      <c r="L161" s="98">
        <f t="shared" si="12"/>
        <v>-3.1486708668521058E-3</v>
      </c>
      <c r="N161" s="98">
        <f t="shared" si="13"/>
        <v>1.1312813706781277E-2</v>
      </c>
      <c r="Q161" s="149">
        <f t="shared" si="14"/>
        <v>1.7444505144507998E-2</v>
      </c>
      <c r="R161" s="149">
        <f t="shared" si="15"/>
        <v>1.1312813706781277E-2</v>
      </c>
      <c r="T161" s="113"/>
      <c r="U161" s="113"/>
    </row>
    <row r="162" spans="4:21" x14ac:dyDescent="0.2">
      <c r="D162" s="230">
        <v>32050</v>
      </c>
      <c r="E162" s="231">
        <v>2.3771007597758399E-2</v>
      </c>
      <c r="F162" s="231">
        <v>2.0707209088550602E-2</v>
      </c>
      <c r="G162" s="231">
        <v>1.6834247806347898E-2</v>
      </c>
      <c r="H162" s="231">
        <v>6.9367597914105203E-3</v>
      </c>
      <c r="I162" s="231">
        <v>3.0637985092077402E-3</v>
      </c>
      <c r="L162" s="98">
        <f t="shared" si="12"/>
        <v>9.3439335303006198E-3</v>
      </c>
      <c r="N162" s="98">
        <f t="shared" si="13"/>
        <v>2.319099431736138E-2</v>
      </c>
      <c r="Q162" s="149">
        <f t="shared" si="14"/>
        <v>2.0707209088550602E-2</v>
      </c>
      <c r="R162" s="149">
        <f t="shared" si="15"/>
        <v>2.319099431736138E-2</v>
      </c>
      <c r="T162" s="113"/>
      <c r="U162" s="113"/>
    </row>
    <row r="163" spans="4:21" x14ac:dyDescent="0.2">
      <c r="D163" s="230">
        <v>31958</v>
      </c>
      <c r="E163" s="231">
        <v>2.2231904708276299E-2</v>
      </c>
      <c r="F163" s="231">
        <v>1.93121562165906E-2</v>
      </c>
      <c r="G163" s="231">
        <v>1.6899094831828901E-2</v>
      </c>
      <c r="H163" s="231">
        <v>5.3319772988171203E-3</v>
      </c>
      <c r="I163" s="231">
        <v>2.9197484916857501E-3</v>
      </c>
      <c r="L163" s="98">
        <f t="shared" si="12"/>
        <v>3.1916853363226608E-3</v>
      </c>
      <c r="N163" s="98">
        <f t="shared" si="13"/>
        <v>1.7166150763258337E-2</v>
      </c>
      <c r="Q163" s="149">
        <f t="shared" si="14"/>
        <v>1.93121562165906E-2</v>
      </c>
      <c r="R163" s="149">
        <f t="shared" si="15"/>
        <v>1.7166150763258337E-2</v>
      </c>
      <c r="T163" s="113"/>
      <c r="U163" s="113"/>
    </row>
    <row r="164" spans="4:21" x14ac:dyDescent="0.2">
      <c r="D164" s="230">
        <v>31867</v>
      </c>
      <c r="E164" s="231">
        <v>2.4388016713167801E-2</v>
      </c>
      <c r="F164" s="231">
        <v>2.15419689332398E-2</v>
      </c>
      <c r="G164" s="231">
        <v>1.7629178106021E-2</v>
      </c>
      <c r="H164" s="231">
        <v>6.7588386071467596E-3</v>
      </c>
      <c r="I164" s="231">
        <v>2.8460477799279798E-3</v>
      </c>
      <c r="L164" s="98">
        <f t="shared" si="12"/>
        <v>-1.1701039871009001E-2</v>
      </c>
      <c r="N164" s="98">
        <f t="shared" si="13"/>
        <v>2.8595260564370228E-3</v>
      </c>
      <c r="Q164" s="149">
        <f t="shared" si="14"/>
        <v>2.15419689332398E-2</v>
      </c>
      <c r="R164" s="149">
        <f t="shared" si="15"/>
        <v>2.8595260564370228E-3</v>
      </c>
      <c r="T164" s="113"/>
      <c r="U164" s="113"/>
    </row>
    <row r="165" spans="4:21" x14ac:dyDescent="0.2">
      <c r="D165" s="230">
        <v>31777</v>
      </c>
      <c r="E165" s="231">
        <v>3.7023322316008897E-2</v>
      </c>
      <c r="F165" s="231">
        <v>3.4122958208145503E-2</v>
      </c>
      <c r="G165" s="231">
        <v>1.7957898056758299E-2</v>
      </c>
      <c r="H165" s="231">
        <v>1.9065424259250601E-2</v>
      </c>
      <c r="I165" s="231">
        <v>2.9003641078634698E-3</v>
      </c>
      <c r="L165" s="98">
        <f t="shared" si="12"/>
        <v>3.9264469880204191E-2</v>
      </c>
      <c r="N165" s="98">
        <f t="shared" si="13"/>
        <v>5.4859100406286831E-2</v>
      </c>
      <c r="Q165" s="149">
        <f t="shared" si="14"/>
        <v>3.4122958208145503E-2</v>
      </c>
      <c r="R165" s="149">
        <f t="shared" si="15"/>
        <v>5.4859100406286831E-2</v>
      </c>
      <c r="T165" s="113"/>
      <c r="U165" s="113"/>
    </row>
    <row r="166" spans="4:21" x14ac:dyDescent="0.2">
      <c r="D166" s="230">
        <v>31685</v>
      </c>
      <c r="E166" s="231">
        <v>2.3406956601441001E-2</v>
      </c>
      <c r="F166" s="231">
        <v>2.06526349457575E-2</v>
      </c>
      <c r="G166" s="231">
        <v>1.7807562756159499E-2</v>
      </c>
      <c r="H166" s="231">
        <v>5.5993938452815403E-3</v>
      </c>
      <c r="I166" s="231">
        <v>2.75432165568359E-3</v>
      </c>
      <c r="L166" s="98">
        <f t="shared" si="12"/>
        <v>2.3541129828865575E-3</v>
      </c>
      <c r="N166" s="98">
        <f t="shared" si="13"/>
        <v>1.7393627893979025E-2</v>
      </c>
      <c r="Q166" s="149">
        <f t="shared" si="14"/>
        <v>2.06526349457575E-2</v>
      </c>
      <c r="R166" s="149">
        <f t="shared" si="15"/>
        <v>1.7393627893979025E-2</v>
      </c>
      <c r="T166" s="113"/>
      <c r="U166" s="113"/>
    </row>
    <row r="167" spans="4:21" x14ac:dyDescent="0.2">
      <c r="D167" s="230">
        <v>31593</v>
      </c>
      <c r="E167" s="231">
        <v>2.58644956286684E-2</v>
      </c>
      <c r="F167" s="231">
        <v>2.3013753880994501E-2</v>
      </c>
      <c r="G167" s="231">
        <v>1.81015812084569E-2</v>
      </c>
      <c r="H167" s="231">
        <v>7.7629144202115297E-3</v>
      </c>
      <c r="I167" s="231">
        <v>2.8507417476739101E-3</v>
      </c>
      <c r="L167" s="98">
        <f t="shared" si="12"/>
        <v>-8.7184653499573599E-5</v>
      </c>
      <c r="N167" s="98">
        <f t="shared" si="13"/>
        <v>1.5110726733863489E-2</v>
      </c>
      <c r="Q167" s="149">
        <f t="shared" si="14"/>
        <v>2.3013753880994501E-2</v>
      </c>
      <c r="R167" s="149">
        <f t="shared" si="15"/>
        <v>1.5110726733863489E-2</v>
      </c>
      <c r="T167" s="113"/>
      <c r="U167" s="113"/>
    </row>
    <row r="168" spans="4:21" x14ac:dyDescent="0.2">
      <c r="D168" s="230">
        <v>31502</v>
      </c>
      <c r="E168" s="231">
        <v>3.1708036196689798E-2</v>
      </c>
      <c r="F168" s="231">
        <v>2.8685275626653701E-2</v>
      </c>
      <c r="G168" s="231">
        <v>1.87117223940041E-2</v>
      </c>
      <c r="H168" s="231">
        <v>1.2996313802685599E-2</v>
      </c>
      <c r="I168" s="231">
        <v>3.0227605700360498E-3</v>
      </c>
      <c r="L168" s="98">
        <f t="shared" si="12"/>
        <v>-2.934432204358948E-3</v>
      </c>
      <c r="N168" s="98">
        <f t="shared" si="13"/>
        <v>1.2652096342716135E-2</v>
      </c>
      <c r="Q168" s="149">
        <f t="shared" si="14"/>
        <v>2.8685275626653701E-2</v>
      </c>
      <c r="R168" s="149">
        <f t="shared" si="15"/>
        <v>1.2652096342716135E-2</v>
      </c>
      <c r="T168" s="113"/>
      <c r="U168" s="113"/>
    </row>
    <row r="169" spans="4:21" x14ac:dyDescent="0.2">
      <c r="D169" s="230">
        <v>31412</v>
      </c>
      <c r="E169" s="231">
        <v>4.27345519013086E-2</v>
      </c>
      <c r="F169" s="231">
        <v>3.9616104956947902E-2</v>
      </c>
      <c r="G169" s="231">
        <v>1.9115426061949301E-2</v>
      </c>
      <c r="H169" s="231">
        <v>2.3616811140715298E-2</v>
      </c>
      <c r="I169" s="231">
        <v>3.11844694436064E-3</v>
      </c>
      <c r="L169" s="98">
        <f t="shared" si="12"/>
        <v>4.8341502841044305E-2</v>
      </c>
      <c r="N169" s="98">
        <f t="shared" si="13"/>
        <v>6.504930786975005E-2</v>
      </c>
      <c r="Q169" s="149">
        <f t="shared" si="14"/>
        <v>3.9616104956947902E-2</v>
      </c>
      <c r="R169" s="149">
        <f t="shared" si="15"/>
        <v>6.504930786975005E-2</v>
      </c>
      <c r="T169" s="113"/>
      <c r="U169" s="113"/>
    </row>
    <row r="170" spans="4:21" x14ac:dyDescent="0.2">
      <c r="D170" s="230">
        <v>31320</v>
      </c>
      <c r="E170" s="231">
        <v>2.5560920385683999E-2</v>
      </c>
      <c r="F170" s="231">
        <v>2.2579561406730599E-2</v>
      </c>
      <c r="G170" s="231">
        <v>1.8450544952400501E-2</v>
      </c>
      <c r="H170" s="231">
        <v>7.1336833404959596E-3</v>
      </c>
      <c r="I170" s="231">
        <v>2.9813589789533601E-3</v>
      </c>
      <c r="L170" s="98">
        <f t="shared" si="12"/>
        <v>-4.4361705834749512E-3</v>
      </c>
      <c r="N170" s="98">
        <f t="shared" si="13"/>
        <v>1.0909627767877073E-2</v>
      </c>
      <c r="Q170" s="149">
        <f t="shared" si="14"/>
        <v>2.2579561406730599E-2</v>
      </c>
      <c r="R170" s="149">
        <f t="shared" si="15"/>
        <v>1.0909627767877073E-2</v>
      </c>
      <c r="T170" s="113"/>
      <c r="U170" s="113"/>
    </row>
    <row r="171" spans="4:21" x14ac:dyDescent="0.2">
      <c r="D171" s="230">
        <v>31228</v>
      </c>
      <c r="E171" s="231">
        <v>3.36167624789259E-2</v>
      </c>
      <c r="F171" s="231">
        <v>3.0590358201897601E-2</v>
      </c>
      <c r="G171" s="231">
        <v>1.8769843189115998E-2</v>
      </c>
      <c r="H171" s="231">
        <v>1.48469192898099E-2</v>
      </c>
      <c r="I171" s="231">
        <v>3.0264042770282999E-3</v>
      </c>
      <c r="L171" s="98">
        <f t="shared" si="12"/>
        <v>2.5653538399452332E-2</v>
      </c>
      <c r="N171" s="98">
        <f t="shared" si="13"/>
        <v>4.1742589839824928E-2</v>
      </c>
      <c r="Q171" s="149">
        <f t="shared" si="14"/>
        <v>3.0590358201897601E-2</v>
      </c>
      <c r="R171" s="149">
        <f t="shared" si="15"/>
        <v>4.1742589839824928E-2</v>
      </c>
      <c r="T171" s="113"/>
      <c r="U171" s="113"/>
    </row>
    <row r="172" spans="4:21" x14ac:dyDescent="0.2">
      <c r="D172" s="230">
        <v>31137</v>
      </c>
      <c r="E172" s="231">
        <v>2.67787776448953E-2</v>
      </c>
      <c r="F172" s="231">
        <v>2.39267409222742E-2</v>
      </c>
      <c r="G172" s="231">
        <v>1.91125992731195E-2</v>
      </c>
      <c r="H172" s="231">
        <v>7.6425065500482798E-3</v>
      </c>
      <c r="I172" s="231">
        <v>2.8520367226211201E-3</v>
      </c>
      <c r="L172" s="98">
        <f t="shared" si="12"/>
        <v>-2.9101746137134593E-2</v>
      </c>
      <c r="N172" s="98">
        <f t="shared" si="13"/>
        <v>-1.3367317853639427E-2</v>
      </c>
      <c r="Q172" s="149">
        <f t="shared" si="14"/>
        <v>2.39267409222742E-2</v>
      </c>
      <c r="R172" s="149">
        <f t="shared" si="15"/>
        <v>-1.3367317853639427E-2</v>
      </c>
      <c r="T172" s="113"/>
      <c r="U172" s="113"/>
    </row>
    <row r="173" spans="4:21" x14ac:dyDescent="0.2">
      <c r="D173" s="230">
        <v>31047</v>
      </c>
      <c r="E173" s="231">
        <v>5.25303690002197E-2</v>
      </c>
      <c r="F173" s="231">
        <v>4.9702334142954899E-2</v>
      </c>
      <c r="G173" s="231">
        <v>2.0388840392174298E-2</v>
      </c>
      <c r="H173" s="231">
        <v>3.2138675008170199E-2</v>
      </c>
      <c r="I173" s="231">
        <v>2.82803485726481E-3</v>
      </c>
      <c r="L173" s="98">
        <f t="shared" si="12"/>
        <v>6.2526510746121935E-2</v>
      </c>
      <c r="N173" s="98">
        <f t="shared" si="13"/>
        <v>8.1124066525115168E-2</v>
      </c>
      <c r="Q173" s="149">
        <f t="shared" si="14"/>
        <v>4.9702334142954899E-2</v>
      </c>
      <c r="R173" s="149">
        <f t="shared" si="15"/>
        <v>8.1124066525115168E-2</v>
      </c>
      <c r="T173" s="113"/>
      <c r="U173" s="113"/>
    </row>
    <row r="174" spans="4:21" x14ac:dyDescent="0.2">
      <c r="D174" s="230">
        <v>30955</v>
      </c>
      <c r="E174" s="231">
        <v>3.1810292933689997E-2</v>
      </c>
      <c r="F174" s="231">
        <v>2.89032979434003E-2</v>
      </c>
      <c r="G174" s="231">
        <v>1.99560613954105E-2</v>
      </c>
      <c r="H174" s="231">
        <v>1.18801178495357E-2</v>
      </c>
      <c r="I174" s="231">
        <v>2.9069949902896602E-3</v>
      </c>
      <c r="L174" s="98">
        <f t="shared" si="12"/>
        <v>1.4579330914281648E-2</v>
      </c>
      <c r="N174" s="98">
        <f t="shared" si="13"/>
        <v>3.1818103351168858E-2</v>
      </c>
      <c r="Q174" s="149">
        <f t="shared" si="14"/>
        <v>2.89032979434003E-2</v>
      </c>
      <c r="R174" s="149">
        <f t="shared" si="15"/>
        <v>3.1818103351168858E-2</v>
      </c>
      <c r="T174" s="113"/>
      <c r="U174" s="113"/>
    </row>
    <row r="175" spans="4:21" x14ac:dyDescent="0.2">
      <c r="D175" s="230">
        <v>30863</v>
      </c>
      <c r="E175" s="231">
        <v>2.9550891003896799E-2</v>
      </c>
      <c r="F175" s="231">
        <v>2.6413760319226199E-2</v>
      </c>
      <c r="G175" s="231">
        <v>1.9470248530858301E-2</v>
      </c>
      <c r="H175" s="231">
        <v>1.0080642473038399E-2</v>
      </c>
      <c r="I175" s="231">
        <v>3.1371306846706098E-3</v>
      </c>
      <c r="L175" s="98">
        <f t="shared" si="12"/>
        <v>9.8328471433353458E-3</v>
      </c>
      <c r="N175" s="98">
        <f t="shared" si="13"/>
        <v>2.6264884729249038E-2</v>
      </c>
      <c r="Q175" s="149">
        <f t="shared" si="14"/>
        <v>2.6413760319226199E-2</v>
      </c>
      <c r="R175" s="149">
        <f t="shared" si="15"/>
        <v>2.6264884729249038E-2</v>
      </c>
      <c r="T175" s="113"/>
      <c r="U175" s="113"/>
    </row>
    <row r="176" spans="4:21" x14ac:dyDescent="0.2">
      <c r="D176" s="230">
        <v>30772</v>
      </c>
      <c r="E176" s="231">
        <v>3.04567695211992E-2</v>
      </c>
      <c r="F176" s="231">
        <v>2.7433161525241199E-2</v>
      </c>
      <c r="G176" s="231">
        <v>2.0210930161691999E-2</v>
      </c>
      <c r="H176" s="231">
        <v>1.0245839359507101E-2</v>
      </c>
      <c r="I176" s="231">
        <v>3.0236079959580402E-3</v>
      </c>
      <c r="L176" s="98">
        <f t="shared" si="12"/>
        <v>-7.6434178100858461E-3</v>
      </c>
      <c r="N176" s="98">
        <f t="shared" si="13"/>
        <v>9.3518916299837329E-3</v>
      </c>
      <c r="Q176" s="149">
        <f t="shared" si="14"/>
        <v>2.7433161525241199E-2</v>
      </c>
      <c r="R176" s="149">
        <f t="shared" si="15"/>
        <v>9.3518916299837329E-3</v>
      </c>
      <c r="T176" s="113"/>
      <c r="U176" s="113"/>
    </row>
    <row r="177" spans="4:21" x14ac:dyDescent="0.2">
      <c r="D177" s="230">
        <v>30681</v>
      </c>
      <c r="E177" s="231">
        <v>4.327141015443E-2</v>
      </c>
      <c r="F177" s="231">
        <v>4.0390856046202302E-2</v>
      </c>
      <c r="G177" s="231">
        <v>2.1100618108218401E-2</v>
      </c>
      <c r="H177" s="231">
        <v>2.2172010805902399E-2</v>
      </c>
      <c r="I177" s="231">
        <v>2.8805541082276898E-3</v>
      </c>
      <c r="L177" s="98">
        <f t="shared" si="12"/>
        <v>2.7611615834625996E-2</v>
      </c>
      <c r="N177" s="98">
        <f t="shared" si="13"/>
        <v>4.6272305495429267E-2</v>
      </c>
      <c r="Q177" s="149">
        <f t="shared" si="14"/>
        <v>4.0390856046202302E-2</v>
      </c>
      <c r="R177" s="149">
        <f t="shared" si="15"/>
        <v>4.6272305495429267E-2</v>
      </c>
      <c r="T177" s="113"/>
      <c r="U177" s="113"/>
    </row>
    <row r="178" spans="4:21" x14ac:dyDescent="0.2">
      <c r="D178" s="230">
        <v>30589</v>
      </c>
      <c r="E178" s="231">
        <v>3.8305347591787997E-2</v>
      </c>
      <c r="F178" s="231">
        <v>3.5336859069116301E-2</v>
      </c>
      <c r="G178" s="231">
        <v>1.9759740138367898E-2</v>
      </c>
      <c r="H178" s="231">
        <v>1.8545607453420002E-2</v>
      </c>
      <c r="I178" s="231">
        <v>2.9684885226716699E-3</v>
      </c>
      <c r="L178" s="98">
        <f t="shared" si="12"/>
        <v>1.4641527842218205E-2</v>
      </c>
      <c r="N178" s="98">
        <f t="shared" si="13"/>
        <v>3.1619113652457065E-2</v>
      </c>
      <c r="Q178" s="149">
        <f t="shared" si="14"/>
        <v>3.5336859069116301E-2</v>
      </c>
      <c r="R178" s="149">
        <f t="shared" si="15"/>
        <v>3.1619113652457065E-2</v>
      </c>
      <c r="T178" s="113"/>
      <c r="U178" s="113"/>
    </row>
    <row r="179" spans="4:21" x14ac:dyDescent="0.2">
      <c r="D179" s="230">
        <v>30497</v>
      </c>
      <c r="E179" s="231">
        <v>4.1906837817315502E-2</v>
      </c>
      <c r="F179" s="231">
        <v>3.8763218926078001E-2</v>
      </c>
      <c r="G179" s="231">
        <v>2.0758510623094299E-2</v>
      </c>
      <c r="H179" s="231">
        <v>2.11483271942212E-2</v>
      </c>
      <c r="I179" s="231">
        <v>3.1436188912375E-3</v>
      </c>
      <c r="L179" s="98">
        <f t="shared" si="12"/>
        <v>3.5943184387360744E-2</v>
      </c>
      <c r="N179" s="98">
        <f t="shared" si="13"/>
        <v>5.4123609035696907E-2</v>
      </c>
      <c r="Q179" s="149">
        <f t="shared" si="14"/>
        <v>3.8763218926078001E-2</v>
      </c>
      <c r="R179" s="149">
        <f t="shared" si="15"/>
        <v>5.4123609035696907E-2</v>
      </c>
      <c r="T179" s="113"/>
      <c r="U179" s="113"/>
    </row>
    <row r="180" spans="4:21" x14ac:dyDescent="0.2">
      <c r="D180" s="230">
        <v>30406</v>
      </c>
      <c r="E180" s="231">
        <v>3.1427362059381299E-2</v>
      </c>
      <c r="F180" s="231">
        <v>2.8550908790320101E-2</v>
      </c>
      <c r="G180" s="231">
        <v>2.0142272993919699E-2</v>
      </c>
      <c r="H180" s="231">
        <v>1.1285089065461501E-2</v>
      </c>
      <c r="I180" s="231">
        <v>2.8764532690611399E-3</v>
      </c>
      <c r="L180" s="98">
        <f t="shared" si="12"/>
        <v>-1.7280309188096442E-2</v>
      </c>
      <c r="N180" s="98">
        <f t="shared" si="13"/>
        <v>-3.6978528161013546E-4</v>
      </c>
      <c r="Q180" s="149">
        <f t="shared" si="14"/>
        <v>2.8550908790320101E-2</v>
      </c>
      <c r="R180" s="149">
        <f t="shared" si="15"/>
        <v>-3.6978528161013546E-4</v>
      </c>
      <c r="T180" s="113"/>
      <c r="U180" s="113"/>
    </row>
    <row r="181" spans="4:21" x14ac:dyDescent="0.2">
      <c r="D181" s="230">
        <v>30316</v>
      </c>
      <c r="E181" s="231">
        <v>5.0314578283904503E-2</v>
      </c>
      <c r="F181" s="231">
        <v>4.7201409315805097E-2</v>
      </c>
      <c r="G181" s="231">
        <v>1.99519287466817E-2</v>
      </c>
      <c r="H181" s="231">
        <v>3.0328687901166801E-2</v>
      </c>
      <c r="I181" s="231">
        <v>3.1131689680993701E-3</v>
      </c>
      <c r="L181" s="98">
        <f t="shared" si="12"/>
        <v>4.9539181259894149E-2</v>
      </c>
      <c r="N181" s="98">
        <f t="shared" si="13"/>
        <v>6.7146928622809021E-2</v>
      </c>
      <c r="Q181" s="149">
        <f t="shared" si="14"/>
        <v>4.7201409315805097E-2</v>
      </c>
      <c r="R181" s="149">
        <f t="shared" si="15"/>
        <v>6.7146928622809021E-2</v>
      </c>
      <c r="T181" s="113"/>
      <c r="U181" s="113"/>
    </row>
    <row r="182" spans="4:21" x14ac:dyDescent="0.2">
      <c r="D182" s="230">
        <v>30224</v>
      </c>
      <c r="E182" s="231">
        <v>3.9580102109342603E-2</v>
      </c>
      <c r="F182" s="231">
        <v>3.6842900368090702E-2</v>
      </c>
      <c r="G182" s="231">
        <v>2.20584097806607E-2</v>
      </c>
      <c r="H182" s="231">
        <v>1.75216923286819E-2</v>
      </c>
      <c r="I182" s="231">
        <v>2.7372017412519E-3</v>
      </c>
      <c r="L182" s="98">
        <f t="shared" si="12"/>
        <v>1.02017733031459E-2</v>
      </c>
      <c r="N182" s="98">
        <f t="shared" si="13"/>
        <v>2.9659097643345511E-2</v>
      </c>
      <c r="Q182" s="149">
        <f t="shared" si="14"/>
        <v>3.6842900368090702E-2</v>
      </c>
      <c r="R182" s="149">
        <f t="shared" si="15"/>
        <v>2.9659097643345511E-2</v>
      </c>
      <c r="T182" s="113"/>
      <c r="U182" s="113"/>
    </row>
    <row r="183" spans="4:21" x14ac:dyDescent="0.2">
      <c r="D183" s="230">
        <v>30132</v>
      </c>
      <c r="E183" s="231">
        <v>4.5822315343934897E-2</v>
      </c>
      <c r="F183" s="231">
        <v>4.3243183945124303E-2</v>
      </c>
      <c r="G183" s="231">
        <v>2.3453198793015599E-2</v>
      </c>
      <c r="H183" s="231">
        <v>2.2401638345705899E-2</v>
      </c>
      <c r="I183" s="231">
        <v>2.5791313988105702E-3</v>
      </c>
      <c r="L183" s="98">
        <f t="shared" si="12"/>
        <v>5.6774753784993269E-2</v>
      </c>
      <c r="N183" s="98">
        <f t="shared" si="13"/>
        <v>7.8770018093237137E-2</v>
      </c>
      <c r="Q183" s="149">
        <f t="shared" si="14"/>
        <v>4.3243183945124303E-2</v>
      </c>
      <c r="R183" s="149">
        <f t="shared" si="15"/>
        <v>7.8770018093237137E-2</v>
      </c>
      <c r="T183" s="113"/>
      <c r="U183" s="113"/>
    </row>
    <row r="184" spans="4:21" x14ac:dyDescent="0.2">
      <c r="D184" s="230">
        <v>30041</v>
      </c>
      <c r="E184" s="231">
        <v>2.2618952256035101E-2</v>
      </c>
      <c r="F184" s="231">
        <v>2.0364135637506699E-2</v>
      </c>
      <c r="G184" s="231">
        <v>2.3162331837917698E-2</v>
      </c>
      <c r="H184" s="231">
        <v>-5.1377194715234895E-4</v>
      </c>
      <c r="I184" s="231">
        <v>2.2548166185283498E-3</v>
      </c>
      <c r="L184" s="98">
        <f t="shared" si="12"/>
        <v>-3.864446919415792E-2</v>
      </c>
      <c r="N184" s="98">
        <f t="shared" si="13"/>
        <v>-1.8595122335963388E-2</v>
      </c>
      <c r="Q184" s="149">
        <f t="shared" si="14"/>
        <v>2.0364135637506699E-2</v>
      </c>
      <c r="R184" s="149">
        <f t="shared" si="15"/>
        <v>-1.8595122335963388E-2</v>
      </c>
    </row>
    <row r="185" spans="4:21" x14ac:dyDescent="0.2">
      <c r="D185" s="230">
        <v>29951</v>
      </c>
      <c r="E185" s="231">
        <v>4.9075951574430503E-2</v>
      </c>
      <c r="F185" s="231">
        <v>4.6518456095286098E-2</v>
      </c>
      <c r="G185" s="231">
        <v>2.41692586902457E-2</v>
      </c>
      <c r="H185" s="231">
        <v>2.4906692884184699E-2</v>
      </c>
      <c r="I185" s="231">
        <v>2.5574954791443699E-3</v>
      </c>
      <c r="L185" s="98">
        <f t="shared" si="12"/>
        <v>5.1365266785472034E-2</v>
      </c>
      <c r="N185" s="98">
        <f t="shared" si="13"/>
        <v>7.4022136180368348E-2</v>
      </c>
      <c r="Q185" s="149">
        <f t="shared" si="14"/>
        <v>4.6518456095286098E-2</v>
      </c>
      <c r="R185" s="149">
        <f t="shared" si="15"/>
        <v>7.4022136180368348E-2</v>
      </c>
    </row>
    <row r="186" spans="4:21" x14ac:dyDescent="0.2">
      <c r="D186" s="230">
        <v>29859</v>
      </c>
      <c r="E186" s="231">
        <v>3.1528016282609199E-2</v>
      </c>
      <c r="F186" s="231">
        <v>2.8545029090606501E-2</v>
      </c>
      <c r="G186" s="231">
        <v>2.4260372665949399E-2</v>
      </c>
      <c r="H186" s="231">
        <v>7.2676436166598099E-3</v>
      </c>
      <c r="I186" s="231">
        <v>2.9829871920026702E-3</v>
      </c>
      <c r="L186" s="98">
        <f t="shared" si="12"/>
        <v>-2.5272696845247251E-3</v>
      </c>
      <c r="N186" s="98">
        <f t="shared" si="13"/>
        <v>1.8624156611627196E-2</v>
      </c>
      <c r="Q186" s="149">
        <f t="shared" si="14"/>
        <v>2.8545029090606501E-2</v>
      </c>
      <c r="R186" s="149">
        <f t="shared" si="15"/>
        <v>1.8624156611627196E-2</v>
      </c>
    </row>
    <row r="187" spans="4:21" x14ac:dyDescent="0.2">
      <c r="D187" s="230">
        <v>29767</v>
      </c>
      <c r="E187" s="231">
        <v>3.5153181103111102E-2</v>
      </c>
      <c r="F187" s="231">
        <v>3.2085820127498998E-2</v>
      </c>
      <c r="G187" s="231">
        <v>2.1346496461289499E-2</v>
      </c>
      <c r="H187" s="231">
        <v>1.37975858174495E-2</v>
      </c>
      <c r="I187" s="231">
        <v>3.0673609756120802E-3</v>
      </c>
      <c r="L187" s="98">
        <f t="shared" si="12"/>
        <v>7.4236930464629007E-3</v>
      </c>
      <c r="N187" s="98">
        <f t="shared" si="13"/>
        <v>2.5772563728734266E-2</v>
      </c>
      <c r="Q187" s="149">
        <f t="shared" si="14"/>
        <v>3.2085820127498998E-2</v>
      </c>
      <c r="R187" s="149">
        <f t="shared" si="15"/>
        <v>2.5772563728734266E-2</v>
      </c>
    </row>
    <row r="188" spans="4:21" x14ac:dyDescent="0.2">
      <c r="D188" s="230">
        <v>29676</v>
      </c>
      <c r="E188" s="231">
        <v>3.9402384147006697E-2</v>
      </c>
      <c r="F188" s="231">
        <v>3.7065658189747497E-2</v>
      </c>
      <c r="G188" s="231">
        <v>2.13594252283336E-2</v>
      </c>
      <c r="H188" s="231">
        <v>1.80468476647739E-2</v>
      </c>
      <c r="I188" s="231">
        <v>2.3367259572591699E-3</v>
      </c>
      <c r="L188" s="98">
        <f t="shared" si="12"/>
        <v>-2.8595698574122291E-2</v>
      </c>
      <c r="N188" s="98">
        <f t="shared" si="13"/>
        <v>-1.0165450557393707E-2</v>
      </c>
      <c r="Q188" s="149">
        <f t="shared" si="14"/>
        <v>3.7065658189747497E-2</v>
      </c>
      <c r="R188" s="149">
        <f t="shared" si="15"/>
        <v>-1.0165450557393707E-2</v>
      </c>
    </row>
    <row r="189" spans="4:21" x14ac:dyDescent="0.2">
      <c r="D189" s="230">
        <v>29586</v>
      </c>
      <c r="E189" s="231">
        <v>6.8441074865843998E-2</v>
      </c>
      <c r="F189" s="231">
        <v>6.6375030749833197E-2</v>
      </c>
      <c r="G189" s="231">
        <v>1.9299196375139299E-2</v>
      </c>
      <c r="H189" s="231">
        <v>4.9141878490704699E-2</v>
      </c>
      <c r="I189" s="231">
        <v>2.0660441160108099E-3</v>
      </c>
      <c r="L189" s="98">
        <f t="shared" si="12"/>
        <v>0.10430788978932248</v>
      </c>
      <c r="N189" s="98">
        <f t="shared" si="13"/>
        <v>0.1232945637363414</v>
      </c>
      <c r="Q189" s="149">
        <f t="shared" si="14"/>
        <v>6.6375030749833197E-2</v>
      </c>
      <c r="R189" s="149">
        <f t="shared" si="15"/>
        <v>0.1232945637363414</v>
      </c>
    </row>
    <row r="190" spans="4:21" x14ac:dyDescent="0.2">
      <c r="D190" s="230">
        <v>29494</v>
      </c>
      <c r="E190" s="231">
        <v>3.07784414889558E-2</v>
      </c>
      <c r="F190" s="231">
        <v>2.81351416230619E-2</v>
      </c>
      <c r="G190" s="231">
        <v>1.84139038639962E-2</v>
      </c>
      <c r="H190" s="231">
        <v>1.2364537624959499E-2</v>
      </c>
      <c r="I190" s="231">
        <v>2.64329986589389E-3</v>
      </c>
      <c r="L190" s="98">
        <f t="shared" si="12"/>
        <v>1.4965041445416348E-2</v>
      </c>
      <c r="N190" s="98">
        <f t="shared" si="13"/>
        <v>3.0922251315864901E-2</v>
      </c>
      <c r="Q190" s="149">
        <f t="shared" si="14"/>
        <v>2.81351416230619E-2</v>
      </c>
      <c r="R190" s="149">
        <f t="shared" si="15"/>
        <v>3.0922251315864901E-2</v>
      </c>
    </row>
    <row r="191" spans="4:21" x14ac:dyDescent="0.2">
      <c r="D191" s="230">
        <v>29402</v>
      </c>
      <c r="E191" s="231">
        <v>3.5634194744336399E-2</v>
      </c>
      <c r="F191" s="231">
        <v>3.2284041814584899E-2</v>
      </c>
      <c r="G191" s="231">
        <v>2.5003326333014799E-2</v>
      </c>
      <c r="H191" s="231">
        <v>1.06308684113216E-2</v>
      </c>
      <c r="I191" s="231">
        <v>3.35015292975154E-3</v>
      </c>
      <c r="L191" s="98">
        <f t="shared" si="12"/>
        <v>2.6577171511324299E-2</v>
      </c>
      <c r="N191" s="98">
        <f t="shared" si="13"/>
        <v>4.8719833815028757E-2</v>
      </c>
      <c r="Q191" s="149">
        <f t="shared" si="14"/>
        <v>3.2284041814584899E-2</v>
      </c>
      <c r="R191" s="149">
        <f t="shared" si="15"/>
        <v>4.8719833815028757E-2</v>
      </c>
    </row>
    <row r="192" spans="4:21" x14ac:dyDescent="0.2">
      <c r="D192" s="230">
        <v>29311</v>
      </c>
      <c r="E192" s="231">
        <v>2.5707713769654601E-2</v>
      </c>
      <c r="F192" s="231">
        <v>2.4098105490148701E-2</v>
      </c>
      <c r="G192" s="231">
        <v>2.57077140916681E-2</v>
      </c>
      <c r="H192" s="231">
        <v>-3.2201353144147602E-10</v>
      </c>
      <c r="I192" s="231">
        <v>1.6096082795059E-3</v>
      </c>
      <c r="L192" s="98">
        <f t="shared" si="12"/>
        <v>-4.8513182713374473E-2</v>
      </c>
      <c r="N192" s="98">
        <f t="shared" si="13"/>
        <v>-2.5623524617032545E-2</v>
      </c>
      <c r="Q192" s="149">
        <f t="shared" si="14"/>
        <v>2.4098105490148701E-2</v>
      </c>
      <c r="R192" s="149">
        <f t="shared" si="15"/>
        <v>-2.5623524617032545E-2</v>
      </c>
    </row>
    <row r="193" spans="4:18" x14ac:dyDescent="0.2">
      <c r="D193" s="230">
        <v>29220</v>
      </c>
      <c r="E193" s="231">
        <v>5.5361650442685803E-2</v>
      </c>
      <c r="F193" s="231">
        <v>5.3440005692552701E-2</v>
      </c>
      <c r="G193" s="231">
        <v>2.30195291704587E-2</v>
      </c>
      <c r="H193" s="231">
        <v>3.2342121272227103E-2</v>
      </c>
      <c r="I193" s="231">
        <v>1.9216447501330699E-3</v>
      </c>
      <c r="L193" s="98">
        <f t="shared" si="12"/>
        <v>8.0855302283427619E-2</v>
      </c>
      <c r="N193" s="98">
        <f t="shared" si="13"/>
        <v>0.10361125050552555</v>
      </c>
      <c r="Q193" s="149">
        <f t="shared" si="14"/>
        <v>5.3440005692552701E-2</v>
      </c>
      <c r="R193" s="149">
        <f t="shared" si="15"/>
        <v>0.10361125050552555</v>
      </c>
    </row>
    <row r="194" spans="4:18" x14ac:dyDescent="0.2">
      <c r="D194" s="230">
        <v>29128</v>
      </c>
      <c r="E194" s="231">
        <v>2.3632404464963699E-2</v>
      </c>
      <c r="F194" s="231">
        <v>2.1759890800820501E-2</v>
      </c>
      <c r="G194" s="231">
        <v>2.3632403866870301E-2</v>
      </c>
      <c r="H194" s="231">
        <v>5.9809342482059497E-10</v>
      </c>
      <c r="I194" s="231">
        <v>1.8725136641432E-3</v>
      </c>
      <c r="L194" s="98">
        <f t="shared" si="12"/>
        <v>-9.3277607746519425E-3</v>
      </c>
      <c r="N194" s="98">
        <f t="shared" si="13"/>
        <v>1.2185319150685991E-2</v>
      </c>
      <c r="Q194" s="149">
        <f t="shared" si="14"/>
        <v>2.1759890800820501E-2</v>
      </c>
      <c r="R194" s="149">
        <f t="shared" si="15"/>
        <v>1.2185319150685991E-2</v>
      </c>
    </row>
    <row r="195" spans="4:18" x14ac:dyDescent="0.2">
      <c r="D195" s="230">
        <v>29036</v>
      </c>
      <c r="E195" s="231">
        <v>2.2200519070149999E-2</v>
      </c>
      <c r="F195" s="231">
        <v>1.7960642976537201E-2</v>
      </c>
      <c r="G195" s="231">
        <v>1.5982010890226401E-2</v>
      </c>
      <c r="H195" s="231">
        <v>6.2185081799236699E-3</v>
      </c>
      <c r="I195" s="231">
        <v>4.2398760936128797E-3</v>
      </c>
      <c r="L195" s="98">
        <f t="shared" si="12"/>
        <v>1.5546269267659148E-2</v>
      </c>
      <c r="N195" s="98">
        <f t="shared" si="13"/>
        <v>2.7402135265348848E-2</v>
      </c>
      <c r="Q195" s="149">
        <f t="shared" si="14"/>
        <v>1.7960642976537201E-2</v>
      </c>
      <c r="R195" s="149">
        <f t="shared" si="15"/>
        <v>2.7402135265348848E-2</v>
      </c>
    </row>
    <row r="196" spans="4:18" x14ac:dyDescent="0.2">
      <c r="D196" s="230">
        <v>28945</v>
      </c>
      <c r="E196" s="231">
        <v>2.41264582771577E-2</v>
      </c>
      <c r="F196" s="231">
        <v>2.3005517329577299E-2</v>
      </c>
      <c r="G196" s="231">
        <v>2.4126457489057701E-2</v>
      </c>
      <c r="H196" s="231">
        <v>7.88100017261437E-10</v>
      </c>
      <c r="I196" s="231">
        <v>1.1209409475804099E-3</v>
      </c>
      <c r="L196" s="98">
        <f t="shared" si="12"/>
        <v>-7.4282521290581507E-2</v>
      </c>
      <c r="N196" s="98">
        <f t="shared" si="13"/>
        <v>-5.3010947934191921E-2</v>
      </c>
      <c r="Q196" s="149">
        <f t="shared" si="14"/>
        <v>2.3005517329577299E-2</v>
      </c>
      <c r="R196" s="149">
        <f t="shared" si="15"/>
        <v>-5.3010947934191921E-2</v>
      </c>
    </row>
    <row r="197" spans="4:18" x14ac:dyDescent="0.2">
      <c r="D197" s="230">
        <v>28855</v>
      </c>
      <c r="E197" s="231">
        <v>7.7570614356324397E-2</v>
      </c>
      <c r="F197" s="231">
        <v>7.5735180777206507E-2</v>
      </c>
      <c r="G197" s="231">
        <v>2.8048932182436599E-2</v>
      </c>
      <c r="H197" s="231">
        <v>4.95216821738877E-2</v>
      </c>
      <c r="I197" s="231">
        <v>1.8354335791178401E-3</v>
      </c>
    </row>
    <row r="198" spans="4:18" x14ac:dyDescent="0.2">
      <c r="D198" s="230">
        <v>28763</v>
      </c>
      <c r="E198" s="231">
        <v>2.1780347400154901E-2</v>
      </c>
      <c r="F198" s="231">
        <v>2.0259828408445701E-2</v>
      </c>
      <c r="G198" s="231">
        <v>2.1780345806249001E-2</v>
      </c>
      <c r="H198" s="231">
        <v>1.59390587996728E-9</v>
      </c>
      <c r="I198" s="231">
        <v>1.52051899170921E-3</v>
      </c>
    </row>
    <row r="199" spans="4:18" x14ac:dyDescent="0.2">
      <c r="D199" s="230">
        <v>28671</v>
      </c>
      <c r="E199" s="231">
        <v>2.0900000058314699E-2</v>
      </c>
      <c r="F199" s="231">
        <v>1.85000001295882E-2</v>
      </c>
      <c r="G199" s="231">
        <v>2.08999997667411E-2</v>
      </c>
      <c r="H199" s="231">
        <v>2.9157350623166998E-10</v>
      </c>
      <c r="I199" s="231">
        <v>2.3999999287264702E-3</v>
      </c>
    </row>
    <row r="200" spans="4:18" x14ac:dyDescent="0.2">
      <c r="D200" s="230">
        <v>28580</v>
      </c>
      <c r="E200" s="231">
        <v>8.2000005867484908E-3</v>
      </c>
      <c r="F200" s="231">
        <v>7.0000005446229597E-3</v>
      </c>
      <c r="G200" s="231">
        <v>8.2000003309863293E-3</v>
      </c>
      <c r="H200" s="231">
        <v>2.5576216357458699E-10</v>
      </c>
      <c r="I200" s="231">
        <v>1.20000004212553E-3</v>
      </c>
    </row>
    <row r="201" spans="4:18" x14ac:dyDescent="0.2">
      <c r="D201" s="230">
        <v>28490</v>
      </c>
      <c r="E201" s="231">
        <v>7.8099999555931499E-2</v>
      </c>
      <c r="F201" s="231">
        <v>7.8099999464298298E-2</v>
      </c>
      <c r="G201" s="231">
        <v>7.8099997885388101E-2</v>
      </c>
      <c r="H201" s="231">
        <v>1.66701904324314E-9</v>
      </c>
      <c r="I201" s="231">
        <v>9.1633187149220406E-11</v>
      </c>
    </row>
    <row r="202" spans="4:18" x14ac:dyDescent="0.2">
      <c r="D202" s="230">
        <v>28398</v>
      </c>
      <c r="E202" s="231">
        <v>1.6858007901582999E-9</v>
      </c>
      <c r="F202" s="231">
        <v>1.57483668751497E-9</v>
      </c>
      <c r="G202" s="231">
        <v>7.4687376779165304E-10</v>
      </c>
      <c r="H202" s="231">
        <v>9.3892702236664991E-10</v>
      </c>
      <c r="I202" s="231">
        <v>1.10964102643331E-10</v>
      </c>
    </row>
    <row r="203" spans="4:18" x14ac:dyDescent="0.2">
      <c r="D203" s="230">
        <v>28306</v>
      </c>
      <c r="E203" s="231">
        <v>1.01312809798062E-8</v>
      </c>
      <c r="F203" s="231">
        <v>9.7864991663573496E-9</v>
      </c>
      <c r="G203" s="231">
        <v>2.42673353312113E-9</v>
      </c>
      <c r="H203" s="231">
        <v>7.7045474466851207E-9</v>
      </c>
      <c r="I203" s="231">
        <v>3.4478181344890198E-10</v>
      </c>
    </row>
    <row r="204" spans="4:18" x14ac:dyDescent="0.2">
      <c r="D204" s="230">
        <v>28215</v>
      </c>
      <c r="E204" s="231">
        <v>-2.5000000000000001E-2</v>
      </c>
      <c r="F204" s="231">
        <v>-2.75E-2</v>
      </c>
      <c r="G204" s="231">
        <v>1.8499999999999999E-2</v>
      </c>
      <c r="H204" s="231">
        <v>-4.36E-2</v>
      </c>
      <c r="I204" s="231">
        <v>2.4999999999999901E-3</v>
      </c>
    </row>
    <row r="205" spans="4:18" x14ac:dyDescent="0.2">
      <c r="D205" s="230">
        <v>28125</v>
      </c>
      <c r="E205" s="231">
        <v>0.107</v>
      </c>
      <c r="F205" s="231">
        <v>0.10440000000000001</v>
      </c>
      <c r="G205" s="231">
        <v>1.9099999999999999E-2</v>
      </c>
      <c r="H205" s="231">
        <v>8.7900000000000006E-2</v>
      </c>
      <c r="I205" s="231">
        <v>2.5999999999999899E-3</v>
      </c>
    </row>
    <row r="206" spans="4:18" x14ac:dyDescent="0.2">
      <c r="D206" s="230">
        <v>28033</v>
      </c>
      <c r="E206" s="231">
        <v>7.9200000000000007E-2</v>
      </c>
      <c r="F206" s="231">
        <v>7.6600000000000001E-2</v>
      </c>
      <c r="G206" s="231">
        <v>2.0500000000000001E-2</v>
      </c>
      <c r="H206" s="231">
        <v>5.8700000000000002E-2</v>
      </c>
      <c r="I206" s="231">
        <v>2.5999999999999999E-3</v>
      </c>
    </row>
    <row r="207" spans="4:18" x14ac:dyDescent="0.2">
      <c r="D207" s="230">
        <v>27941</v>
      </c>
      <c r="E207" s="231">
        <v>-4.8399999999999999E-2</v>
      </c>
      <c r="F207" s="231">
        <v>-5.0799999999999998E-2</v>
      </c>
      <c r="G207" s="231">
        <v>1.9800000000000002E-2</v>
      </c>
      <c r="H207" s="231">
        <v>-6.8099999999999994E-2</v>
      </c>
      <c r="I207" s="231">
        <v>2.3999999999999898E-3</v>
      </c>
    </row>
    <row r="208" spans="4:18" x14ac:dyDescent="0.2">
      <c r="D208" s="230">
        <v>27850</v>
      </c>
      <c r="E208" s="231">
        <v>8.3900000000000002E-2</v>
      </c>
      <c r="F208" s="231">
        <v>8.1199999999999994E-2</v>
      </c>
      <c r="G208" s="231">
        <v>2.2100000000000002E-2</v>
      </c>
      <c r="H208" s="231">
        <v>6.1800000000000001E-2</v>
      </c>
      <c r="I208" s="231">
        <v>2.7000000000000001E-3</v>
      </c>
    </row>
    <row r="209" spans="4:9" x14ac:dyDescent="0.2">
      <c r="D209" s="230">
        <v>27759</v>
      </c>
      <c r="E209" s="231">
        <v>7.9399999999999998E-2</v>
      </c>
      <c r="F209" s="231">
        <v>7.6700000000000004E-2</v>
      </c>
      <c r="G209" s="231">
        <v>2.3E-2</v>
      </c>
      <c r="H209" s="231">
        <v>5.6399999999999999E-2</v>
      </c>
      <c r="I209" s="231">
        <v>2.6999999999999902E-3</v>
      </c>
    </row>
    <row r="210" spans="4:9" x14ac:dyDescent="0.2">
      <c r="D210" s="230">
        <v>27667</v>
      </c>
      <c r="E210" s="231">
        <v>-6.59E-2</v>
      </c>
      <c r="F210" s="231">
        <v>-6.83E-2</v>
      </c>
      <c r="G210" s="231">
        <v>2.1299999999999999E-2</v>
      </c>
      <c r="H210" s="231">
        <v>-8.7300000000000003E-2</v>
      </c>
      <c r="I210" s="231">
        <v>2.3999999999999898E-3</v>
      </c>
    </row>
    <row r="211" spans="4:9" x14ac:dyDescent="0.2">
      <c r="D211" s="230">
        <v>27575</v>
      </c>
      <c r="E211" s="231">
        <v>2.5899999999999999E-2</v>
      </c>
      <c r="F211" s="231">
        <v>2.3400000000000001E-2</v>
      </c>
      <c r="G211" s="231">
        <v>2.2599999999999999E-2</v>
      </c>
      <c r="H211" s="231">
        <v>3.3E-3</v>
      </c>
      <c r="I211" s="231">
        <v>2.4999999999999901E-3</v>
      </c>
    </row>
    <row r="212" spans="4:9" x14ac:dyDescent="0.2">
      <c r="D212" s="230">
        <v>27484</v>
      </c>
      <c r="E212" s="231">
        <v>0.1239</v>
      </c>
      <c r="F212" s="231">
        <v>0.1212</v>
      </c>
      <c r="G212" s="231">
        <v>2.3E-2</v>
      </c>
      <c r="H212" s="231">
        <v>0.10100000000000001</v>
      </c>
      <c r="I212" s="231">
        <v>2.6999999999999902E-3</v>
      </c>
    </row>
    <row r="213" spans="4:9" x14ac:dyDescent="0.2">
      <c r="D213" s="230">
        <v>27394</v>
      </c>
      <c r="E213" s="231">
        <v>-4.6199999999999998E-2</v>
      </c>
      <c r="F213" s="231">
        <v>-4.8599999999999997E-2</v>
      </c>
      <c r="G213" s="231">
        <v>2.5600000000000001E-2</v>
      </c>
      <c r="H213" s="231">
        <v>-7.1800000000000003E-2</v>
      </c>
      <c r="I213" s="231">
        <v>2.3999999999999898E-3</v>
      </c>
    </row>
    <row r="214" spans="4:9" x14ac:dyDescent="0.2">
      <c r="D214" s="230">
        <v>27302</v>
      </c>
      <c r="E214" s="231">
        <v>-0.1084</v>
      </c>
      <c r="F214" s="231">
        <v>-0.11070000000000001</v>
      </c>
      <c r="G214" s="231">
        <v>2.8899999999999999E-2</v>
      </c>
      <c r="H214" s="231">
        <v>-0.13739999999999999</v>
      </c>
      <c r="I214" s="231">
        <v>2.3000000000000099E-3</v>
      </c>
    </row>
    <row r="215" spans="4:9" x14ac:dyDescent="0.2">
      <c r="D215" s="230">
        <v>27210</v>
      </c>
      <c r="E215" s="231">
        <v>-0.17249999999999999</v>
      </c>
      <c r="F215" s="231">
        <v>-0.17469999999999999</v>
      </c>
      <c r="G215" s="231">
        <v>2.2700000000000001E-2</v>
      </c>
      <c r="H215" s="231">
        <v>-0.19520000000000001</v>
      </c>
      <c r="I215" s="231">
        <v>2.2000000000000001E-3</v>
      </c>
    </row>
    <row r="216" spans="4:9" x14ac:dyDescent="0.2">
      <c r="D216" s="230">
        <v>27119</v>
      </c>
      <c r="E216" s="231">
        <v>-7.9000000000000008E-3</v>
      </c>
      <c r="F216" s="231">
        <v>-1.04E-2</v>
      </c>
      <c r="G216" s="231">
        <v>2.4799999999999999E-2</v>
      </c>
      <c r="H216" s="231">
        <v>-3.27E-2</v>
      </c>
      <c r="I216" s="231">
        <v>2.4999999999999901E-3</v>
      </c>
    </row>
    <row r="217" spans="4:9" x14ac:dyDescent="0.2">
      <c r="D217" s="230">
        <v>27029</v>
      </c>
      <c r="E217" s="231">
        <v>-0.15240000000000001</v>
      </c>
      <c r="F217" s="231">
        <v>-0.1547</v>
      </c>
      <c r="G217" s="231">
        <v>1.46E-2</v>
      </c>
      <c r="H217" s="231">
        <v>-0.16700000000000001</v>
      </c>
      <c r="I217" s="231">
        <v>2.29999999999999E-3</v>
      </c>
    </row>
    <row r="218" spans="4:9" x14ac:dyDescent="0.2">
      <c r="D218" s="230">
        <v>26937</v>
      </c>
      <c r="E218" s="231">
        <v>7.4899999999999994E-2</v>
      </c>
      <c r="F218" s="231">
        <v>7.2300000000000003E-2</v>
      </c>
      <c r="G218" s="231">
        <v>2.06E-2</v>
      </c>
      <c r="H218" s="231">
        <v>5.4300000000000001E-2</v>
      </c>
      <c r="I218" s="231">
        <v>2.5999999999999899E-3</v>
      </c>
    </row>
    <row r="219" spans="4:9" x14ac:dyDescent="0.2">
      <c r="D219" s="230">
        <v>26845</v>
      </c>
      <c r="E219" s="231">
        <v>-7.46E-2</v>
      </c>
      <c r="F219" s="231">
        <v>-7.6999999999999999E-2</v>
      </c>
      <c r="G219" s="231">
        <v>1.43E-2</v>
      </c>
      <c r="H219" s="231">
        <v>-8.8900000000000007E-2</v>
      </c>
      <c r="I219" s="231">
        <v>2.3999999999999898E-3</v>
      </c>
    </row>
    <row r="220" spans="4:9" x14ac:dyDescent="0.2">
      <c r="D220" s="230">
        <v>26754</v>
      </c>
      <c r="E220" s="231">
        <v>-7.0099999999999996E-2</v>
      </c>
      <c r="F220" s="231">
        <v>-7.2499999999999995E-2</v>
      </c>
      <c r="G220" s="231">
        <v>1.8499999999999999E-2</v>
      </c>
      <c r="H220" s="231">
        <v>-8.8700000000000001E-2</v>
      </c>
      <c r="I220" s="231">
        <v>2.3999999999999898E-3</v>
      </c>
    </row>
    <row r="221" spans="4:9" x14ac:dyDescent="0.2">
      <c r="D221" s="230">
        <v>26664</v>
      </c>
      <c r="E221" s="231">
        <v>6.0600000000000001E-2</v>
      </c>
      <c r="F221" s="231">
        <v>5.8000000000000003E-2</v>
      </c>
      <c r="G221" s="231">
        <v>1.38E-2</v>
      </c>
      <c r="H221" s="231">
        <v>4.6800000000000001E-2</v>
      </c>
      <c r="I221" s="231">
        <v>2.5999999999999899E-3</v>
      </c>
    </row>
    <row r="222" spans="4:9" x14ac:dyDescent="0.2">
      <c r="D222" s="230">
        <v>26572</v>
      </c>
      <c r="E222" s="231">
        <v>4.8500000000000001E-2</v>
      </c>
      <c r="F222" s="231">
        <v>4.5900000000000003E-2</v>
      </c>
      <c r="G222" s="231">
        <v>1.8100000000000002E-2</v>
      </c>
      <c r="H222" s="231">
        <v>3.04E-2</v>
      </c>
      <c r="I222" s="231">
        <v>2.5999999999999899E-3</v>
      </c>
    </row>
    <row r="223" spans="4:9" x14ac:dyDescent="0.2">
      <c r="D223" s="230">
        <v>26480</v>
      </c>
      <c r="E223" s="231">
        <v>-5.2600000000000001E-2</v>
      </c>
      <c r="F223" s="231">
        <v>-5.5E-2</v>
      </c>
      <c r="G223" s="231">
        <v>1.3899999999999999E-2</v>
      </c>
      <c r="H223" s="231">
        <v>-6.6500000000000004E-2</v>
      </c>
      <c r="I223" s="231">
        <v>2.3999999999999898E-3</v>
      </c>
    </row>
    <row r="224" spans="4:9" x14ac:dyDescent="0.2">
      <c r="D224" s="230">
        <v>26389</v>
      </c>
      <c r="E224" s="231">
        <v>4.0399999999999998E-2</v>
      </c>
      <c r="F224" s="231">
        <v>3.78E-2</v>
      </c>
      <c r="G224" s="231">
        <v>1.41E-2</v>
      </c>
      <c r="H224" s="231">
        <v>2.6200000000000001E-2</v>
      </c>
      <c r="I224" s="231">
        <v>2.5999999999999899E-3</v>
      </c>
    </row>
    <row r="225" spans="4:9" x14ac:dyDescent="0.2">
      <c r="D225" s="230">
        <v>26298</v>
      </c>
      <c r="E225" s="231">
        <v>-1.5800000000000002E-2</v>
      </c>
      <c r="F225" s="231">
        <v>-1.8200000000000001E-2</v>
      </c>
      <c r="G225" s="231">
        <v>1.4800000000000001E-2</v>
      </c>
      <c r="H225" s="231">
        <v>-3.0599999999999999E-2</v>
      </c>
      <c r="I225" s="231">
        <v>2.3999999999999898E-3</v>
      </c>
    </row>
    <row r="226" spans="4:9" x14ac:dyDescent="0.2">
      <c r="D226" s="230">
        <v>26206</v>
      </c>
      <c r="E226" s="231">
        <v>8.7300000000000003E-2</v>
      </c>
      <c r="F226" s="231">
        <v>8.4599999999999995E-2</v>
      </c>
      <c r="G226" s="231">
        <v>1.5699999999999999E-2</v>
      </c>
      <c r="H226" s="231">
        <v>7.1599999999999997E-2</v>
      </c>
      <c r="I226" s="231">
        <v>2.7000000000000001E-3</v>
      </c>
    </row>
    <row r="227" spans="4:9" x14ac:dyDescent="0.2">
      <c r="D227" s="230">
        <v>26114</v>
      </c>
      <c r="E227" s="231">
        <v>-1.4999999999999999E-2</v>
      </c>
      <c r="F227" s="231">
        <v>-1.7500000000000002E-2</v>
      </c>
      <c r="G227" s="231">
        <v>1.1900000000000001E-2</v>
      </c>
      <c r="H227" s="231">
        <v>-2.69E-2</v>
      </c>
      <c r="I227" s="231">
        <v>2.5000000000000001E-3</v>
      </c>
    </row>
    <row r="228" spans="4:9" x14ac:dyDescent="0.2">
      <c r="D228" s="230">
        <v>26023</v>
      </c>
      <c r="E228" s="231">
        <v>0.22439999999999999</v>
      </c>
      <c r="F228" s="231">
        <v>0.22159999999999999</v>
      </c>
      <c r="G228" s="231">
        <v>1.9199999999999998E-2</v>
      </c>
      <c r="H228" s="231">
        <v>0.20519999999999999</v>
      </c>
      <c r="I228" s="231">
        <v>2.79999999999999E-3</v>
      </c>
    </row>
    <row r="229" spans="4:9" x14ac:dyDescent="0.2">
      <c r="D229" s="230">
        <v>25933</v>
      </c>
      <c r="E229" s="231">
        <v>2.98E-2</v>
      </c>
      <c r="F229" s="231">
        <v>2.7300000000000001E-2</v>
      </c>
      <c r="G229" s="231">
        <v>1.61E-2</v>
      </c>
      <c r="H229" s="231">
        <v>1.37E-2</v>
      </c>
      <c r="I229" s="231">
        <v>2.4999999999999901E-3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C2CEA-1DA3-450A-A50C-073899FC9BAA}">
  <sheetPr codeName="Sheet12">
    <tabColor theme="9" tint="-0.249977111117893"/>
  </sheetPr>
  <dimension ref="B1:U196"/>
  <sheetViews>
    <sheetView topLeftCell="C1" zoomScale="130" zoomScaleNormal="130" workbookViewId="0">
      <selection activeCell="G4" sqref="G4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Opp RE</v>
      </c>
      <c r="E6" s="97" t="s">
        <v>483</v>
      </c>
      <c r="G6" s="97"/>
      <c r="H6" s="97"/>
      <c r="I6" s="97"/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499</v>
      </c>
      <c r="G7" s="97"/>
      <c r="H7" s="97"/>
      <c r="I7" s="97"/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0.7</v>
      </c>
      <c r="N10" s="133">
        <f>STDEV(N14:N113)</f>
        <v>0.10568635948638833</v>
      </c>
      <c r="O10" s="134">
        <f>N10*2</f>
        <v>0.21137271897277665</v>
      </c>
      <c r="Q10" s="319" t="s">
        <v>480</v>
      </c>
      <c r="R10" s="319" t="s">
        <v>481</v>
      </c>
      <c r="T10" s="132">
        <f>SLOPE(T14:T113,U14:U113)</f>
        <v>0.54877145312429609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230">
        <v>45565</v>
      </c>
      <c r="E14" s="231">
        <v>1.1676316010429301E-2</v>
      </c>
      <c r="F14" s="231">
        <v>9.0723093071963298E-3</v>
      </c>
      <c r="G14" s="231">
        <v>4.7663718456567999E-3</v>
      </c>
      <c r="H14" s="231">
        <v>6.9091663574523199E-3</v>
      </c>
      <c r="I14" s="231">
        <v>2.6040067032329999E-3</v>
      </c>
      <c r="J14" s="154"/>
      <c r="L14" s="98">
        <f>(H14-($L$10*H15))/(1-$L$10)</f>
        <v>3.1267317649672471E-2</v>
      </c>
      <c r="N14" s="98">
        <f>(1+L14)*(1+G14)*(1-MAX(I14,$I$7/4))-1</f>
        <v>3.3484494406194498E-2</v>
      </c>
      <c r="Q14" s="149">
        <f>F14</f>
        <v>9.0723093071963298E-3</v>
      </c>
      <c r="R14" s="149">
        <f>N14</f>
        <v>3.3484494406194498E-2</v>
      </c>
      <c r="S14" s="102"/>
      <c r="T14" s="113">
        <f t="shared" ref="T14:T76" si="0">H14</f>
        <v>6.9091663574523199E-3</v>
      </c>
      <c r="U14" s="113">
        <f t="shared" ref="U14:U76" si="1">H16</f>
        <v>1.26205346537756E-3</v>
      </c>
    </row>
    <row r="15" spans="2:21" ht="12" customHeight="1" x14ac:dyDescent="0.2">
      <c r="B15" s="320" t="s">
        <v>472</v>
      </c>
      <c r="D15" s="230">
        <v>45473</v>
      </c>
      <c r="E15" s="231">
        <v>-1.92847606324323E-3</v>
      </c>
      <c r="F15" s="231">
        <v>-4.4251929560719999E-3</v>
      </c>
      <c r="G15" s="231">
        <v>1.60369702621949E-3</v>
      </c>
      <c r="H15" s="231">
        <v>-3.5300413392134601E-3</v>
      </c>
      <c r="I15" s="231">
        <v>2.4967168928287601E-3</v>
      </c>
      <c r="L15" s="98">
        <f t="shared" ref="L15:L75" si="2">(H15-($L$10*H16))/(1-$L$10)</f>
        <v>-1.4711595883259172E-2</v>
      </c>
      <c r="N15" s="98">
        <f t="shared" ref="N15:N78" si="3">(1+L15)*(1+G15)*(1-MAX(I15,$I$7/4))-1</f>
        <v>-1.5595423075033255E-2</v>
      </c>
      <c r="Q15" s="149">
        <f t="shared" ref="Q15:Q78" si="4">F15</f>
        <v>-4.4251929560719999E-3</v>
      </c>
      <c r="R15" s="149">
        <f t="shared" ref="R15:R78" si="5">N15</f>
        <v>-1.5595423075033255E-2</v>
      </c>
      <c r="S15" s="102"/>
      <c r="T15" s="113">
        <f t="shared" si="0"/>
        <v>-3.5300413392134601E-3</v>
      </c>
      <c r="U15" s="113">
        <f t="shared" si="1"/>
        <v>-1.20027923749135E-2</v>
      </c>
    </row>
    <row r="16" spans="2:21" x14ac:dyDescent="0.2">
      <c r="B16" s="320"/>
      <c r="D16" s="230">
        <v>45382</v>
      </c>
      <c r="E16" s="231">
        <v>1.4170114463725101E-3</v>
      </c>
      <c r="F16" s="231">
        <v>-1.46850003082152E-3</v>
      </c>
      <c r="G16" s="231">
        <v>1.38848659020382E-4</v>
      </c>
      <c r="H16" s="231">
        <v>1.26205346537756E-3</v>
      </c>
      <c r="I16" s="231">
        <v>2.8855114771940398E-3</v>
      </c>
      <c r="L16" s="98">
        <f t="shared" si="2"/>
        <v>3.2213360426056693E-2</v>
      </c>
      <c r="N16" s="98">
        <f t="shared" si="3"/>
        <v>2.9377804812889652E-2</v>
      </c>
      <c r="Q16" s="149">
        <f t="shared" si="4"/>
        <v>-1.46850003082152E-3</v>
      </c>
      <c r="R16" s="149">
        <f t="shared" si="5"/>
        <v>2.9377804812889652E-2</v>
      </c>
      <c r="S16" s="102"/>
      <c r="T16" s="113">
        <f t="shared" si="0"/>
        <v>1.26205346537756E-3</v>
      </c>
      <c r="U16" s="113">
        <f t="shared" si="1"/>
        <v>-2.4275187828269101E-3</v>
      </c>
    </row>
    <row r="17" spans="2:21" ht="12.75" thickBot="1" x14ac:dyDescent="0.25">
      <c r="B17" s="321"/>
      <c r="D17" s="230">
        <v>45291</v>
      </c>
      <c r="E17" s="231">
        <v>-1.00376533913452E-2</v>
      </c>
      <c r="F17" s="231">
        <v>-1.05745518826633E-2</v>
      </c>
      <c r="G17" s="231">
        <v>1.96051087201674E-3</v>
      </c>
      <c r="H17" s="231">
        <v>-1.20027923749135E-2</v>
      </c>
      <c r="I17" s="231">
        <v>5.36898491318077E-4</v>
      </c>
      <c r="L17" s="98">
        <f t="shared" si="2"/>
        <v>-3.4345097423115534E-2</v>
      </c>
      <c r="N17" s="98">
        <f t="shared" si="3"/>
        <v>-3.2971395592165109E-2</v>
      </c>
      <c r="Q17" s="149">
        <f t="shared" si="4"/>
        <v>-1.05745518826633E-2</v>
      </c>
      <c r="R17" s="149">
        <f t="shared" si="5"/>
        <v>-3.2971395592165109E-2</v>
      </c>
      <c r="S17" s="102"/>
      <c r="T17" s="113">
        <f t="shared" si="0"/>
        <v>-1.20027923749135E-2</v>
      </c>
      <c r="U17" s="113">
        <f t="shared" si="1"/>
        <v>9.5393293918845795E-3</v>
      </c>
    </row>
    <row r="18" spans="2:21" x14ac:dyDescent="0.2">
      <c r="B18" s="152"/>
      <c r="D18" s="230">
        <v>45199</v>
      </c>
      <c r="E18" s="231">
        <v>1.38146590525301E-3</v>
      </c>
      <c r="F18" s="231">
        <v>-1.6634077779285601E-3</v>
      </c>
      <c r="G18" s="231">
        <v>3.8057210464628498E-3</v>
      </c>
      <c r="H18" s="231">
        <v>-2.4275187828269101E-3</v>
      </c>
      <c r="I18" s="231">
        <v>3.0448736831815699E-3</v>
      </c>
      <c r="L18" s="98">
        <f t="shared" si="2"/>
        <v>-3.0350164523820378E-2</v>
      </c>
      <c r="N18" s="98">
        <f t="shared" si="3"/>
        <v>-2.962364524717076E-2</v>
      </c>
      <c r="Q18" s="149">
        <f t="shared" si="4"/>
        <v>-1.6634077779285601E-3</v>
      </c>
      <c r="R18" s="149">
        <f t="shared" si="5"/>
        <v>-2.962364524717076E-2</v>
      </c>
      <c r="S18" s="102"/>
      <c r="T18" s="113">
        <f t="shared" si="0"/>
        <v>-2.4275187828269101E-3</v>
      </c>
      <c r="U18" s="113">
        <f t="shared" si="1"/>
        <v>2.8885798892919301E-3</v>
      </c>
    </row>
    <row r="19" spans="2:21" x14ac:dyDescent="0.2">
      <c r="D19" s="230">
        <v>45107</v>
      </c>
      <c r="E19" s="231">
        <v>1.1161351598747E-2</v>
      </c>
      <c r="F19" s="231">
        <v>8.6237424916958908E-3</v>
      </c>
      <c r="G19" s="231">
        <v>1.6079929054148099E-3</v>
      </c>
      <c r="H19" s="231">
        <v>9.5393293918845795E-3</v>
      </c>
      <c r="I19" s="231">
        <v>2.5376091070511099E-3</v>
      </c>
      <c r="L19" s="98">
        <f t="shared" si="2"/>
        <v>2.5057744897934092E-2</v>
      </c>
      <c r="N19" s="98">
        <f t="shared" si="3"/>
        <v>2.4100651906161952E-2</v>
      </c>
      <c r="Q19" s="149">
        <f t="shared" si="4"/>
        <v>8.6237424916958908E-3</v>
      </c>
      <c r="R19" s="149">
        <f t="shared" si="5"/>
        <v>2.4100651906161952E-2</v>
      </c>
      <c r="S19" s="102"/>
      <c r="T19" s="113">
        <f t="shared" si="0"/>
        <v>9.5393293918845795E-3</v>
      </c>
      <c r="U19" s="113">
        <f t="shared" si="1"/>
        <v>-7.15182440923289E-3</v>
      </c>
    </row>
    <row r="20" spans="2:21" x14ac:dyDescent="0.2">
      <c r="D20" s="230">
        <v>45016</v>
      </c>
      <c r="E20" s="231">
        <v>4.0238933007643403E-3</v>
      </c>
      <c r="F20" s="231">
        <v>1.2765996309847801E-3</v>
      </c>
      <c r="G20" s="231">
        <v>1.1140175144310699E-3</v>
      </c>
      <c r="H20" s="231">
        <v>2.8885798892919301E-3</v>
      </c>
      <c r="I20" s="231">
        <v>2.74729366977956E-3</v>
      </c>
      <c r="L20" s="98">
        <f t="shared" si="2"/>
        <v>2.6316189919183174E-2</v>
      </c>
      <c r="N20" s="98">
        <f t="shared" si="3"/>
        <v>2.4636791083500142E-2</v>
      </c>
      <c r="Q20" s="149">
        <f t="shared" si="4"/>
        <v>1.2765996309847801E-3</v>
      </c>
      <c r="R20" s="149">
        <f t="shared" si="5"/>
        <v>2.4636791083500142E-2</v>
      </c>
      <c r="S20" s="102"/>
      <c r="T20" s="113">
        <f t="shared" si="0"/>
        <v>2.8885798892919301E-3</v>
      </c>
      <c r="U20" s="113">
        <f t="shared" si="1"/>
        <v>-3.4553101512994999E-3</v>
      </c>
    </row>
    <row r="21" spans="2:21" x14ac:dyDescent="0.2">
      <c r="D21" s="230">
        <v>44926</v>
      </c>
      <c r="E21" s="231">
        <v>-2.6903413769537201E-3</v>
      </c>
      <c r="F21" s="231">
        <v>-6.7951870455243398E-3</v>
      </c>
      <c r="G21" s="231">
        <v>4.4624679509897196E-3</v>
      </c>
      <c r="H21" s="231">
        <v>-7.15182440923289E-3</v>
      </c>
      <c r="I21" s="231">
        <v>4.1048456685706201E-3</v>
      </c>
      <c r="L21" s="98">
        <f t="shared" si="2"/>
        <v>-1.5777024344410799E-2</v>
      </c>
      <c r="N21" s="98">
        <f t="shared" si="3"/>
        <v>-1.5443073020221965E-2</v>
      </c>
      <c r="Q21" s="149">
        <f t="shared" si="4"/>
        <v>-6.7951870455243398E-3</v>
      </c>
      <c r="R21" s="149">
        <f t="shared" si="5"/>
        <v>-1.5443073020221965E-2</v>
      </c>
      <c r="S21" s="102"/>
      <c r="T21" s="113">
        <f t="shared" si="0"/>
        <v>-7.15182440923289E-3</v>
      </c>
      <c r="U21" s="113">
        <f t="shared" si="1"/>
        <v>-2.08255071632075E-3</v>
      </c>
    </row>
    <row r="22" spans="2:21" x14ac:dyDescent="0.2">
      <c r="D22" s="230">
        <v>44834</v>
      </c>
      <c r="E22" s="231">
        <v>3.9660140175808E-3</v>
      </c>
      <c r="F22" s="231">
        <v>1.6636693166746401E-3</v>
      </c>
      <c r="G22" s="231">
        <v>7.4199450291804799E-3</v>
      </c>
      <c r="H22" s="231">
        <v>-3.4553101512994999E-3</v>
      </c>
      <c r="I22" s="231">
        <v>2.3023447009061599E-3</v>
      </c>
      <c r="L22" s="98">
        <f t="shared" si="2"/>
        <v>-6.6584154995832498E-3</v>
      </c>
      <c r="N22" s="98">
        <f t="shared" si="3"/>
        <v>-1.5918598042571341E-3</v>
      </c>
      <c r="Q22" s="149">
        <f t="shared" si="4"/>
        <v>1.6636693166746401E-3</v>
      </c>
      <c r="R22" s="149">
        <f t="shared" si="5"/>
        <v>-1.5918598042571341E-3</v>
      </c>
      <c r="S22" s="102"/>
      <c r="T22" s="113">
        <f t="shared" si="0"/>
        <v>-3.4553101512994999E-3</v>
      </c>
      <c r="U22" s="113">
        <f t="shared" si="1"/>
        <v>3.9951846574468097E-2</v>
      </c>
    </row>
    <row r="23" spans="2:21" x14ac:dyDescent="0.2">
      <c r="D23" s="230">
        <v>44742</v>
      </c>
      <c r="E23" s="231">
        <v>4.3951940381966896E-3</v>
      </c>
      <c r="F23" s="231">
        <v>3.0578720135564499E-3</v>
      </c>
      <c r="G23" s="231">
        <v>6.4926982660086403E-3</v>
      </c>
      <c r="H23" s="231">
        <v>-2.08255071632075E-3</v>
      </c>
      <c r="I23" s="231">
        <v>1.3373220246402299E-3</v>
      </c>
      <c r="L23" s="98">
        <f t="shared" si="2"/>
        <v>-0.10016281106149472</v>
      </c>
      <c r="N23" s="98">
        <f t="shared" si="3"/>
        <v>-9.5531624928432257E-2</v>
      </c>
      <c r="Q23" s="149">
        <f t="shared" si="4"/>
        <v>3.0578720135564499E-3</v>
      </c>
      <c r="R23" s="149">
        <f t="shared" si="5"/>
        <v>-9.5531624928432257E-2</v>
      </c>
      <c r="T23" s="113">
        <f t="shared" si="0"/>
        <v>-2.08255071632075E-3</v>
      </c>
      <c r="U23" s="113">
        <f t="shared" si="1"/>
        <v>6.02160213401381E-2</v>
      </c>
    </row>
    <row r="24" spans="2:21" x14ac:dyDescent="0.2">
      <c r="D24" s="230">
        <v>44651</v>
      </c>
      <c r="E24" s="231">
        <v>5.4917565402986097E-2</v>
      </c>
      <c r="F24" s="231">
        <v>5.1597963528401597E-2</v>
      </c>
      <c r="G24" s="231">
        <v>1.4959024482371E-2</v>
      </c>
      <c r="H24" s="231">
        <v>3.9951846574468097E-2</v>
      </c>
      <c r="I24" s="231">
        <v>3.31960187458452E-3</v>
      </c>
      <c r="L24" s="98">
        <f t="shared" si="2"/>
        <v>-7.3312278787619053E-3</v>
      </c>
      <c r="N24" s="98">
        <f t="shared" si="3"/>
        <v>4.1735695179521137E-3</v>
      </c>
      <c r="Q24" s="149">
        <f t="shared" si="4"/>
        <v>5.1597963528401597E-2</v>
      </c>
      <c r="R24" s="149">
        <f t="shared" si="5"/>
        <v>4.1735695179521137E-3</v>
      </c>
      <c r="T24" s="113">
        <f t="shared" si="0"/>
        <v>3.9951846574468097E-2</v>
      </c>
      <c r="U24" s="113">
        <f t="shared" si="1"/>
        <v>5.2094871266620602E-2</v>
      </c>
    </row>
    <row r="25" spans="2:21" x14ac:dyDescent="0.2">
      <c r="D25" s="230">
        <v>44561</v>
      </c>
      <c r="E25" s="231">
        <v>7.6550177060039706E-2</v>
      </c>
      <c r="F25" s="231">
        <v>6.8837680246027197E-2</v>
      </c>
      <c r="G25" s="231">
        <v>1.63341730474954E-2</v>
      </c>
      <c r="H25" s="231">
        <v>6.02160213401381E-2</v>
      </c>
      <c r="I25" s="231">
        <v>7.7124968140124999E-3</v>
      </c>
      <c r="L25" s="98">
        <f t="shared" si="2"/>
        <v>7.9165371511678934E-2</v>
      </c>
      <c r="N25" s="98">
        <f t="shared" si="3"/>
        <v>8.8333635653251585E-2</v>
      </c>
      <c r="Q25" s="149">
        <f t="shared" si="4"/>
        <v>6.8837680246027197E-2</v>
      </c>
      <c r="R25" s="149">
        <f t="shared" si="5"/>
        <v>8.8333635653251585E-2</v>
      </c>
      <c r="T25" s="113">
        <f t="shared" si="0"/>
        <v>6.02160213401381E-2</v>
      </c>
      <c r="U25" s="113">
        <f t="shared" si="1"/>
        <v>2.8605299063809101E-2</v>
      </c>
    </row>
    <row r="26" spans="2:21" x14ac:dyDescent="0.2">
      <c r="D26" s="230">
        <v>44469</v>
      </c>
      <c r="E26" s="231">
        <v>5.8208268586442902E-2</v>
      </c>
      <c r="F26" s="231">
        <v>5.0226673347684499E-2</v>
      </c>
      <c r="G26" s="231">
        <v>6.1046023491042904E-3</v>
      </c>
      <c r="H26" s="231">
        <v>5.2094871266620602E-2</v>
      </c>
      <c r="I26" s="231">
        <v>7.9815952387583804E-3</v>
      </c>
      <c r="L26" s="98">
        <f t="shared" si="2"/>
        <v>0.10690387307318078</v>
      </c>
      <c r="N26" s="98">
        <f t="shared" si="3"/>
        <v>0.10477228907482106</v>
      </c>
      <c r="Q26" s="149">
        <f t="shared" si="4"/>
        <v>5.0226673347684499E-2</v>
      </c>
      <c r="R26" s="149">
        <f t="shared" si="5"/>
        <v>0.10477228907482106</v>
      </c>
      <c r="T26" s="113">
        <f t="shared" si="0"/>
        <v>5.2094871266620602E-2</v>
      </c>
      <c r="U26" s="113">
        <f t="shared" si="1"/>
        <v>2.38087291499673E-2</v>
      </c>
    </row>
    <row r="27" spans="2:21" x14ac:dyDescent="0.2">
      <c r="D27" s="230">
        <v>44377</v>
      </c>
      <c r="E27" s="231">
        <v>4.5894008152302601E-2</v>
      </c>
      <c r="F27" s="231">
        <v>3.98785980946713E-2</v>
      </c>
      <c r="G27" s="231">
        <v>1.7278694191963699E-2</v>
      </c>
      <c r="H27" s="231">
        <v>2.8605299063809101E-2</v>
      </c>
      <c r="I27" s="231">
        <v>6.0154100576313404E-3</v>
      </c>
      <c r="L27" s="98">
        <f t="shared" si="2"/>
        <v>3.9797295529439967E-2</v>
      </c>
      <c r="N27" s="98">
        <f t="shared" si="3"/>
        <v>5.1400753011824785E-2</v>
      </c>
      <c r="Q27" s="149">
        <f t="shared" si="4"/>
        <v>3.98785980946713E-2</v>
      </c>
      <c r="R27" s="149">
        <f t="shared" si="5"/>
        <v>5.1400753011824785E-2</v>
      </c>
      <c r="T27" s="113">
        <f t="shared" si="0"/>
        <v>2.8605299063809101E-2</v>
      </c>
      <c r="U27" s="113">
        <f t="shared" si="1"/>
        <v>2.3296858238070799E-2</v>
      </c>
    </row>
    <row r="28" spans="2:21" x14ac:dyDescent="0.2">
      <c r="D28" s="230">
        <v>44286</v>
      </c>
      <c r="E28" s="231">
        <v>2.7090592108888398E-2</v>
      </c>
      <c r="F28" s="231">
        <v>2.29286886765072E-2</v>
      </c>
      <c r="G28" s="231">
        <v>3.2760429659155401E-3</v>
      </c>
      <c r="H28" s="231">
        <v>2.38087291499673E-2</v>
      </c>
      <c r="I28" s="231">
        <v>4.16190343238124E-3</v>
      </c>
      <c r="L28" s="98">
        <f t="shared" si="2"/>
        <v>2.5003094611059137E-2</v>
      </c>
      <c r="N28" s="98">
        <f t="shared" si="3"/>
        <v>2.4081109410518442E-2</v>
      </c>
      <c r="Q28" s="149">
        <f t="shared" si="4"/>
        <v>2.29286886765072E-2</v>
      </c>
      <c r="R28" s="149">
        <f t="shared" si="5"/>
        <v>2.4081109410518442E-2</v>
      </c>
      <c r="T28" s="113">
        <f t="shared" si="0"/>
        <v>2.38087291499673E-2</v>
      </c>
      <c r="U28" s="113">
        <f t="shared" si="1"/>
        <v>4.4838285427847404E-3</v>
      </c>
    </row>
    <row r="29" spans="2:21" x14ac:dyDescent="0.2">
      <c r="D29" s="230">
        <v>44196</v>
      </c>
      <c r="E29" s="231">
        <v>3.01082823845292E-2</v>
      </c>
      <c r="F29" s="231">
        <v>2.5667699662568901E-2</v>
      </c>
      <c r="G29" s="231">
        <v>6.8069982703248101E-3</v>
      </c>
      <c r="H29" s="231">
        <v>2.3296858238070799E-2</v>
      </c>
      <c r="I29" s="231">
        <v>4.4405827219602904E-3</v>
      </c>
      <c r="L29" s="98">
        <f t="shared" si="2"/>
        <v>6.7193927527071595E-2</v>
      </c>
      <c r="N29" s="98">
        <f t="shared" si="3"/>
        <v>6.9687093717922588E-2</v>
      </c>
      <c r="Q29" s="149">
        <f t="shared" si="4"/>
        <v>2.5667699662568901E-2</v>
      </c>
      <c r="R29" s="149">
        <f t="shared" si="5"/>
        <v>6.9687093717922588E-2</v>
      </c>
      <c r="T29" s="113">
        <f t="shared" si="0"/>
        <v>2.3296858238070799E-2</v>
      </c>
      <c r="U29" s="113">
        <f t="shared" si="1"/>
        <v>-1.9099420560369701E-2</v>
      </c>
    </row>
    <row r="30" spans="2:21" x14ac:dyDescent="0.2">
      <c r="D30" s="230">
        <v>44104</v>
      </c>
      <c r="E30" s="231">
        <v>8.0372836701266201E-3</v>
      </c>
      <c r="F30" s="231">
        <v>5.4177089192860902E-3</v>
      </c>
      <c r="G30" s="231">
        <v>3.5598718262719801E-3</v>
      </c>
      <c r="H30" s="231">
        <v>4.4838285427847404E-3</v>
      </c>
      <c r="I30" s="231">
        <v>2.6195747508405299E-3</v>
      </c>
      <c r="L30" s="98">
        <f t="shared" si="2"/>
        <v>5.9511409783478422E-2</v>
      </c>
      <c r="N30" s="98">
        <f t="shared" si="3"/>
        <v>6.0497784948385425E-2</v>
      </c>
      <c r="Q30" s="149">
        <f t="shared" si="4"/>
        <v>5.4177089192860902E-3</v>
      </c>
      <c r="R30" s="149">
        <f t="shared" si="5"/>
        <v>6.0497784948385425E-2</v>
      </c>
      <c r="T30" s="113">
        <f t="shared" si="0"/>
        <v>4.4838285427847404E-3</v>
      </c>
      <c r="U30" s="113">
        <f t="shared" si="1"/>
        <v>-4.3303508262640303E-2</v>
      </c>
    </row>
    <row r="31" spans="2:21" x14ac:dyDescent="0.2">
      <c r="D31" s="230">
        <v>44012</v>
      </c>
      <c r="E31" s="231">
        <v>-1.51656045069711E-2</v>
      </c>
      <c r="F31" s="231">
        <v>-1.7030174952424801E-2</v>
      </c>
      <c r="G31" s="231">
        <v>3.9394589501643897E-3</v>
      </c>
      <c r="H31" s="231">
        <v>-1.9099420560369701E-2</v>
      </c>
      <c r="I31" s="231">
        <v>1.86457044545364E-3</v>
      </c>
      <c r="L31" s="98">
        <f t="shared" si="2"/>
        <v>3.7376784078261692E-2</v>
      </c>
      <c r="N31" s="98">
        <f t="shared" si="3"/>
        <v>3.9521605296487738E-2</v>
      </c>
      <c r="Q31" s="149">
        <f t="shared" si="4"/>
        <v>-1.7030174952424801E-2</v>
      </c>
      <c r="R31" s="149">
        <f t="shared" si="5"/>
        <v>3.9521605296487738E-2</v>
      </c>
      <c r="T31" s="113">
        <f t="shared" si="0"/>
        <v>-1.9099420560369701E-2</v>
      </c>
      <c r="U31" s="113">
        <f t="shared" si="1"/>
        <v>2.8754227580442701E-2</v>
      </c>
    </row>
    <row r="32" spans="2:21" x14ac:dyDescent="0.2">
      <c r="D32" s="230">
        <v>43921</v>
      </c>
      <c r="E32" s="231">
        <v>-4.2684315847620703E-2</v>
      </c>
      <c r="F32" s="231">
        <v>-4.16478899936178E-2</v>
      </c>
      <c r="G32" s="231">
        <v>6.3308426847354603E-4</v>
      </c>
      <c r="H32" s="231">
        <v>-4.3303508262640303E-2</v>
      </c>
      <c r="I32" s="231">
        <v>-1.0364258540029E-3</v>
      </c>
      <c r="L32" s="98">
        <f t="shared" si="2"/>
        <v>-0.21143822522983391</v>
      </c>
      <c r="N32" s="98">
        <f t="shared" si="3"/>
        <v>-0.21093899917550729</v>
      </c>
      <c r="Q32" s="149">
        <f t="shared" si="4"/>
        <v>-4.16478899936178E-2</v>
      </c>
      <c r="R32" s="149">
        <f t="shared" si="5"/>
        <v>-0.21093899917550729</v>
      </c>
      <c r="T32" s="113">
        <f t="shared" si="0"/>
        <v>-4.3303508262640303E-2</v>
      </c>
      <c r="U32" s="113">
        <f t="shared" si="1"/>
        <v>1.3937049239935599E-2</v>
      </c>
    </row>
    <row r="33" spans="4:21" x14ac:dyDescent="0.2">
      <c r="D33" s="230">
        <v>43830</v>
      </c>
      <c r="E33" s="231">
        <v>3.4099562959863598E-2</v>
      </c>
      <c r="F33" s="231">
        <v>2.79330281402119E-2</v>
      </c>
      <c r="G33" s="231">
        <v>5.3575065195888196E-3</v>
      </c>
      <c r="H33" s="231">
        <v>2.8754227580442701E-2</v>
      </c>
      <c r="I33" s="231">
        <v>6.1665348196516803E-3</v>
      </c>
      <c r="L33" s="98">
        <f t="shared" si="2"/>
        <v>6.3327643708292594E-2</v>
      </c>
      <c r="N33" s="98">
        <f t="shared" si="3"/>
        <v>6.2432252130565136E-2</v>
      </c>
      <c r="Q33" s="149">
        <f t="shared" si="4"/>
        <v>2.79330281402119E-2</v>
      </c>
      <c r="R33" s="149">
        <f t="shared" si="5"/>
        <v>6.2432252130565136E-2</v>
      </c>
      <c r="T33" s="113">
        <f t="shared" si="0"/>
        <v>2.8754227580442701E-2</v>
      </c>
      <c r="U33" s="113">
        <f t="shared" si="1"/>
        <v>1.5131709323717E-2</v>
      </c>
    </row>
    <row r="34" spans="4:21" x14ac:dyDescent="0.2">
      <c r="D34" s="230">
        <v>43738</v>
      </c>
      <c r="E34" s="231">
        <v>1.74214894682749E-2</v>
      </c>
      <c r="F34" s="231">
        <v>1.2949595116441601E-2</v>
      </c>
      <c r="G34" s="231">
        <v>3.4888242271437701E-3</v>
      </c>
      <c r="H34" s="231">
        <v>1.3937049239935599E-2</v>
      </c>
      <c r="I34" s="231">
        <v>4.4718943518332298E-3</v>
      </c>
      <c r="L34" s="98">
        <f t="shared" si="2"/>
        <v>1.1149509044445664E-2</v>
      </c>
      <c r="N34" s="98">
        <f t="shared" si="3"/>
        <v>1.0139702566378528E-2</v>
      </c>
      <c r="Q34" s="149">
        <f t="shared" si="4"/>
        <v>1.2949595116441601E-2</v>
      </c>
      <c r="R34" s="149">
        <f t="shared" si="5"/>
        <v>1.0139702566378528E-2</v>
      </c>
      <c r="T34" s="113">
        <f t="shared" si="0"/>
        <v>1.3937049239935599E-2</v>
      </c>
      <c r="U34" s="113">
        <f t="shared" si="1"/>
        <v>1.3789980101017099E-2</v>
      </c>
    </row>
    <row r="35" spans="4:21" x14ac:dyDescent="0.2">
      <c r="D35" s="230">
        <v>43646</v>
      </c>
      <c r="E35" s="231">
        <v>2.0637715344329101E-2</v>
      </c>
      <c r="F35" s="231">
        <v>1.58330298897374E-2</v>
      </c>
      <c r="G35" s="231">
        <v>5.5101012286438798E-3</v>
      </c>
      <c r="H35" s="231">
        <v>1.5131709323717E-2</v>
      </c>
      <c r="I35" s="231">
        <v>4.8046854545917396E-3</v>
      </c>
      <c r="L35" s="98">
        <f t="shared" si="2"/>
        <v>1.8262410843350098E-2</v>
      </c>
      <c r="N35" s="98">
        <f t="shared" si="3"/>
        <v>1.8953751422254417E-2</v>
      </c>
      <c r="Q35" s="149">
        <f t="shared" si="4"/>
        <v>1.58330298897374E-2</v>
      </c>
      <c r="R35" s="149">
        <f t="shared" si="5"/>
        <v>1.8953751422254417E-2</v>
      </c>
      <c r="T35" s="113">
        <f t="shared" si="0"/>
        <v>1.5131709323717E-2</v>
      </c>
      <c r="U35" s="113">
        <f t="shared" si="1"/>
        <v>1.0027052875089299E-2</v>
      </c>
    </row>
    <row r="36" spans="4:21" x14ac:dyDescent="0.2">
      <c r="D36" s="230">
        <v>43555</v>
      </c>
      <c r="E36" s="231">
        <v>2.20748611869452E-2</v>
      </c>
      <c r="F36" s="231">
        <v>1.8556363386330502E-2</v>
      </c>
      <c r="G36" s="231">
        <v>8.2782606423435698E-3</v>
      </c>
      <c r="H36" s="231">
        <v>1.3789980101017099E-2</v>
      </c>
      <c r="I36" s="231">
        <v>3.5184978006146902E-3</v>
      </c>
      <c r="L36" s="98">
        <f t="shared" si="2"/>
        <v>2.2570143628181962E-2</v>
      </c>
      <c r="N36" s="98">
        <f t="shared" si="3"/>
        <v>2.7407550557503546E-2</v>
      </c>
      <c r="Q36" s="149">
        <f t="shared" si="4"/>
        <v>1.8556363386330502E-2</v>
      </c>
      <c r="R36" s="149">
        <f t="shared" si="5"/>
        <v>2.7407550557503546E-2</v>
      </c>
      <c r="T36" s="113">
        <f t="shared" si="0"/>
        <v>1.3789980101017099E-2</v>
      </c>
      <c r="U36" s="113">
        <f t="shared" si="1"/>
        <v>4.83853766300476E-3</v>
      </c>
    </row>
    <row r="37" spans="4:21" x14ac:dyDescent="0.2">
      <c r="D37" s="230">
        <v>43465</v>
      </c>
      <c r="E37" s="231">
        <v>1.9382029112868401E-2</v>
      </c>
      <c r="F37" s="231">
        <v>1.4680065579446899E-2</v>
      </c>
      <c r="G37" s="231">
        <v>9.3656299534330498E-3</v>
      </c>
      <c r="H37" s="231">
        <v>1.0027052875089299E-2</v>
      </c>
      <c r="I37" s="231">
        <v>4.7019635334214797E-3</v>
      </c>
      <c r="L37" s="98">
        <f t="shared" si="2"/>
        <v>2.213358836995322E-2</v>
      </c>
      <c r="N37" s="98">
        <f t="shared" si="3"/>
        <v>2.6855466918769277E-2</v>
      </c>
      <c r="Q37" s="149">
        <f t="shared" si="4"/>
        <v>1.4680065579446899E-2</v>
      </c>
      <c r="R37" s="149">
        <f t="shared" si="5"/>
        <v>2.6855466918769277E-2</v>
      </c>
      <c r="T37" s="113">
        <f t="shared" si="0"/>
        <v>1.0027052875089299E-2</v>
      </c>
      <c r="U37" s="113">
        <f t="shared" si="1"/>
        <v>-1.1374690394459299E-3</v>
      </c>
    </row>
    <row r="38" spans="4:21" x14ac:dyDescent="0.2">
      <c r="D38" s="230">
        <v>43373</v>
      </c>
      <c r="E38" s="231">
        <v>1.5151532461847399E-2</v>
      </c>
      <c r="F38" s="231">
        <v>1.1500066006957899E-2</v>
      </c>
      <c r="G38" s="231">
        <v>1.03145106007491E-2</v>
      </c>
      <c r="H38" s="231">
        <v>4.83853766300476E-3</v>
      </c>
      <c r="I38" s="231">
        <v>3.6514664548895001E-3</v>
      </c>
      <c r="L38" s="98">
        <f t="shared" si="2"/>
        <v>1.878255330205637E-2</v>
      </c>
      <c r="N38" s="98">
        <f t="shared" si="3"/>
        <v>2.5532375931297091E-2</v>
      </c>
      <c r="Q38" s="149">
        <f t="shared" si="4"/>
        <v>1.1500066006957899E-2</v>
      </c>
      <c r="R38" s="149">
        <f t="shared" si="5"/>
        <v>2.5532375931297091E-2</v>
      </c>
      <c r="T38" s="113">
        <f t="shared" si="0"/>
        <v>4.83853766300476E-3</v>
      </c>
      <c r="U38" s="113">
        <f t="shared" si="1"/>
        <v>1.30293164812929E-2</v>
      </c>
    </row>
    <row r="39" spans="4:21" x14ac:dyDescent="0.2">
      <c r="D39" s="230">
        <v>43281</v>
      </c>
      <c r="E39" s="231">
        <v>2.4462661795216001E-2</v>
      </c>
      <c r="F39" s="231">
        <v>1.9364105887335299E-2</v>
      </c>
      <c r="G39" s="231">
        <v>2.56027600869446E-2</v>
      </c>
      <c r="H39" s="231">
        <v>-1.1374690394459299E-3</v>
      </c>
      <c r="I39" s="231">
        <v>5.0985559078806598E-3</v>
      </c>
      <c r="L39" s="98">
        <f t="shared" si="2"/>
        <v>-3.4193301921169858E-2</v>
      </c>
      <c r="N39" s="98">
        <f t="shared" si="3"/>
        <v>-1.4516277795354582E-2</v>
      </c>
      <c r="Q39" s="149">
        <f t="shared" si="4"/>
        <v>1.9364105887335299E-2</v>
      </c>
      <c r="R39" s="149">
        <f t="shared" si="5"/>
        <v>-1.4516277795354582E-2</v>
      </c>
      <c r="T39" s="113">
        <f t="shared" si="0"/>
        <v>-1.1374690394459299E-3</v>
      </c>
      <c r="U39" s="113">
        <f t="shared" si="1"/>
        <v>1.1135729679185699E-2</v>
      </c>
    </row>
    <row r="40" spans="4:21" x14ac:dyDescent="0.2">
      <c r="D40" s="230">
        <v>43190</v>
      </c>
      <c r="E40" s="231">
        <v>2.14743190614642E-2</v>
      </c>
      <c r="F40" s="231">
        <v>1.8560915519962001E-2</v>
      </c>
      <c r="G40" s="231">
        <v>8.45281005367398E-3</v>
      </c>
      <c r="H40" s="231">
        <v>1.30293164812929E-2</v>
      </c>
      <c r="I40" s="231">
        <v>2.9134035415022E-3</v>
      </c>
      <c r="L40" s="98">
        <f t="shared" si="2"/>
        <v>1.7447685686209701E-2</v>
      </c>
      <c r="N40" s="98">
        <f t="shared" si="3"/>
        <v>2.3058685900845699E-2</v>
      </c>
      <c r="Q40" s="149">
        <f t="shared" si="4"/>
        <v>1.8560915519962001E-2</v>
      </c>
      <c r="R40" s="149">
        <f t="shared" si="5"/>
        <v>2.3058685900845699E-2</v>
      </c>
      <c r="T40" s="113">
        <f t="shared" si="0"/>
        <v>1.30293164812929E-2</v>
      </c>
      <c r="U40" s="113">
        <f t="shared" si="1"/>
        <v>1.7742683500000401E-2</v>
      </c>
    </row>
    <row r="41" spans="4:21" x14ac:dyDescent="0.2">
      <c r="D41" s="230">
        <v>43100</v>
      </c>
      <c r="E41" s="231">
        <v>3.1159465725234699E-2</v>
      </c>
      <c r="F41" s="231">
        <v>2.4890750818558401E-2</v>
      </c>
      <c r="G41" s="231">
        <v>2.002432825179E-2</v>
      </c>
      <c r="H41" s="231">
        <v>1.1135729679185699E-2</v>
      </c>
      <c r="I41" s="231">
        <v>6.2687149066762904E-3</v>
      </c>
      <c r="L41" s="98">
        <f t="shared" si="2"/>
        <v>-4.2804959027152702E-3</v>
      </c>
      <c r="N41" s="98">
        <f t="shared" si="3"/>
        <v>9.2912471078017145E-3</v>
      </c>
      <c r="Q41" s="149">
        <f t="shared" si="4"/>
        <v>2.4890750818558401E-2</v>
      </c>
      <c r="R41" s="149">
        <f t="shared" si="5"/>
        <v>9.2912471078017145E-3</v>
      </c>
      <c r="T41" s="113">
        <f t="shared" si="0"/>
        <v>1.1135729679185699E-2</v>
      </c>
      <c r="U41" s="113">
        <f t="shared" si="1"/>
        <v>1.2424535160217E-2</v>
      </c>
    </row>
    <row r="42" spans="4:21" x14ac:dyDescent="0.2">
      <c r="D42" s="230">
        <v>43008</v>
      </c>
      <c r="E42" s="231">
        <v>3.0799154965383199E-2</v>
      </c>
      <c r="F42" s="231">
        <v>2.6099021750718501E-2</v>
      </c>
      <c r="G42" s="231">
        <v>1.30660640372202E-2</v>
      </c>
      <c r="H42" s="231">
        <v>1.7742683500000401E-2</v>
      </c>
      <c r="I42" s="231">
        <v>4.7001332146646702E-3</v>
      </c>
      <c r="L42" s="98">
        <f t="shared" si="2"/>
        <v>3.0151696292828337E-2</v>
      </c>
      <c r="N42" s="98">
        <f t="shared" si="3"/>
        <v>3.8706610195929692E-2</v>
      </c>
      <c r="Q42" s="149">
        <f t="shared" si="4"/>
        <v>2.6099021750718501E-2</v>
      </c>
      <c r="R42" s="149">
        <f t="shared" si="5"/>
        <v>3.8706610195929692E-2</v>
      </c>
      <c r="T42" s="113">
        <f t="shared" si="0"/>
        <v>1.7742683500000401E-2</v>
      </c>
      <c r="U42" s="113">
        <f t="shared" si="1"/>
        <v>1.0713282617619301E-2</v>
      </c>
    </row>
    <row r="43" spans="4:21" x14ac:dyDescent="0.2">
      <c r="D43" s="230">
        <v>42916</v>
      </c>
      <c r="E43" s="231">
        <v>2.1824509207564801E-2</v>
      </c>
      <c r="F43" s="231">
        <v>1.7702916183526402E-2</v>
      </c>
      <c r="G43" s="231">
        <v>9.4007095374182507E-3</v>
      </c>
      <c r="H43" s="231">
        <v>1.2424535160217E-2</v>
      </c>
      <c r="I43" s="231">
        <v>4.1215930240384203E-3</v>
      </c>
      <c r="L43" s="98">
        <f t="shared" si="2"/>
        <v>1.641745775961163E-2</v>
      </c>
      <c r="N43" s="98">
        <f t="shared" si="3"/>
        <v>2.1743861937349562E-2</v>
      </c>
      <c r="Q43" s="149">
        <f t="shared" si="4"/>
        <v>1.7702916183526402E-2</v>
      </c>
      <c r="R43" s="149">
        <f t="shared" si="5"/>
        <v>2.1743861937349562E-2</v>
      </c>
      <c r="T43" s="113">
        <f t="shared" si="0"/>
        <v>1.2424535160217E-2</v>
      </c>
      <c r="U43" s="113">
        <f t="shared" si="1"/>
        <v>1.04730131136488E-2</v>
      </c>
    </row>
    <row r="44" spans="4:21" x14ac:dyDescent="0.2">
      <c r="D44" s="230">
        <v>42825</v>
      </c>
      <c r="E44" s="231">
        <v>1.88242164384269E-2</v>
      </c>
      <c r="F44" s="231">
        <v>1.54892424563913E-2</v>
      </c>
      <c r="G44" s="231">
        <v>8.1066749528525394E-3</v>
      </c>
      <c r="H44" s="231">
        <v>1.0713282617619301E-2</v>
      </c>
      <c r="I44" s="231">
        <v>3.3349739820356101E-3</v>
      </c>
      <c r="L44" s="98">
        <f t="shared" si="2"/>
        <v>1.1273911460217135E-2</v>
      </c>
      <c r="N44" s="98">
        <f t="shared" si="3"/>
        <v>1.6072067818847513E-2</v>
      </c>
      <c r="Q44" s="149">
        <f t="shared" si="4"/>
        <v>1.54892424563913E-2</v>
      </c>
      <c r="R44" s="149">
        <f t="shared" si="5"/>
        <v>1.6072067818847513E-2</v>
      </c>
      <c r="T44" s="113">
        <f t="shared" si="0"/>
        <v>1.0713282617619301E-2</v>
      </c>
      <c r="U44" s="113">
        <f t="shared" si="1"/>
        <v>4.55645336769726E-4</v>
      </c>
    </row>
    <row r="45" spans="4:21" x14ac:dyDescent="0.2">
      <c r="D45" s="230">
        <v>42735</v>
      </c>
      <c r="E45" s="231">
        <v>2.2664156648271299E-2</v>
      </c>
      <c r="F45" s="231">
        <v>1.7255001562467599E-2</v>
      </c>
      <c r="G45" s="231">
        <v>1.2196583477562299E-2</v>
      </c>
      <c r="H45" s="231">
        <v>1.04730131136488E-2</v>
      </c>
      <c r="I45" s="231">
        <v>5.4091550858037397E-3</v>
      </c>
      <c r="L45" s="98">
        <f t="shared" si="2"/>
        <v>3.384687125969997E-2</v>
      </c>
      <c r="N45" s="98">
        <f t="shared" si="3"/>
        <v>4.0795826668073909E-2</v>
      </c>
      <c r="Q45" s="149">
        <f t="shared" si="4"/>
        <v>1.7255001562467599E-2</v>
      </c>
      <c r="R45" s="149">
        <f t="shared" si="5"/>
        <v>4.0795826668073909E-2</v>
      </c>
      <c r="T45" s="113">
        <f t="shared" si="0"/>
        <v>1.04730131136488E-2</v>
      </c>
      <c r="U45" s="113">
        <f t="shared" si="1"/>
        <v>1.29945696777405E-2</v>
      </c>
    </row>
    <row r="46" spans="4:21" x14ac:dyDescent="0.2">
      <c r="D46" s="230">
        <v>42643</v>
      </c>
      <c r="E46" s="231">
        <v>1.57393030830217E-2</v>
      </c>
      <c r="F46" s="231">
        <v>1.13176814121948E-2</v>
      </c>
      <c r="G46" s="231">
        <v>1.5287468381632001E-2</v>
      </c>
      <c r="H46" s="231">
        <v>4.55645336769726E-4</v>
      </c>
      <c r="I46" s="231">
        <v>4.4216216708269198E-3</v>
      </c>
      <c r="L46" s="98">
        <f t="shared" si="2"/>
        <v>-2.8801844792162072E-2</v>
      </c>
      <c r="N46" s="98">
        <f t="shared" si="3"/>
        <v>-1.8314603041083011E-2</v>
      </c>
      <c r="Q46" s="149">
        <f t="shared" si="4"/>
        <v>1.13176814121948E-2</v>
      </c>
      <c r="R46" s="149">
        <f t="shared" si="5"/>
        <v>-1.8314603041083011E-2</v>
      </c>
      <c r="T46" s="113">
        <f t="shared" si="0"/>
        <v>4.55645336769726E-4</v>
      </c>
      <c r="U46" s="113">
        <f t="shared" si="1"/>
        <v>1.8272886677292099E-2</v>
      </c>
    </row>
    <row r="47" spans="4:21" x14ac:dyDescent="0.2">
      <c r="D47" s="230">
        <v>42551</v>
      </c>
      <c r="E47" s="231">
        <v>2.0535338733449999E-2</v>
      </c>
      <c r="F47" s="231">
        <v>1.56142154602169E-2</v>
      </c>
      <c r="G47" s="231">
        <v>7.5354524238760504E-3</v>
      </c>
      <c r="H47" s="231">
        <v>1.29945696777405E-2</v>
      </c>
      <c r="I47" s="231">
        <v>4.92112327323313E-3</v>
      </c>
      <c r="L47" s="98">
        <f t="shared" si="2"/>
        <v>6.7849667878677159E-4</v>
      </c>
      <c r="N47" s="98">
        <f t="shared" si="3"/>
        <v>3.2574915921601555E-3</v>
      </c>
      <c r="Q47" s="149">
        <f t="shared" si="4"/>
        <v>1.56142154602169E-2</v>
      </c>
      <c r="R47" s="149">
        <f t="shared" si="5"/>
        <v>3.2574915921601555E-3</v>
      </c>
      <c r="T47" s="113">
        <f t="shared" si="0"/>
        <v>1.29945696777405E-2</v>
      </c>
      <c r="U47" s="113">
        <f t="shared" si="1"/>
        <v>2.9099577709340799E-2</v>
      </c>
    </row>
    <row r="48" spans="4:21" x14ac:dyDescent="0.2">
      <c r="D48" s="230">
        <v>42460</v>
      </c>
      <c r="E48" s="231">
        <v>2.60001325163885E-2</v>
      </c>
      <c r="F48" s="231">
        <v>2.0419268646683999E-2</v>
      </c>
      <c r="G48" s="231">
        <v>7.7293589453879697E-3</v>
      </c>
      <c r="H48" s="231">
        <v>1.8272886677292099E-2</v>
      </c>
      <c r="I48" s="231">
        <v>5.58086386970449E-3</v>
      </c>
      <c r="L48" s="98">
        <f t="shared" si="2"/>
        <v>-6.9893923974881931E-3</v>
      </c>
      <c r="N48" s="98">
        <f t="shared" si="3"/>
        <v>-4.8987489991012545E-3</v>
      </c>
      <c r="Q48" s="149">
        <f t="shared" si="4"/>
        <v>2.0419268646683999E-2</v>
      </c>
      <c r="R48" s="149">
        <f t="shared" si="5"/>
        <v>-4.8987489991012545E-3</v>
      </c>
      <c r="T48" s="113">
        <f t="shared" si="0"/>
        <v>1.8272886677292099E-2</v>
      </c>
      <c r="U48" s="113">
        <f t="shared" si="1"/>
        <v>6.2858159884969797E-3</v>
      </c>
    </row>
    <row r="49" spans="4:21" x14ac:dyDescent="0.2">
      <c r="D49" s="230">
        <v>42369</v>
      </c>
      <c r="E49" s="231">
        <v>4.9197890623838503E-2</v>
      </c>
      <c r="F49" s="231">
        <v>4.2479170662981E-2</v>
      </c>
      <c r="G49" s="231">
        <v>2.0102404344294701E-2</v>
      </c>
      <c r="H49" s="231">
        <v>2.9099577709340799E-2</v>
      </c>
      <c r="I49" s="231">
        <v>6.7187199608575703E-3</v>
      </c>
      <c r="L49" s="98">
        <f t="shared" si="2"/>
        <v>8.2331688391309693E-2</v>
      </c>
      <c r="N49" s="98">
        <f t="shared" si="3"/>
        <v>9.6671091764086725E-2</v>
      </c>
      <c r="Q49" s="149">
        <f t="shared" si="4"/>
        <v>4.2479170662981E-2</v>
      </c>
      <c r="R49" s="149">
        <f t="shared" si="5"/>
        <v>9.6671091764086725E-2</v>
      </c>
      <c r="T49" s="113">
        <f t="shared" si="0"/>
        <v>2.9099577709340799E-2</v>
      </c>
      <c r="U49" s="113">
        <f t="shared" si="1"/>
        <v>1.5042927961186E-2</v>
      </c>
    </row>
    <row r="50" spans="4:21" x14ac:dyDescent="0.2">
      <c r="D50" s="230">
        <v>42277</v>
      </c>
      <c r="E50" s="231">
        <v>2.84753512007044E-2</v>
      </c>
      <c r="F50" s="231">
        <v>2.29414645044018E-2</v>
      </c>
      <c r="G50" s="231">
        <v>2.2177978858476399E-2</v>
      </c>
      <c r="H50" s="231">
        <v>6.2858159884969797E-3</v>
      </c>
      <c r="I50" s="231">
        <v>5.5338866963026397E-3</v>
      </c>
      <c r="L50" s="98">
        <f t="shared" si="2"/>
        <v>-1.414744528111073E-2</v>
      </c>
      <c r="N50" s="98">
        <f t="shared" si="3"/>
        <v>2.140181397720875E-3</v>
      </c>
      <c r="Q50" s="149">
        <f t="shared" si="4"/>
        <v>2.29414645044018E-2</v>
      </c>
      <c r="R50" s="149">
        <f t="shared" si="5"/>
        <v>2.140181397720875E-3</v>
      </c>
      <c r="T50" s="113">
        <f t="shared" si="0"/>
        <v>6.2858159884969797E-3</v>
      </c>
      <c r="U50" s="113">
        <f t="shared" si="1"/>
        <v>3.4291120526895098E-2</v>
      </c>
    </row>
    <row r="51" spans="4:21" x14ac:dyDescent="0.2">
      <c r="D51" s="230">
        <v>42185</v>
      </c>
      <c r="E51" s="231">
        <v>2.94757493845113E-2</v>
      </c>
      <c r="F51" s="231">
        <v>2.19201673624158E-2</v>
      </c>
      <c r="G51" s="231">
        <v>1.4439657130812199E-2</v>
      </c>
      <c r="H51" s="231">
        <v>1.5042927961186E-2</v>
      </c>
      <c r="I51" s="231">
        <v>7.5555820220955302E-3</v>
      </c>
      <c r="L51" s="98">
        <f t="shared" si="2"/>
        <v>-2.9869521358801884E-2</v>
      </c>
      <c r="N51" s="98">
        <f t="shared" si="3"/>
        <v>-2.329691152721014E-2</v>
      </c>
      <c r="Q51" s="149">
        <f t="shared" si="4"/>
        <v>2.19201673624158E-2</v>
      </c>
      <c r="R51" s="149">
        <f t="shared" si="5"/>
        <v>-2.329691152721014E-2</v>
      </c>
      <c r="T51" s="113">
        <f t="shared" si="0"/>
        <v>1.5042927961186E-2</v>
      </c>
      <c r="U51" s="113">
        <f t="shared" si="1"/>
        <v>5.5806366412590798E-2</v>
      </c>
    </row>
    <row r="52" spans="4:21" x14ac:dyDescent="0.2">
      <c r="D52" s="230">
        <v>42094</v>
      </c>
      <c r="E52" s="231">
        <v>4.4695922820391198E-2</v>
      </c>
      <c r="F52" s="231">
        <v>3.6937751625043203E-2</v>
      </c>
      <c r="G52" s="231">
        <v>1.04084489485608E-2</v>
      </c>
      <c r="H52" s="231">
        <v>3.4291120526895098E-2</v>
      </c>
      <c r="I52" s="231">
        <v>7.7581711953480697E-3</v>
      </c>
      <c r="L52" s="98">
        <f t="shared" si="2"/>
        <v>-1.5911119873061524E-2</v>
      </c>
      <c r="N52" s="98">
        <f t="shared" si="3"/>
        <v>-1.3382476704354107E-2</v>
      </c>
      <c r="Q52" s="149">
        <f t="shared" si="4"/>
        <v>3.6937751625043203E-2</v>
      </c>
      <c r="R52" s="149">
        <f t="shared" si="5"/>
        <v>-1.3382476704354107E-2</v>
      </c>
      <c r="T52" s="113">
        <f t="shared" si="0"/>
        <v>3.4291120526895098E-2</v>
      </c>
      <c r="U52" s="113">
        <f t="shared" si="1"/>
        <v>3.5212674411946303E-2</v>
      </c>
    </row>
    <row r="53" spans="4:21" x14ac:dyDescent="0.2">
      <c r="D53" s="230">
        <v>42004</v>
      </c>
      <c r="E53" s="231">
        <v>6.8512341361810197E-2</v>
      </c>
      <c r="F53" s="231">
        <v>5.8679796712679998E-2</v>
      </c>
      <c r="G53" s="231">
        <v>1.27042475442956E-2</v>
      </c>
      <c r="H53" s="231">
        <v>5.5806366412590798E-2</v>
      </c>
      <c r="I53" s="231">
        <v>9.8325446491301493E-3</v>
      </c>
      <c r="L53" s="98">
        <f t="shared" si="2"/>
        <v>0.10385831441409461</v>
      </c>
      <c r="N53" s="98">
        <f t="shared" si="3"/>
        <v>0.10689037898045739</v>
      </c>
      <c r="Q53" s="149">
        <f t="shared" si="4"/>
        <v>5.8679796712679998E-2</v>
      </c>
      <c r="R53" s="149">
        <f t="shared" si="5"/>
        <v>0.10689037898045739</v>
      </c>
      <c r="T53" s="113">
        <f t="shared" si="0"/>
        <v>5.5806366412590798E-2</v>
      </c>
      <c r="U53" s="113">
        <f t="shared" si="1"/>
        <v>2.14175331773836E-2</v>
      </c>
    </row>
    <row r="54" spans="4:21" x14ac:dyDescent="0.2">
      <c r="D54" s="230">
        <v>41912</v>
      </c>
      <c r="E54" s="231">
        <v>4.6483994093702498E-2</v>
      </c>
      <c r="F54" s="231">
        <v>3.8521878032260697E-2</v>
      </c>
      <c r="G54" s="231">
        <v>1.1247945250850801E-2</v>
      </c>
      <c r="H54" s="231">
        <v>3.5212674411946303E-2</v>
      </c>
      <c r="I54" s="231">
        <v>7.9621160614417891E-3</v>
      </c>
      <c r="L54" s="98">
        <f t="shared" si="2"/>
        <v>6.7401337292592609E-2</v>
      </c>
      <c r="N54" s="98">
        <f t="shared" si="3"/>
        <v>7.0813042026348638E-2</v>
      </c>
      <c r="Q54" s="149">
        <f t="shared" si="4"/>
        <v>3.8521878032260697E-2</v>
      </c>
      <c r="R54" s="149">
        <f t="shared" si="5"/>
        <v>7.0813042026348638E-2</v>
      </c>
      <c r="T54" s="113">
        <f t="shared" si="0"/>
        <v>3.5212674411946303E-2</v>
      </c>
      <c r="U54" s="113">
        <f t="shared" si="1"/>
        <v>2.6993679983419401E-2</v>
      </c>
    </row>
    <row r="55" spans="4:21" x14ac:dyDescent="0.2">
      <c r="D55" s="230">
        <v>41820</v>
      </c>
      <c r="E55" s="231">
        <v>2.79590498975643E-2</v>
      </c>
      <c r="F55" s="231">
        <v>2.32395857497101E-2</v>
      </c>
      <c r="G55" s="231">
        <v>6.4979901707823704E-3</v>
      </c>
      <c r="H55" s="231">
        <v>2.14175331773836E-2</v>
      </c>
      <c r="I55" s="231">
        <v>4.7194641478541998E-3</v>
      </c>
      <c r="L55" s="98">
        <f t="shared" si="2"/>
        <v>8.4065239633000655E-3</v>
      </c>
      <c r="N55" s="98">
        <f t="shared" si="3"/>
        <v>1.0169076373078845E-2</v>
      </c>
      <c r="Q55" s="149">
        <f t="shared" si="4"/>
        <v>2.32395857497101E-2</v>
      </c>
      <c r="R55" s="149">
        <f t="shared" si="5"/>
        <v>1.0169076373078845E-2</v>
      </c>
      <c r="T55" s="113">
        <f t="shared" si="0"/>
        <v>2.14175331773836E-2</v>
      </c>
      <c r="U55" s="113">
        <f t="shared" si="1"/>
        <v>4.9488361879182298E-2</v>
      </c>
    </row>
    <row r="56" spans="4:21" x14ac:dyDescent="0.2">
      <c r="D56" s="230">
        <v>41729</v>
      </c>
      <c r="E56" s="231">
        <v>3.0120157322190502E-2</v>
      </c>
      <c r="F56" s="231">
        <v>2.3540349049366801E-2</v>
      </c>
      <c r="G56" s="231">
        <v>3.13908388433267E-3</v>
      </c>
      <c r="H56" s="231">
        <v>2.6993679983419401E-2</v>
      </c>
      <c r="I56" s="231">
        <v>6.5798082728236998E-3</v>
      </c>
      <c r="L56" s="98">
        <f t="shared" si="2"/>
        <v>-2.5493911106694019E-2</v>
      </c>
      <c r="N56" s="98">
        <f t="shared" si="3"/>
        <v>-2.8867045977819084E-2</v>
      </c>
      <c r="Q56" s="149">
        <f t="shared" si="4"/>
        <v>2.3540349049366801E-2</v>
      </c>
      <c r="R56" s="149">
        <f t="shared" si="5"/>
        <v>-2.8867045977819084E-2</v>
      </c>
      <c r="T56" s="113">
        <f t="shared" si="0"/>
        <v>2.6993679983419401E-2</v>
      </c>
      <c r="U56" s="113">
        <f t="shared" si="1"/>
        <v>3.1647171969806903E-2</v>
      </c>
    </row>
    <row r="57" spans="4:21" x14ac:dyDescent="0.2">
      <c r="D57" s="230">
        <v>41639</v>
      </c>
      <c r="E57" s="231">
        <v>5.4992760322125599E-2</v>
      </c>
      <c r="F57" s="231">
        <v>4.5706740927826402E-2</v>
      </c>
      <c r="G57" s="231">
        <v>5.4731845179533797E-3</v>
      </c>
      <c r="H57" s="231">
        <v>4.9488361879182298E-2</v>
      </c>
      <c r="I57" s="231">
        <v>9.2860193942991501E-3</v>
      </c>
      <c r="L57" s="98">
        <f t="shared" si="2"/>
        <v>9.1117805001058205E-2</v>
      </c>
      <c r="N57" s="98">
        <f t="shared" si="3"/>
        <v>8.6902097902153086E-2</v>
      </c>
      <c r="Q57" s="149">
        <f t="shared" si="4"/>
        <v>4.5706740927826402E-2</v>
      </c>
      <c r="R57" s="149">
        <f t="shared" si="5"/>
        <v>8.6902097902153086E-2</v>
      </c>
      <c r="T57" s="113">
        <f t="shared" si="0"/>
        <v>4.9488361879182298E-2</v>
      </c>
      <c r="U57" s="113">
        <f t="shared" si="1"/>
        <v>3.8071127239531197E-2</v>
      </c>
    </row>
    <row r="58" spans="4:21" x14ac:dyDescent="0.2">
      <c r="D58" s="230">
        <v>41547</v>
      </c>
      <c r="E58" s="231">
        <v>4.16767263450213E-2</v>
      </c>
      <c r="F58" s="231">
        <v>3.3591424116112198E-2</v>
      </c>
      <c r="G58" s="231">
        <v>1.00306871768203E-2</v>
      </c>
      <c r="H58" s="231">
        <v>3.1647171969806903E-2</v>
      </c>
      <c r="I58" s="231">
        <v>8.0853022289091303E-3</v>
      </c>
      <c r="L58" s="98">
        <f t="shared" si="2"/>
        <v>1.6657943007116885E-2</v>
      </c>
      <c r="N58" s="98">
        <f t="shared" si="3"/>
        <v>1.8553281951104728E-2</v>
      </c>
      <c r="Q58" s="149">
        <f t="shared" si="4"/>
        <v>3.3591424116112198E-2</v>
      </c>
      <c r="R58" s="149">
        <f t="shared" si="5"/>
        <v>1.8553281951104728E-2</v>
      </c>
      <c r="T58" s="113">
        <f t="shared" si="0"/>
        <v>3.1647171969806903E-2</v>
      </c>
      <c r="U58" s="113">
        <f t="shared" si="1"/>
        <v>2.9534881916383302E-2</v>
      </c>
    </row>
    <row r="59" spans="4:21" x14ac:dyDescent="0.2">
      <c r="D59" s="230">
        <v>41455</v>
      </c>
      <c r="E59" s="231">
        <v>4.9962519235172802E-2</v>
      </c>
      <c r="F59" s="231">
        <v>4.1297697127666899E-2</v>
      </c>
      <c r="G59" s="231">
        <v>1.1901286767268201E-2</v>
      </c>
      <c r="H59" s="231">
        <v>3.8071127239531197E-2</v>
      </c>
      <c r="I59" s="231">
        <v>8.6648221075059095E-3</v>
      </c>
      <c r="L59" s="98">
        <f t="shared" si="2"/>
        <v>5.7989032993542952E-2</v>
      </c>
      <c r="N59" s="98">
        <f t="shared" si="3"/>
        <v>6.1304074600603276E-2</v>
      </c>
      <c r="Q59" s="149">
        <f t="shared" si="4"/>
        <v>4.1297697127666899E-2</v>
      </c>
      <c r="R59" s="149">
        <f t="shared" si="5"/>
        <v>6.1304074600603276E-2</v>
      </c>
      <c r="T59" s="113">
        <f t="shared" si="0"/>
        <v>3.8071127239531197E-2</v>
      </c>
      <c r="U59" s="113">
        <f t="shared" si="1"/>
        <v>4.36025355830333E-2</v>
      </c>
    </row>
    <row r="60" spans="4:21" x14ac:dyDescent="0.2">
      <c r="D60" s="230">
        <v>41364</v>
      </c>
      <c r="E60" s="231">
        <v>3.64832684907744E-2</v>
      </c>
      <c r="F60" s="231">
        <v>2.7472244627456299E-2</v>
      </c>
      <c r="G60" s="231">
        <v>6.2757965410298001E-3</v>
      </c>
      <c r="H60" s="231">
        <v>2.9534881916383302E-2</v>
      </c>
      <c r="I60" s="231">
        <v>9.0110238633181496E-3</v>
      </c>
      <c r="L60" s="98">
        <f t="shared" si="2"/>
        <v>-3.2896433058000186E-3</v>
      </c>
      <c r="N60" s="98">
        <f t="shared" si="3"/>
        <v>-6.0722380244524476E-3</v>
      </c>
      <c r="Q60" s="149">
        <f t="shared" si="4"/>
        <v>2.7472244627456299E-2</v>
      </c>
      <c r="R60" s="149">
        <f t="shared" si="5"/>
        <v>-6.0722380244524476E-3</v>
      </c>
      <c r="T60" s="113">
        <f t="shared" si="0"/>
        <v>2.9534881916383302E-2</v>
      </c>
      <c r="U60" s="113">
        <f t="shared" si="1"/>
        <v>3.02649771840145E-2</v>
      </c>
    </row>
    <row r="61" spans="4:21" x14ac:dyDescent="0.2">
      <c r="D61" s="230">
        <v>41274</v>
      </c>
      <c r="E61" s="231">
        <v>5.7321733968199201E-2</v>
      </c>
      <c r="F61" s="231">
        <v>4.9073170475937698E-2</v>
      </c>
      <c r="G61" s="231">
        <v>1.37167470194407E-2</v>
      </c>
      <c r="H61" s="231">
        <v>4.36025355830333E-2</v>
      </c>
      <c r="I61" s="231">
        <v>8.2485634922615497E-3</v>
      </c>
      <c r="L61" s="98">
        <f t="shared" si="2"/>
        <v>7.4723505180743818E-2</v>
      </c>
      <c r="N61" s="98">
        <f t="shared" si="3"/>
        <v>8.0478692613525915E-2</v>
      </c>
      <c r="Q61" s="149">
        <f t="shared" si="4"/>
        <v>4.9073170475937698E-2</v>
      </c>
      <c r="R61" s="149">
        <f t="shared" si="5"/>
        <v>8.0478692613525915E-2</v>
      </c>
      <c r="T61" s="113">
        <f t="shared" si="0"/>
        <v>4.36025355830333E-2</v>
      </c>
      <c r="U61" s="113">
        <f t="shared" si="1"/>
        <v>1.8409959585041099E-2</v>
      </c>
    </row>
    <row r="62" spans="4:21" x14ac:dyDescent="0.2">
      <c r="D62" s="230">
        <v>41182</v>
      </c>
      <c r="E62" s="231">
        <v>3.9664860328772499E-2</v>
      </c>
      <c r="F62" s="231">
        <v>3.3304686224167102E-2</v>
      </c>
      <c r="G62" s="231">
        <v>9.2890709951133493E-3</v>
      </c>
      <c r="H62" s="231">
        <v>3.02649771840145E-2</v>
      </c>
      <c r="I62" s="231">
        <v>6.3601741046054499E-3</v>
      </c>
      <c r="L62" s="98">
        <f t="shared" si="2"/>
        <v>5.7926684914952425E-2</v>
      </c>
      <c r="N62" s="98">
        <f t="shared" si="3"/>
        <v>6.0962740669139093E-2</v>
      </c>
      <c r="Q62" s="149">
        <f t="shared" si="4"/>
        <v>3.3304686224167102E-2</v>
      </c>
      <c r="R62" s="149">
        <f t="shared" si="5"/>
        <v>6.0962740669139093E-2</v>
      </c>
      <c r="T62" s="113">
        <f t="shared" si="0"/>
        <v>3.02649771840145E-2</v>
      </c>
      <c r="U62" s="113">
        <f t="shared" si="1"/>
        <v>2.1874456709216099E-2</v>
      </c>
    </row>
    <row r="63" spans="4:21" x14ac:dyDescent="0.2">
      <c r="D63" s="230">
        <v>41090</v>
      </c>
      <c r="E63" s="231">
        <v>2.69108590740516E-2</v>
      </c>
      <c r="F63" s="231">
        <v>2.0935581884721801E-2</v>
      </c>
      <c r="G63" s="231">
        <v>8.3422037162105504E-3</v>
      </c>
      <c r="H63" s="231">
        <v>1.8409959585041099E-2</v>
      </c>
      <c r="I63" s="231">
        <v>5.9752771893297803E-3</v>
      </c>
      <c r="L63" s="98">
        <f t="shared" si="2"/>
        <v>1.0326132961966099E-2</v>
      </c>
      <c r="N63" s="98">
        <f t="shared" si="3"/>
        <v>1.2667138980761772E-2</v>
      </c>
      <c r="Q63" s="149">
        <f t="shared" si="4"/>
        <v>2.0935581884721801E-2</v>
      </c>
      <c r="R63" s="149">
        <f t="shared" si="5"/>
        <v>1.2667138980761772E-2</v>
      </c>
      <c r="T63" s="113">
        <f t="shared" si="0"/>
        <v>1.8409959585041099E-2</v>
      </c>
      <c r="U63" s="113">
        <f t="shared" si="1"/>
        <v>3.1414563367420802E-2</v>
      </c>
    </row>
    <row r="64" spans="4:21" x14ac:dyDescent="0.2">
      <c r="D64" s="230">
        <v>40999</v>
      </c>
      <c r="E64" s="231">
        <v>2.6545595609980401E-2</v>
      </c>
      <c r="F64" s="231">
        <v>2.0293728695986401E-2</v>
      </c>
      <c r="G64" s="231">
        <v>4.6631759699314696E-3</v>
      </c>
      <c r="H64" s="231">
        <v>2.1874456709216099E-2</v>
      </c>
      <c r="I64" s="231">
        <v>6.2518669139940298E-3</v>
      </c>
      <c r="L64" s="98">
        <f t="shared" si="2"/>
        <v>-3.8579215992820082E-4</v>
      </c>
      <c r="N64" s="98">
        <f t="shared" si="3"/>
        <v>-2.0030125078274175E-3</v>
      </c>
      <c r="Q64" s="149">
        <f t="shared" si="4"/>
        <v>2.0293728695986401E-2</v>
      </c>
      <c r="R64" s="149">
        <f t="shared" si="5"/>
        <v>-2.0030125078274175E-3</v>
      </c>
      <c r="T64" s="113">
        <f t="shared" si="0"/>
        <v>2.1874456709216099E-2</v>
      </c>
      <c r="U64" s="113">
        <f t="shared" si="1"/>
        <v>-1.62655561672981E-3</v>
      </c>
    </row>
    <row r="65" spans="4:21" x14ac:dyDescent="0.2">
      <c r="D65" s="230">
        <v>40908</v>
      </c>
      <c r="E65" s="231">
        <v>3.3348199407458597E-2</v>
      </c>
      <c r="F65" s="231">
        <v>2.5859320280872601E-2</v>
      </c>
      <c r="G65" s="231">
        <v>1.60166468228774E-3</v>
      </c>
      <c r="H65" s="231">
        <v>3.1414563367420802E-2</v>
      </c>
      <c r="I65" s="231">
        <v>7.4888791265860302E-3</v>
      </c>
      <c r="L65" s="98">
        <f t="shared" si="2"/>
        <v>0.10851050766377221</v>
      </c>
      <c r="N65" s="98">
        <f t="shared" si="3"/>
        <v>0.10197117237011177</v>
      </c>
      <c r="Q65" s="149">
        <f t="shared" si="4"/>
        <v>2.5859320280872601E-2</v>
      </c>
      <c r="R65" s="149">
        <f t="shared" si="5"/>
        <v>0.10197117237011177</v>
      </c>
      <c r="T65" s="113">
        <f t="shared" si="0"/>
        <v>3.1414563367420802E-2</v>
      </c>
      <c r="U65" s="113">
        <f t="shared" si="1"/>
        <v>4.5730061860718901E-2</v>
      </c>
    </row>
    <row r="66" spans="4:21" x14ac:dyDescent="0.2">
      <c r="D66" s="230">
        <v>40816</v>
      </c>
      <c r="E66" s="231">
        <v>3.5202747052151999E-3</v>
      </c>
      <c r="F66" s="231">
        <v>-2.1335418557767798E-3</v>
      </c>
      <c r="G66" s="231">
        <v>5.4111504379256402E-3</v>
      </c>
      <c r="H66" s="231">
        <v>-1.62655561672981E-3</v>
      </c>
      <c r="I66" s="231">
        <v>5.6538165609919897E-3</v>
      </c>
      <c r="L66" s="98">
        <f t="shared" si="2"/>
        <v>-0.11212532973077677</v>
      </c>
      <c r="N66" s="98">
        <f t="shared" si="3"/>
        <v>-0.11236795016342593</v>
      </c>
      <c r="Q66" s="149">
        <f t="shared" si="4"/>
        <v>-2.1335418557767798E-3</v>
      </c>
      <c r="R66" s="149">
        <f t="shared" si="5"/>
        <v>-0.11236795016342593</v>
      </c>
      <c r="T66" s="113">
        <f t="shared" si="0"/>
        <v>-1.62655561672981E-3</v>
      </c>
      <c r="U66" s="113">
        <f t="shared" si="1"/>
        <v>3.9095797193232501E-2</v>
      </c>
    </row>
    <row r="67" spans="4:21" x14ac:dyDescent="0.2">
      <c r="D67" s="230">
        <v>40724</v>
      </c>
      <c r="E67" s="231">
        <v>5.0843614406110099E-2</v>
      </c>
      <c r="F67" s="231">
        <v>4.0199030935658901E-2</v>
      </c>
      <c r="G67" s="231">
        <v>5.0942345435691302E-3</v>
      </c>
      <c r="H67" s="231">
        <v>4.5730061860718901E-2</v>
      </c>
      <c r="I67" s="231">
        <v>1.0644583470451101E-2</v>
      </c>
      <c r="L67" s="98">
        <f t="shared" si="2"/>
        <v>6.1210012751520507E-2</v>
      </c>
      <c r="N67" s="98">
        <f t="shared" si="3"/>
        <v>5.5262381716785436E-2</v>
      </c>
      <c r="Q67" s="149">
        <f t="shared" si="4"/>
        <v>4.0199030935658901E-2</v>
      </c>
      <c r="R67" s="149">
        <f t="shared" si="5"/>
        <v>5.5262381716785436E-2</v>
      </c>
      <c r="T67" s="113">
        <f t="shared" si="0"/>
        <v>4.5730061860718901E-2</v>
      </c>
      <c r="U67" s="113">
        <f t="shared" si="1"/>
        <v>8.2989981477018804E-2</v>
      </c>
    </row>
    <row r="68" spans="4:21" x14ac:dyDescent="0.2">
      <c r="D68" s="230">
        <v>40633</v>
      </c>
      <c r="E68" s="231">
        <v>4.2589073612079698E-2</v>
      </c>
      <c r="F68" s="231">
        <v>3.3020939470838298E-2</v>
      </c>
      <c r="G68" s="231">
        <v>3.5226017856009101E-3</v>
      </c>
      <c r="H68" s="231">
        <v>3.9095797193232501E-2</v>
      </c>
      <c r="I68" s="231">
        <v>9.5681341412414394E-3</v>
      </c>
      <c r="L68" s="98">
        <f t="shared" si="2"/>
        <v>-6.3323966135602178E-2</v>
      </c>
      <c r="N68" s="98">
        <f t="shared" si="3"/>
        <v>-6.9018241814539416E-2</v>
      </c>
      <c r="Q68" s="149">
        <f t="shared" si="4"/>
        <v>3.3020939470838298E-2</v>
      </c>
      <c r="R68" s="149">
        <f t="shared" si="5"/>
        <v>-6.9018241814539416E-2</v>
      </c>
      <c r="T68" s="113">
        <f t="shared" si="0"/>
        <v>3.9095797193232501E-2</v>
      </c>
      <c r="U68" s="113">
        <f t="shared" si="1"/>
        <v>4.5030120469469602E-2</v>
      </c>
    </row>
    <row r="69" spans="4:21" x14ac:dyDescent="0.2">
      <c r="D69" s="230">
        <v>40543</v>
      </c>
      <c r="E69" s="231">
        <v>8.7531121588431599E-2</v>
      </c>
      <c r="F69" s="231">
        <v>7.8881496665453604E-2</v>
      </c>
      <c r="G69" s="231">
        <v>4.5280587843202699E-3</v>
      </c>
      <c r="H69" s="231">
        <v>8.2989981477018804E-2</v>
      </c>
      <c r="I69" s="231">
        <v>8.6496249229780497E-3</v>
      </c>
      <c r="L69" s="98">
        <f t="shared" si="2"/>
        <v>0.17156299049463358</v>
      </c>
      <c r="N69" s="98">
        <f t="shared" si="3"/>
        <v>0.16668843069577188</v>
      </c>
      <c r="Q69" s="149">
        <f t="shared" si="4"/>
        <v>7.8881496665453604E-2</v>
      </c>
      <c r="R69" s="149">
        <f t="shared" si="5"/>
        <v>0.16668843069577188</v>
      </c>
      <c r="T69" s="113">
        <f t="shared" si="0"/>
        <v>8.2989981477018804E-2</v>
      </c>
      <c r="U69" s="113">
        <f t="shared" si="1"/>
        <v>3.3074595549556399E-2</v>
      </c>
    </row>
    <row r="70" spans="4:21" x14ac:dyDescent="0.2">
      <c r="D70" s="230">
        <v>40451</v>
      </c>
      <c r="E70" s="231">
        <v>5.1508559342822002E-2</v>
      </c>
      <c r="F70" s="231">
        <v>4.3488701110760003E-2</v>
      </c>
      <c r="G70" s="231">
        <v>6.4610836489045198E-3</v>
      </c>
      <c r="H70" s="231">
        <v>4.5030120469469602E-2</v>
      </c>
      <c r="I70" s="231">
        <v>8.0198582320620496E-3</v>
      </c>
      <c r="L70" s="98">
        <f t="shared" si="2"/>
        <v>7.2926345282600405E-2</v>
      </c>
      <c r="N70" s="98">
        <f t="shared" si="3"/>
        <v>7.1198299168481638E-2</v>
      </c>
      <c r="Q70" s="149">
        <f t="shared" si="4"/>
        <v>4.3488701110760003E-2</v>
      </c>
      <c r="R70" s="149">
        <f t="shared" si="5"/>
        <v>7.1198299168481638E-2</v>
      </c>
      <c r="T70" s="113">
        <f t="shared" si="0"/>
        <v>4.5030120469469602E-2</v>
      </c>
      <c r="U70" s="113">
        <f t="shared" si="1"/>
        <v>9.1079350161658301E-3</v>
      </c>
    </row>
    <row r="71" spans="4:21" x14ac:dyDescent="0.2">
      <c r="D71" s="230">
        <v>40359</v>
      </c>
      <c r="E71" s="231">
        <v>3.8776782277723902E-2</v>
      </c>
      <c r="F71" s="231">
        <v>3.24709269919135E-2</v>
      </c>
      <c r="G71" s="231">
        <v>5.6049934193006697E-3</v>
      </c>
      <c r="H71" s="231">
        <v>3.3074595549556399E-2</v>
      </c>
      <c r="I71" s="231">
        <v>6.3058552858103597E-3</v>
      </c>
      <c r="L71" s="98">
        <f t="shared" si="2"/>
        <v>8.8996803460801049E-2</v>
      </c>
      <c r="N71" s="98">
        <f t="shared" si="3"/>
        <v>8.8195077323417026E-2</v>
      </c>
      <c r="Q71" s="149">
        <f t="shared" si="4"/>
        <v>3.24709269919135E-2</v>
      </c>
      <c r="R71" s="149">
        <f t="shared" si="5"/>
        <v>8.8195077323417026E-2</v>
      </c>
      <c r="T71" s="113">
        <f t="shared" si="0"/>
        <v>3.3074595549556399E-2</v>
      </c>
      <c r="U71" s="113">
        <f t="shared" si="1"/>
        <v>-3.3512254822247602E-2</v>
      </c>
    </row>
    <row r="72" spans="4:21" x14ac:dyDescent="0.2">
      <c r="D72" s="230">
        <v>40268</v>
      </c>
      <c r="E72" s="231">
        <v>1.85799682851161E-2</v>
      </c>
      <c r="F72" s="231">
        <v>1.3267767306808601E-2</v>
      </c>
      <c r="G72" s="231">
        <v>9.1443041556839907E-3</v>
      </c>
      <c r="H72" s="231">
        <v>9.1079350161658301E-3</v>
      </c>
      <c r="I72" s="231">
        <v>5.3122009783075604E-3</v>
      </c>
      <c r="L72" s="98">
        <f t="shared" si="2"/>
        <v>0.10855504463913047</v>
      </c>
      <c r="N72" s="98">
        <f t="shared" si="3"/>
        <v>0.11274929235524711</v>
      </c>
      <c r="Q72" s="149">
        <f t="shared" si="4"/>
        <v>1.3267767306808601E-2</v>
      </c>
      <c r="R72" s="149">
        <f t="shared" si="5"/>
        <v>0.11274929235524711</v>
      </c>
      <c r="T72" s="113">
        <f t="shared" si="0"/>
        <v>9.1079350161658301E-3</v>
      </c>
      <c r="U72" s="113">
        <f t="shared" si="1"/>
        <v>-2.6168704561425098E-2</v>
      </c>
    </row>
    <row r="73" spans="4:21" x14ac:dyDescent="0.2">
      <c r="D73" s="230">
        <v>40178</v>
      </c>
      <c r="E73" s="231">
        <v>-2.7854763730975701E-2</v>
      </c>
      <c r="F73" s="231">
        <v>-3.5014722060202702E-2</v>
      </c>
      <c r="G73" s="231">
        <v>5.6561199029319499E-3</v>
      </c>
      <c r="H73" s="231">
        <v>-3.3512254822247602E-2</v>
      </c>
      <c r="I73" s="231">
        <v>7.1599583292269601E-3</v>
      </c>
      <c r="L73" s="98">
        <f t="shared" si="2"/>
        <v>-5.0647205430833446E-2</v>
      </c>
      <c r="N73" s="98">
        <f t="shared" si="3"/>
        <v>-5.2113325136831201E-2</v>
      </c>
      <c r="Q73" s="149">
        <f t="shared" si="4"/>
        <v>-3.5014722060202702E-2</v>
      </c>
      <c r="R73" s="149">
        <f t="shared" si="5"/>
        <v>-5.2113325136831201E-2</v>
      </c>
      <c r="T73" s="113">
        <f t="shared" si="0"/>
        <v>-3.3512254822247602E-2</v>
      </c>
      <c r="U73" s="113">
        <f t="shared" si="1"/>
        <v>-8.0291680962801204E-2</v>
      </c>
    </row>
    <row r="74" spans="4:21" x14ac:dyDescent="0.2">
      <c r="D74" s="230">
        <v>40086</v>
      </c>
      <c r="E74" s="231">
        <v>-1.9332257027411998E-2</v>
      </c>
      <c r="F74" s="231">
        <v>-2.5175465943872401E-2</v>
      </c>
      <c r="G74" s="231">
        <v>6.82637939133278E-3</v>
      </c>
      <c r="H74" s="231">
        <v>-2.6168704561425098E-2</v>
      </c>
      <c r="I74" s="231">
        <v>5.8432089164603502E-3</v>
      </c>
      <c r="L74" s="98">
        <f t="shared" si="2"/>
        <v>0.10011824037511913</v>
      </c>
      <c r="N74" s="98">
        <f t="shared" si="3"/>
        <v>0.10115596267453775</v>
      </c>
      <c r="Q74" s="149">
        <f t="shared" si="4"/>
        <v>-2.5175465943872401E-2</v>
      </c>
      <c r="R74" s="149">
        <f t="shared" si="5"/>
        <v>0.10115596267453775</v>
      </c>
      <c r="T74" s="113">
        <f t="shared" si="0"/>
        <v>-2.6168704561425098E-2</v>
      </c>
      <c r="U74" s="113">
        <f t="shared" si="1"/>
        <v>-9.8090872484153893E-2</v>
      </c>
    </row>
    <row r="75" spans="4:21" x14ac:dyDescent="0.2">
      <c r="D75" s="230">
        <v>39994</v>
      </c>
      <c r="E75" s="231">
        <v>-7.7788168527012494E-2</v>
      </c>
      <c r="F75" s="231">
        <v>-8.2848178845925796E-2</v>
      </c>
      <c r="G75" s="231">
        <v>2.5107483579976E-3</v>
      </c>
      <c r="H75" s="231">
        <v>-8.0291680962801204E-2</v>
      </c>
      <c r="I75" s="231">
        <v>5.0600103189132797E-3</v>
      </c>
      <c r="L75" s="98">
        <f t="shared" si="2"/>
        <v>-3.876023407964492E-2</v>
      </c>
      <c r="N75" s="98">
        <f t="shared" si="3"/>
        <v>-4.1222898036818556E-2</v>
      </c>
      <c r="Q75" s="149">
        <f t="shared" si="4"/>
        <v>-8.2848178845925796E-2</v>
      </c>
      <c r="R75" s="149">
        <f t="shared" si="5"/>
        <v>-4.1222898036818556E-2</v>
      </c>
      <c r="T75" s="113">
        <f t="shared" si="0"/>
        <v>-8.0291680962801204E-2</v>
      </c>
      <c r="U75" s="113">
        <f t="shared" si="1"/>
        <v>-0.20640936816104899</v>
      </c>
    </row>
    <row r="76" spans="4:21" x14ac:dyDescent="0.2">
      <c r="D76" s="230">
        <v>39903</v>
      </c>
      <c r="E76" s="231">
        <v>-9.8191718876977294E-2</v>
      </c>
      <c r="F76" s="231">
        <v>-9.6263248714503799E-2</v>
      </c>
      <c r="G76" s="231">
        <v>7.0137737396451093E-5</v>
      </c>
      <c r="H76" s="231">
        <v>-9.8090872484153893E-2</v>
      </c>
      <c r="I76" s="231">
        <v>-1.92847016247348E-3</v>
      </c>
      <c r="L76" s="98">
        <f t="shared" ref="L76:L139" si="6">(H76-($L$10*H77))/(1-$L$10)</f>
        <v>0.15465228409526793</v>
      </c>
      <c r="N76" s="98">
        <f t="shared" si="3"/>
        <v>0.15473326879395399</v>
      </c>
      <c r="Q76" s="149">
        <f t="shared" si="4"/>
        <v>-9.6263248714503799E-2</v>
      </c>
      <c r="R76" s="149">
        <f t="shared" si="5"/>
        <v>0.15473326879395399</v>
      </c>
      <c r="T76" s="113">
        <f t="shared" si="0"/>
        <v>-9.8090872484153893E-2</v>
      </c>
      <c r="U76" s="113">
        <f t="shared" si="1"/>
        <v>-9.0749872571422904E-2</v>
      </c>
    </row>
    <row r="77" spans="4:21" x14ac:dyDescent="0.2">
      <c r="D77" s="230">
        <v>39813</v>
      </c>
      <c r="E77" s="231">
        <v>-0.213227064615541</v>
      </c>
      <c r="F77" s="231">
        <v>-0.20770076230651999</v>
      </c>
      <c r="G77" s="231">
        <v>-6.2719292519626902E-3</v>
      </c>
      <c r="H77" s="231">
        <v>-0.20640936816104899</v>
      </c>
      <c r="I77" s="231">
        <v>-5.5263023090217599E-3</v>
      </c>
      <c r="L77" s="98">
        <f t="shared" si="6"/>
        <v>-0.47628152453684314</v>
      </c>
      <c r="N77" s="98">
        <f t="shared" si="3"/>
        <v>-0.47956624976289386</v>
      </c>
      <c r="Q77" s="149">
        <f t="shared" si="4"/>
        <v>-0.20770076230651999</v>
      </c>
      <c r="R77" s="149">
        <f t="shared" si="5"/>
        <v>-0.47956624976289386</v>
      </c>
      <c r="T77" s="113">
        <f t="shared" ref="T77:T111" si="7">H77</f>
        <v>-0.20640936816104899</v>
      </c>
      <c r="U77" s="113">
        <f t="shared" ref="U77:U111" si="8">H79</f>
        <v>-2.1851645232108498E-2</v>
      </c>
    </row>
    <row r="78" spans="4:21" x14ac:dyDescent="0.2">
      <c r="D78" s="230">
        <v>39721</v>
      </c>
      <c r="E78" s="231">
        <v>-9.0549883822357194E-2</v>
      </c>
      <c r="F78" s="231">
        <v>-9.5133569076534794E-2</v>
      </c>
      <c r="G78" s="231">
        <v>2.6816886027131399E-5</v>
      </c>
      <c r="H78" s="231">
        <v>-9.0749872571422904E-2</v>
      </c>
      <c r="I78" s="231">
        <v>4.5836852541776898E-3</v>
      </c>
      <c r="L78" s="98">
        <f t="shared" si="6"/>
        <v>-0.25151240302982314</v>
      </c>
      <c r="N78" s="98">
        <f t="shared" si="3"/>
        <v>-0.25492325448862863</v>
      </c>
      <c r="Q78" s="149">
        <f t="shared" si="4"/>
        <v>-9.5133569076534794E-2</v>
      </c>
      <c r="R78" s="149">
        <f t="shared" si="5"/>
        <v>-0.25492325448862863</v>
      </c>
      <c r="T78" s="113">
        <f t="shared" si="7"/>
        <v>-9.0749872571422904E-2</v>
      </c>
      <c r="U78" s="113">
        <f t="shared" si="8"/>
        <v>-4.8849880498101003E-3</v>
      </c>
    </row>
    <row r="79" spans="4:21" x14ac:dyDescent="0.2">
      <c r="D79" s="230">
        <v>39629</v>
      </c>
      <c r="E79" s="231">
        <v>-1.9225779573773898E-2</v>
      </c>
      <c r="F79" s="231">
        <v>-2.6113587473595001E-2</v>
      </c>
      <c r="G79" s="231">
        <v>2.5301826925983499E-3</v>
      </c>
      <c r="H79" s="231">
        <v>-2.1851645232108498E-2</v>
      </c>
      <c r="I79" s="231">
        <v>6.8878078998210702E-3</v>
      </c>
      <c r="L79" s="98">
        <f t="shared" si="6"/>
        <v>-6.1440511990804754E-2</v>
      </c>
      <c r="N79" s="98">
        <f t="shared" ref="N79:N142" si="9">(1+L79)*(1+G79)*(1-MAX(I79,$I$7/4))-1</f>
        <v>-6.5546759137433019E-2</v>
      </c>
      <c r="Q79" s="149">
        <f t="shared" ref="Q79:Q142" si="10">F79</f>
        <v>-2.6113587473595001E-2</v>
      </c>
      <c r="R79" s="149">
        <f t="shared" ref="R79:R142" si="11">N79</f>
        <v>-6.5546759137433019E-2</v>
      </c>
      <c r="T79" s="113">
        <f t="shared" si="7"/>
        <v>-2.1851645232108498E-2</v>
      </c>
      <c r="U79" s="113">
        <f t="shared" si="8"/>
        <v>1.6842537726872501E-2</v>
      </c>
    </row>
    <row r="80" spans="4:21" x14ac:dyDescent="0.2">
      <c r="D80" s="230">
        <v>39538</v>
      </c>
      <c r="E80" s="231">
        <v>-1.69303514350734E-3</v>
      </c>
      <c r="F80" s="231">
        <v>-8.5085901019298308E-3</v>
      </c>
      <c r="G80" s="231">
        <v>3.19418061502709E-3</v>
      </c>
      <c r="H80" s="231">
        <v>-4.8849880498101003E-3</v>
      </c>
      <c r="I80" s="231">
        <v>6.81555495842248E-3</v>
      </c>
      <c r="L80" s="98">
        <f t="shared" si="6"/>
        <v>-5.5582548195402828E-2</v>
      </c>
      <c r="N80" s="98">
        <f t="shared" si="9"/>
        <v>-5.9023197399967309E-2</v>
      </c>
      <c r="Q80" s="149">
        <f t="shared" si="10"/>
        <v>-8.5085901019298308E-3</v>
      </c>
      <c r="R80" s="149">
        <f t="shared" si="11"/>
        <v>-5.9023197399967309E-2</v>
      </c>
      <c r="T80" s="113">
        <f t="shared" si="7"/>
        <v>-4.8849880498101003E-3</v>
      </c>
      <c r="U80" s="113">
        <f t="shared" si="8"/>
        <v>2.1818176988539599E-2</v>
      </c>
    </row>
    <row r="81" spans="4:21" x14ac:dyDescent="0.2">
      <c r="D81" s="230">
        <v>39447</v>
      </c>
      <c r="E81" s="231">
        <v>1.6047197172646899E-2</v>
      </c>
      <c r="F81" s="231">
        <v>8.3590901405286595E-3</v>
      </c>
      <c r="G81" s="231">
        <v>-6.2055596555860102E-4</v>
      </c>
      <c r="H81" s="231">
        <v>1.6842537726872501E-2</v>
      </c>
      <c r="I81" s="231">
        <v>7.6881070321183197E-3</v>
      </c>
      <c r="L81" s="98">
        <f t="shared" si="6"/>
        <v>5.2327127829826098E-3</v>
      </c>
      <c r="N81" s="98">
        <f t="shared" si="9"/>
        <v>-3.1146311963361484E-3</v>
      </c>
      <c r="Q81" s="149">
        <f t="shared" si="10"/>
        <v>8.3590901405286595E-3</v>
      </c>
      <c r="R81" s="149">
        <f t="shared" si="11"/>
        <v>-3.1146311963361484E-3</v>
      </c>
      <c r="T81" s="113">
        <f t="shared" si="7"/>
        <v>1.6842537726872501E-2</v>
      </c>
      <c r="U81" s="113">
        <f t="shared" si="8"/>
        <v>7.2559528102399906E-2</v>
      </c>
    </row>
    <row r="82" spans="4:21" x14ac:dyDescent="0.2">
      <c r="D82" s="230">
        <v>39355</v>
      </c>
      <c r="E82" s="231">
        <v>3.4042988109955798E-2</v>
      </c>
      <c r="F82" s="231">
        <v>2.50560031172385E-2</v>
      </c>
      <c r="G82" s="231">
        <v>1.25851608045716E-2</v>
      </c>
      <c r="H82" s="231">
        <v>2.1818176988539599E-2</v>
      </c>
      <c r="I82" s="231">
        <v>8.9869849927173007E-3</v>
      </c>
      <c r="L82" s="98">
        <f t="shared" si="6"/>
        <v>-9.6578308943801094E-2</v>
      </c>
      <c r="N82" s="98">
        <f t="shared" si="9"/>
        <v>-9.3429818255622021E-2</v>
      </c>
      <c r="Q82" s="149">
        <f t="shared" si="10"/>
        <v>2.50560031172385E-2</v>
      </c>
      <c r="R82" s="149">
        <f t="shared" si="11"/>
        <v>-9.3429818255622021E-2</v>
      </c>
      <c r="T82" s="113">
        <f t="shared" si="7"/>
        <v>2.1818176988539599E-2</v>
      </c>
      <c r="U82" s="113">
        <f t="shared" si="8"/>
        <v>7.1107950043224302E-2</v>
      </c>
    </row>
    <row r="83" spans="4:21" x14ac:dyDescent="0.2">
      <c r="D83" s="230">
        <v>39263</v>
      </c>
      <c r="E83" s="231">
        <v>7.9124474126779504E-2</v>
      </c>
      <c r="F83" s="231">
        <v>6.5896755140747998E-2</v>
      </c>
      <c r="G83" s="231">
        <v>6.9475181757392302E-3</v>
      </c>
      <c r="H83" s="231">
        <v>7.2559528102399906E-2</v>
      </c>
      <c r="I83" s="231">
        <v>1.32277189860314E-2</v>
      </c>
      <c r="L83" s="98">
        <f t="shared" si="6"/>
        <v>7.5946543573809658E-2</v>
      </c>
      <c r="N83" s="98">
        <f t="shared" si="9"/>
        <v>6.909050392740923E-2</v>
      </c>
      <c r="Q83" s="149">
        <f t="shared" si="10"/>
        <v>6.5896755140747998E-2</v>
      </c>
      <c r="R83" s="149">
        <f t="shared" si="11"/>
        <v>6.909050392740923E-2</v>
      </c>
      <c r="T83" s="113">
        <f t="shared" si="7"/>
        <v>7.2559528102399906E-2</v>
      </c>
      <c r="U83" s="113">
        <f t="shared" si="8"/>
        <v>0.15584452804655599</v>
      </c>
    </row>
    <row r="84" spans="4:21" x14ac:dyDescent="0.2">
      <c r="D84" s="230">
        <v>39172</v>
      </c>
      <c r="E84" s="231">
        <v>8.1027346996390803E-2</v>
      </c>
      <c r="F84" s="231">
        <v>6.09615590335221E-2</v>
      </c>
      <c r="G84" s="231">
        <v>9.8459341685517392E-3</v>
      </c>
      <c r="H84" s="231">
        <v>7.1107950043224302E-2</v>
      </c>
      <c r="I84" s="231">
        <v>2.0065787962868599E-2</v>
      </c>
      <c r="L84" s="98">
        <f t="shared" si="6"/>
        <v>-0.12661073196454961</v>
      </c>
      <c r="N84" s="98">
        <f t="shared" si="9"/>
        <v>-0.13570919498674494</v>
      </c>
      <c r="Q84" s="149">
        <f t="shared" si="10"/>
        <v>6.09615590335221E-2</v>
      </c>
      <c r="R84" s="149">
        <f t="shared" si="11"/>
        <v>-0.13570919498674494</v>
      </c>
      <c r="T84" s="113">
        <f t="shared" si="7"/>
        <v>7.1107950043224302E-2</v>
      </c>
      <c r="U84" s="113">
        <f t="shared" si="8"/>
        <v>6.2860642428529706E-2</v>
      </c>
    </row>
    <row r="85" spans="4:21" x14ac:dyDescent="0.2">
      <c r="D85" s="230">
        <v>39082</v>
      </c>
      <c r="E85" s="231">
        <v>0.16584705049273901</v>
      </c>
      <c r="F85" s="231">
        <v>0.14564841783987401</v>
      </c>
      <c r="G85" s="231">
        <v>9.8860587901226597E-3</v>
      </c>
      <c r="H85" s="231">
        <v>0.15584452804655599</v>
      </c>
      <c r="I85" s="231">
        <v>2.0198632652864701E-2</v>
      </c>
      <c r="L85" s="98">
        <f t="shared" si="6"/>
        <v>0.37280692782195063</v>
      </c>
      <c r="N85" s="98">
        <f t="shared" si="9"/>
        <v>0.35837562620674168</v>
      </c>
      <c r="Q85" s="149">
        <f t="shared" si="10"/>
        <v>0.14564841783987401</v>
      </c>
      <c r="R85" s="149">
        <f t="shared" si="11"/>
        <v>0.35837562620674168</v>
      </c>
      <c r="T85" s="113">
        <f t="shared" si="7"/>
        <v>0.15584452804655599</v>
      </c>
      <c r="U85" s="113">
        <f t="shared" si="8"/>
        <v>6.8009197521764597E-2</v>
      </c>
    </row>
    <row r="86" spans="4:21" x14ac:dyDescent="0.2">
      <c r="D86" s="230">
        <v>38990</v>
      </c>
      <c r="E86" s="231">
        <v>7.04323548239882E-2</v>
      </c>
      <c r="F86" s="231">
        <v>5.79790687954835E-2</v>
      </c>
      <c r="G86" s="231">
        <v>7.55360803564029E-3</v>
      </c>
      <c r="H86" s="231">
        <v>6.2860642428529706E-2</v>
      </c>
      <c r="I86" s="231">
        <v>1.2453286028504601E-2</v>
      </c>
      <c r="L86" s="98">
        <f t="shared" si="6"/>
        <v>5.0847347210981622E-2</v>
      </c>
      <c r="N86" s="98">
        <f t="shared" si="9"/>
        <v>4.5599683278891634E-2</v>
      </c>
      <c r="Q86" s="149">
        <f t="shared" si="10"/>
        <v>5.79790687954835E-2</v>
      </c>
      <c r="R86" s="149">
        <f t="shared" si="11"/>
        <v>4.5599683278891634E-2</v>
      </c>
      <c r="T86" s="113">
        <f t="shared" si="7"/>
        <v>6.2860642428529706E-2</v>
      </c>
      <c r="U86" s="113">
        <f t="shared" si="8"/>
        <v>2.6309308518538799E-2</v>
      </c>
    </row>
    <row r="87" spans="4:21" x14ac:dyDescent="0.2">
      <c r="D87" s="230">
        <v>38898</v>
      </c>
      <c r="E87" s="231">
        <v>8.21018033621152E-2</v>
      </c>
      <c r="F87" s="231">
        <v>6.7932380176423904E-2</v>
      </c>
      <c r="G87" s="231">
        <v>1.40577821367792E-2</v>
      </c>
      <c r="H87" s="231">
        <v>6.8009197521764597E-2</v>
      </c>
      <c r="I87" s="231">
        <v>1.4169423185691201E-2</v>
      </c>
      <c r="L87" s="98">
        <f t="shared" si="6"/>
        <v>0.16530893852929143</v>
      </c>
      <c r="N87" s="98">
        <f t="shared" si="9"/>
        <v>0.16494672355568363</v>
      </c>
      <c r="Q87" s="149">
        <f t="shared" si="10"/>
        <v>6.7932380176423904E-2</v>
      </c>
      <c r="R87" s="149">
        <f t="shared" si="11"/>
        <v>0.16494672355568363</v>
      </c>
      <c r="T87" s="113">
        <f t="shared" si="7"/>
        <v>6.8009197521764597E-2</v>
      </c>
      <c r="U87" s="113">
        <f t="shared" si="8"/>
        <v>0.130017934623644</v>
      </c>
    </row>
    <row r="88" spans="4:21" x14ac:dyDescent="0.2">
      <c r="D88" s="230">
        <v>38807</v>
      </c>
      <c r="E88" s="231">
        <v>4.2767474431612502E-2</v>
      </c>
      <c r="F88" s="231">
        <v>3.25010626780824E-2</v>
      </c>
      <c r="G88" s="231">
        <v>1.6456131504846001E-2</v>
      </c>
      <c r="H88" s="231">
        <v>2.6309308518538799E-2</v>
      </c>
      <c r="I88" s="231">
        <v>1.026641175353E-2</v>
      </c>
      <c r="L88" s="98">
        <f t="shared" si="6"/>
        <v>-0.21567748572670661</v>
      </c>
      <c r="N88" s="98">
        <f t="shared" si="9"/>
        <v>-0.21095525686678629</v>
      </c>
      <c r="Q88" s="149">
        <f t="shared" si="10"/>
        <v>3.25010626780824E-2</v>
      </c>
      <c r="R88" s="149">
        <f t="shared" si="11"/>
        <v>-0.21095525686678629</v>
      </c>
      <c r="T88" s="113">
        <f t="shared" si="7"/>
        <v>2.6309308518538799E-2</v>
      </c>
      <c r="U88" s="113">
        <f t="shared" si="8"/>
        <v>6.7449252297101303E-2</v>
      </c>
    </row>
    <row r="89" spans="4:21" x14ac:dyDescent="0.2">
      <c r="D89" s="230">
        <v>38717</v>
      </c>
      <c r="E89" s="231">
        <v>0.15885966780719599</v>
      </c>
      <c r="F89" s="231">
        <v>0.146054160562998</v>
      </c>
      <c r="G89" s="231">
        <v>2.8620155905069101E-2</v>
      </c>
      <c r="H89" s="231">
        <v>0.130017934623644</v>
      </c>
      <c r="I89" s="231">
        <v>1.28055072441987E-2</v>
      </c>
      <c r="L89" s="98">
        <f t="shared" si="6"/>
        <v>0.27601152671891027</v>
      </c>
      <c r="N89" s="98">
        <f t="shared" si="9"/>
        <v>0.29572354807352519</v>
      </c>
      <c r="Q89" s="149">
        <f t="shared" si="10"/>
        <v>0.146054160562998</v>
      </c>
      <c r="R89" s="149">
        <f t="shared" si="11"/>
        <v>0.29572354807352519</v>
      </c>
      <c r="T89" s="113">
        <f t="shared" si="7"/>
        <v>0.130017934623644</v>
      </c>
      <c r="U89" s="113">
        <f t="shared" si="8"/>
        <v>5.38075383866548E-2</v>
      </c>
    </row>
    <row r="90" spans="4:21" x14ac:dyDescent="0.2">
      <c r="D90" s="230">
        <v>38625</v>
      </c>
      <c r="E90" s="231">
        <v>9.0203092083259703E-2</v>
      </c>
      <c r="F90" s="231">
        <v>7.0752984980787095E-2</v>
      </c>
      <c r="G90" s="231">
        <v>2.2506558035163899E-2</v>
      </c>
      <c r="H90" s="231">
        <v>6.7449252297101303E-2</v>
      </c>
      <c r="I90" s="231">
        <v>1.9450107102472601E-2</v>
      </c>
      <c r="L90" s="98">
        <f t="shared" si="6"/>
        <v>9.927991808814314E-2</v>
      </c>
      <c r="N90" s="98">
        <f t="shared" si="9"/>
        <v>0.10215859797778304</v>
      </c>
      <c r="Q90" s="149">
        <f t="shared" si="10"/>
        <v>7.0752984980787095E-2</v>
      </c>
      <c r="R90" s="149">
        <f t="shared" si="11"/>
        <v>0.10215859797778304</v>
      </c>
      <c r="T90" s="113">
        <f t="shared" si="7"/>
        <v>6.7449252297101303E-2</v>
      </c>
      <c r="U90" s="113">
        <f t="shared" si="8"/>
        <v>3.9508152869137399E-2</v>
      </c>
    </row>
    <row r="91" spans="4:21" x14ac:dyDescent="0.2">
      <c r="D91" s="230">
        <v>38533</v>
      </c>
      <c r="E91" s="231">
        <v>7.0576259802926394E-2</v>
      </c>
      <c r="F91" s="231">
        <v>6.5726863151122306E-2</v>
      </c>
      <c r="G91" s="231">
        <v>1.6713976174838802E-2</v>
      </c>
      <c r="H91" s="231">
        <v>5.38075383866548E-2</v>
      </c>
      <c r="I91" s="231">
        <v>4.8493966518040601E-3</v>
      </c>
      <c r="L91" s="98">
        <f t="shared" si="6"/>
        <v>8.7172771260862064E-2</v>
      </c>
      <c r="N91" s="98">
        <f t="shared" si="9"/>
        <v>9.9983500772178102E-2</v>
      </c>
      <c r="Q91" s="149">
        <f t="shared" si="10"/>
        <v>6.5726863151122306E-2</v>
      </c>
      <c r="R91" s="149">
        <f t="shared" si="11"/>
        <v>9.9983500772178102E-2</v>
      </c>
      <c r="T91" s="113">
        <f t="shared" si="7"/>
        <v>5.38075383866548E-2</v>
      </c>
      <c r="U91" s="113">
        <f t="shared" si="8"/>
        <v>0.135491445372666</v>
      </c>
    </row>
    <row r="92" spans="4:21" x14ac:dyDescent="0.2">
      <c r="D92" s="230">
        <v>38442</v>
      </c>
      <c r="E92" s="231">
        <v>5.4248236999679601E-2</v>
      </c>
      <c r="F92" s="231">
        <v>4.1426416995244103E-2</v>
      </c>
      <c r="G92" s="231">
        <v>1.4751468678297901E-2</v>
      </c>
      <c r="H92" s="231">
        <v>3.9508152869137399E-2</v>
      </c>
      <c r="I92" s="231">
        <v>1.28218200044355E-2</v>
      </c>
      <c r="L92" s="98">
        <f t="shared" si="6"/>
        <v>-0.1844528629724293</v>
      </c>
      <c r="N92" s="98">
        <f t="shared" si="9"/>
        <v>-0.18303339665795748</v>
      </c>
      <c r="Q92" s="149">
        <f t="shared" si="10"/>
        <v>4.1426416995244103E-2</v>
      </c>
      <c r="R92" s="149">
        <f t="shared" si="11"/>
        <v>-0.18303339665795748</v>
      </c>
      <c r="T92" s="113">
        <f t="shared" si="7"/>
        <v>3.9508152869137399E-2</v>
      </c>
      <c r="U92" s="113">
        <f t="shared" si="8"/>
        <v>2.9214639372782701E-2</v>
      </c>
    </row>
    <row r="93" spans="4:21" x14ac:dyDescent="0.2">
      <c r="D93" s="230">
        <v>38352</v>
      </c>
      <c r="E93" s="231">
        <v>0.131923873463131</v>
      </c>
      <c r="F93" s="231">
        <v>0.11454686819285401</v>
      </c>
      <c r="G93" s="231">
        <v>-3.5947562105332399E-3</v>
      </c>
      <c r="H93" s="231">
        <v>0.135491445372666</v>
      </c>
      <c r="I93" s="231">
        <v>1.7377005270276899E-2</v>
      </c>
      <c r="L93" s="98">
        <f t="shared" si="6"/>
        <v>0.38347065937239361</v>
      </c>
      <c r="N93" s="98">
        <f t="shared" si="9"/>
        <v>0.35454326270159364</v>
      </c>
      <c r="Q93" s="149">
        <f t="shared" si="10"/>
        <v>0.11454686819285401</v>
      </c>
      <c r="R93" s="149">
        <f t="shared" si="11"/>
        <v>0.35454326270159364</v>
      </c>
      <c r="T93" s="113">
        <f t="shared" si="7"/>
        <v>0.135491445372666</v>
      </c>
      <c r="U93" s="113">
        <f t="shared" si="8"/>
        <v>2.9301865812076801E-2</v>
      </c>
    </row>
    <row r="94" spans="4:21" x14ac:dyDescent="0.2">
      <c r="D94" s="230">
        <v>38260</v>
      </c>
      <c r="E94" s="231">
        <v>4.8028460803007197E-2</v>
      </c>
      <c r="F94" s="231">
        <v>4.0634379506600503E-2</v>
      </c>
      <c r="G94" s="231">
        <v>1.8729613899493201E-2</v>
      </c>
      <c r="H94" s="231">
        <v>2.9214639372782701E-2</v>
      </c>
      <c r="I94" s="231">
        <v>7.3940812964066798E-3</v>
      </c>
      <c r="L94" s="98">
        <f t="shared" si="6"/>
        <v>2.90111110144298E-2</v>
      </c>
      <c r="N94" s="98">
        <f t="shared" si="9"/>
        <v>4.0532994025356706E-2</v>
      </c>
      <c r="Q94" s="149">
        <f t="shared" si="10"/>
        <v>4.0634379506600503E-2</v>
      </c>
      <c r="R94" s="149">
        <f t="shared" si="11"/>
        <v>4.0532994025356706E-2</v>
      </c>
      <c r="T94" s="113">
        <f t="shared" si="7"/>
        <v>2.9214639372782701E-2</v>
      </c>
      <c r="U94" s="113">
        <f t="shared" si="8"/>
        <v>2.53085758133249E-2</v>
      </c>
    </row>
    <row r="95" spans="4:21" x14ac:dyDescent="0.2">
      <c r="D95" s="230">
        <v>38168</v>
      </c>
      <c r="E95" s="231">
        <v>4.4067016899958199E-2</v>
      </c>
      <c r="F95" s="231">
        <v>3.70989117317072E-2</v>
      </c>
      <c r="G95" s="231">
        <v>1.47027593458442E-2</v>
      </c>
      <c r="H95" s="231">
        <v>2.9301865812076801E-2</v>
      </c>
      <c r="I95" s="231">
        <v>6.9681051682510004E-3</v>
      </c>
      <c r="L95" s="98">
        <f t="shared" si="6"/>
        <v>3.8619542475831235E-2</v>
      </c>
      <c r="N95" s="98">
        <f t="shared" si="9"/>
        <v>4.6546498499040023E-2</v>
      </c>
      <c r="Q95" s="149">
        <f t="shared" si="10"/>
        <v>3.70989117317072E-2</v>
      </c>
      <c r="R95" s="149">
        <f t="shared" si="11"/>
        <v>4.6546498499040023E-2</v>
      </c>
      <c r="T95" s="113">
        <f t="shared" si="7"/>
        <v>2.9301865812076801E-2</v>
      </c>
      <c r="U95" s="113">
        <f t="shared" si="8"/>
        <v>4.9708601002582301E-2</v>
      </c>
    </row>
    <row r="96" spans="4:21" x14ac:dyDescent="0.2">
      <c r="D96" s="230">
        <v>38077</v>
      </c>
      <c r="E96" s="231">
        <v>4.0710650784162201E-2</v>
      </c>
      <c r="F96" s="231">
        <v>3.1562193958748597E-2</v>
      </c>
      <c r="G96" s="231">
        <v>1.5313960962010299E-2</v>
      </c>
      <c r="H96" s="231">
        <v>2.53085758133249E-2</v>
      </c>
      <c r="I96" s="231">
        <v>9.1484568254136308E-3</v>
      </c>
      <c r="L96" s="98">
        <f t="shared" si="6"/>
        <v>-3.1624816294942355E-2</v>
      </c>
      <c r="N96" s="98">
        <f t="shared" si="9"/>
        <v>-2.5789963596079768E-2</v>
      </c>
      <c r="Q96" s="149">
        <f t="shared" si="10"/>
        <v>3.1562193958748597E-2</v>
      </c>
      <c r="R96" s="149">
        <f t="shared" si="11"/>
        <v>-2.5789963596079768E-2</v>
      </c>
      <c r="T96" s="113">
        <f t="shared" si="7"/>
        <v>2.53085758133249E-2</v>
      </c>
      <c r="U96" s="113">
        <f t="shared" si="8"/>
        <v>2.0231178603488099E-2</v>
      </c>
    </row>
    <row r="97" spans="4:21" x14ac:dyDescent="0.2">
      <c r="D97" s="230">
        <v>37986</v>
      </c>
      <c r="E97" s="231">
        <v>6.2466916521622097E-2</v>
      </c>
      <c r="F97" s="231">
        <v>5.6647757750078201E-2</v>
      </c>
      <c r="G97" s="231">
        <v>1.27216150210318E-2</v>
      </c>
      <c r="H97" s="231">
        <v>4.9708601002582301E-2</v>
      </c>
      <c r="I97" s="231">
        <v>5.8191587715439299E-3</v>
      </c>
      <c r="L97" s="98">
        <f t="shared" si="6"/>
        <v>0.11848925326713541</v>
      </c>
      <c r="N97" s="98">
        <f t="shared" si="9"/>
        <v>0.12612677565319719</v>
      </c>
      <c r="Q97" s="149">
        <f t="shared" si="10"/>
        <v>5.6647757750078201E-2</v>
      </c>
      <c r="R97" s="149">
        <f t="shared" si="11"/>
        <v>0.12612677565319719</v>
      </c>
      <c r="T97" s="113">
        <f t="shared" si="7"/>
        <v>4.9708601002582301E-2</v>
      </c>
      <c r="U97" s="113">
        <f t="shared" si="8"/>
        <v>7.6972710376842701E-3</v>
      </c>
    </row>
    <row r="98" spans="4:21" x14ac:dyDescent="0.2">
      <c r="D98" s="230">
        <v>37894</v>
      </c>
      <c r="E98" s="231">
        <v>3.3071977147756497E-2</v>
      </c>
      <c r="F98" s="231">
        <v>2.7976623597889501E-2</v>
      </c>
      <c r="G98" s="231">
        <v>1.28319204634282E-2</v>
      </c>
      <c r="H98" s="231">
        <v>2.0231178603488099E-2</v>
      </c>
      <c r="I98" s="231">
        <v>5.0953535498670603E-3</v>
      </c>
      <c r="L98" s="98">
        <f t="shared" si="6"/>
        <v>4.9476962923697028E-2</v>
      </c>
      <c r="N98" s="98">
        <f t="shared" si="9"/>
        <v>5.7527693539360936E-2</v>
      </c>
      <c r="Q98" s="149">
        <f t="shared" si="10"/>
        <v>2.7976623597889501E-2</v>
      </c>
      <c r="R98" s="149">
        <f t="shared" si="11"/>
        <v>5.7527693539360936E-2</v>
      </c>
      <c r="T98" s="113">
        <f t="shared" si="7"/>
        <v>2.0231178603488099E-2</v>
      </c>
      <c r="U98" s="113">
        <f t="shared" si="8"/>
        <v>1.3258710816197301E-2</v>
      </c>
    </row>
    <row r="99" spans="4:21" x14ac:dyDescent="0.2">
      <c r="D99" s="230">
        <v>37802</v>
      </c>
      <c r="E99" s="231">
        <v>3.0558750291842001E-2</v>
      </c>
      <c r="F99" s="231">
        <v>2.5057988323200799E-2</v>
      </c>
      <c r="G99" s="231">
        <v>2.2850055982608499E-2</v>
      </c>
      <c r="H99" s="231">
        <v>7.6972710376842701E-3</v>
      </c>
      <c r="I99" s="231">
        <v>5.5007619686411298E-3</v>
      </c>
      <c r="L99" s="98">
        <f t="shared" si="6"/>
        <v>-5.2794217788461294E-3</v>
      </c>
      <c r="N99" s="98">
        <f t="shared" si="9"/>
        <v>1.1853248860403731E-2</v>
      </c>
      <c r="Q99" s="149">
        <f t="shared" si="10"/>
        <v>2.5057988323200799E-2</v>
      </c>
      <c r="R99" s="149">
        <f t="shared" si="11"/>
        <v>1.1853248860403731E-2</v>
      </c>
      <c r="T99" s="113">
        <f t="shared" si="7"/>
        <v>7.6972710376842701E-3</v>
      </c>
      <c r="U99" s="113">
        <f t="shared" si="8"/>
        <v>-3.1903410920339601E-3</v>
      </c>
    </row>
    <row r="100" spans="4:21" x14ac:dyDescent="0.2">
      <c r="D100" s="230">
        <v>37711</v>
      </c>
      <c r="E100" s="231">
        <v>2.2152283497893201E-2</v>
      </c>
      <c r="F100" s="231">
        <v>1.87789827962822E-2</v>
      </c>
      <c r="G100" s="231">
        <v>8.9274667909804602E-3</v>
      </c>
      <c r="H100" s="231">
        <v>1.3258710816197301E-2</v>
      </c>
      <c r="I100" s="231">
        <v>3.3733007016110502E-3</v>
      </c>
      <c r="L100" s="98">
        <f t="shared" si="6"/>
        <v>5.1639831935403571E-2</v>
      </c>
      <c r="N100" s="98">
        <f t="shared" si="9"/>
        <v>5.7449144063092428E-2</v>
      </c>
      <c r="Q100" s="149">
        <f t="shared" si="10"/>
        <v>1.87789827962822E-2</v>
      </c>
      <c r="R100" s="149">
        <f t="shared" si="11"/>
        <v>5.7449144063092428E-2</v>
      </c>
      <c r="T100" s="113">
        <f t="shared" si="7"/>
        <v>1.3258710816197301E-2</v>
      </c>
      <c r="U100" s="113">
        <f t="shared" si="8"/>
        <v>-1.32066014897504E-3</v>
      </c>
    </row>
    <row r="101" spans="4:21" x14ac:dyDescent="0.2">
      <c r="D101" s="230">
        <v>37621</v>
      </c>
      <c r="E101" s="231">
        <v>3.85393440860223E-3</v>
      </c>
      <c r="F101" s="231">
        <v>-4.9144563646864297E-3</v>
      </c>
      <c r="G101" s="231">
        <v>6.95226007671649E-3</v>
      </c>
      <c r="H101" s="231">
        <v>-3.1903410920339601E-3</v>
      </c>
      <c r="I101" s="231">
        <v>8.7683907732886597E-3</v>
      </c>
      <c r="L101" s="98">
        <f t="shared" si="6"/>
        <v>-7.5529299591714392E-3</v>
      </c>
      <c r="N101" s="98">
        <f t="shared" si="9"/>
        <v>-9.415843253290257E-3</v>
      </c>
      <c r="Q101" s="149">
        <f t="shared" si="10"/>
        <v>-4.9144563646864297E-3</v>
      </c>
      <c r="R101" s="149">
        <f t="shared" si="11"/>
        <v>-9.415843253290257E-3</v>
      </c>
      <c r="T101" s="113">
        <f t="shared" si="7"/>
        <v>-3.1903410920339601E-3</v>
      </c>
      <c r="U101" s="113">
        <f t="shared" si="8"/>
        <v>-1.5374839800778E-3</v>
      </c>
    </row>
    <row r="102" spans="4:21" x14ac:dyDescent="0.2">
      <c r="D102" s="230">
        <v>37529</v>
      </c>
      <c r="E102" s="231">
        <v>7.9363459400880899E-3</v>
      </c>
      <c r="F102" s="231">
        <v>2.1575209696850198E-3</v>
      </c>
      <c r="G102" s="231">
        <v>9.2556175963013493E-3</v>
      </c>
      <c r="H102" s="231">
        <v>-1.32066014897504E-3</v>
      </c>
      <c r="I102" s="231">
        <v>5.7788249704030601E-3</v>
      </c>
      <c r="L102" s="98">
        <f t="shared" si="6"/>
        <v>-8.1473787640193307E-4</v>
      </c>
      <c r="N102" s="98">
        <f t="shared" si="9"/>
        <v>2.6057790583278173E-3</v>
      </c>
      <c r="Q102" s="149">
        <f t="shared" si="10"/>
        <v>2.1575209696850198E-3</v>
      </c>
      <c r="R102" s="149">
        <f t="shared" si="11"/>
        <v>2.6057790583278173E-3</v>
      </c>
      <c r="T102" s="113">
        <f t="shared" si="7"/>
        <v>-1.32066014897504E-3</v>
      </c>
      <c r="U102" s="113">
        <f t="shared" si="8"/>
        <v>3.6966167394300899E-3</v>
      </c>
    </row>
    <row r="103" spans="4:21" x14ac:dyDescent="0.2">
      <c r="D103" s="230">
        <v>37437</v>
      </c>
      <c r="E103" s="231">
        <v>1.9082348859112499E-2</v>
      </c>
      <c r="F103" s="231">
        <v>1.41949762096864E-2</v>
      </c>
      <c r="G103" s="231">
        <v>2.06158545879115E-2</v>
      </c>
      <c r="H103" s="231">
        <v>-1.5374839800778E-3</v>
      </c>
      <c r="I103" s="231">
        <v>4.8873726494261102E-3</v>
      </c>
      <c r="L103" s="98">
        <f t="shared" si="6"/>
        <v>-1.3750385658929542E-2</v>
      </c>
      <c r="N103" s="98">
        <f t="shared" si="9"/>
        <v>1.6624516758259045E-3</v>
      </c>
      <c r="Q103" s="149">
        <f t="shared" si="10"/>
        <v>1.41949762096864E-2</v>
      </c>
      <c r="R103" s="149">
        <f t="shared" si="11"/>
        <v>1.6624516758259045E-3</v>
      </c>
      <c r="T103" s="113">
        <f t="shared" si="7"/>
        <v>-1.5374839800778E-3</v>
      </c>
      <c r="U103" s="113">
        <f t="shared" si="8"/>
        <v>-9.93732345985128E-3</v>
      </c>
    </row>
    <row r="104" spans="4:21" x14ac:dyDescent="0.2">
      <c r="D104" s="230">
        <v>37346</v>
      </c>
      <c r="E104" s="231">
        <v>2.4317342202007999E-2</v>
      </c>
      <c r="F104" s="231">
        <v>2.0674288589103001E-2</v>
      </c>
      <c r="G104" s="231">
        <v>2.06108906772264E-2</v>
      </c>
      <c r="H104" s="231">
        <v>3.6966167394300899E-3</v>
      </c>
      <c r="I104" s="231">
        <v>3.64305361290501E-3</v>
      </c>
      <c r="L104" s="98">
        <f t="shared" si="6"/>
        <v>3.5509143871086619E-2</v>
      </c>
      <c r="N104" s="98">
        <f t="shared" si="9"/>
        <v>5.300174146299641E-2</v>
      </c>
      <c r="Q104" s="149">
        <f t="shared" si="10"/>
        <v>2.0674288589103001E-2</v>
      </c>
      <c r="R104" s="149">
        <f t="shared" si="11"/>
        <v>5.300174146299641E-2</v>
      </c>
      <c r="T104" s="113">
        <f t="shared" si="7"/>
        <v>3.6966167394300899E-3</v>
      </c>
      <c r="U104" s="113">
        <f t="shared" si="8"/>
        <v>-4.6861024497420198E-3</v>
      </c>
    </row>
    <row r="105" spans="4:21" x14ac:dyDescent="0.2">
      <c r="D105" s="230">
        <v>37256</v>
      </c>
      <c r="E105" s="231">
        <v>2.449167426224E-3</v>
      </c>
      <c r="F105" s="231">
        <v>-1.7357820196093499E-3</v>
      </c>
      <c r="G105" s="231">
        <v>1.23741567002716E-2</v>
      </c>
      <c r="H105" s="231">
        <v>-9.93732345985128E-3</v>
      </c>
      <c r="I105" s="231">
        <v>4.1849494458333601E-3</v>
      </c>
      <c r="L105" s="98">
        <f t="shared" si="6"/>
        <v>-2.2190172483439553E-2</v>
      </c>
      <c r="N105" s="98">
        <f t="shared" si="9"/>
        <v>-1.4233321247736574E-2</v>
      </c>
      <c r="Q105" s="149">
        <f t="shared" si="10"/>
        <v>-1.7357820196093499E-3</v>
      </c>
      <c r="R105" s="149">
        <f t="shared" si="11"/>
        <v>-1.4233321247736574E-2</v>
      </c>
      <c r="T105" s="113">
        <f t="shared" si="7"/>
        <v>-9.93732345985128E-3</v>
      </c>
      <c r="U105" s="113">
        <f t="shared" si="8"/>
        <v>-6.4931171198288002E-3</v>
      </c>
    </row>
    <row r="106" spans="4:21" x14ac:dyDescent="0.2">
      <c r="D106" s="230">
        <v>37164</v>
      </c>
      <c r="E106" s="231">
        <v>8.2147325245003396E-3</v>
      </c>
      <c r="F106" s="231">
        <v>3.7582322550718701E-3</v>
      </c>
      <c r="G106" s="231">
        <v>1.28724054543689E-2</v>
      </c>
      <c r="H106" s="231">
        <v>-4.6861024497420198E-3</v>
      </c>
      <c r="I106" s="231">
        <v>4.4565002694284704E-3</v>
      </c>
      <c r="L106" s="98">
        <f t="shared" si="6"/>
        <v>-4.6973488620619862E-4</v>
      </c>
      <c r="N106" s="98">
        <f t="shared" si="9"/>
        <v>7.8848781228488818E-3</v>
      </c>
      <c r="Q106" s="149">
        <f t="shared" si="10"/>
        <v>3.7582322550718701E-3</v>
      </c>
      <c r="R106" s="149">
        <f t="shared" si="11"/>
        <v>7.8848781228488818E-3</v>
      </c>
      <c r="T106" s="113">
        <f t="shared" si="7"/>
        <v>-4.6861024497420198E-3</v>
      </c>
      <c r="U106" s="113">
        <f t="shared" si="8"/>
        <v>1.4049846500827599E-2</v>
      </c>
    </row>
    <row r="107" spans="4:21" x14ac:dyDescent="0.2">
      <c r="D107" s="230">
        <v>37072</v>
      </c>
      <c r="E107" s="231">
        <v>1.94312287982885E-2</v>
      </c>
      <c r="F107" s="231">
        <v>1.47257347863046E-2</v>
      </c>
      <c r="G107" s="231">
        <v>2.5930281779703E-2</v>
      </c>
      <c r="H107" s="231">
        <v>-6.4931171198288002E-3</v>
      </c>
      <c r="I107" s="231">
        <v>4.7054940119838897E-3</v>
      </c>
      <c r="L107" s="98">
        <f t="shared" si="6"/>
        <v>-5.4426698901360392E-2</v>
      </c>
      <c r="N107" s="98">
        <f t="shared" si="9"/>
        <v>-3.4472480190363974E-2</v>
      </c>
      <c r="Q107" s="149">
        <f t="shared" si="10"/>
        <v>1.47257347863046E-2</v>
      </c>
      <c r="R107" s="149">
        <f t="shared" si="11"/>
        <v>-3.4472480190363974E-2</v>
      </c>
      <c r="T107" s="113">
        <f t="shared" si="7"/>
        <v>-6.4931171198288002E-3</v>
      </c>
      <c r="U107" s="113">
        <f t="shared" si="8"/>
        <v>5.2622113490571797E-2</v>
      </c>
    </row>
    <row r="108" spans="4:21" x14ac:dyDescent="0.2">
      <c r="D108" s="230">
        <v>36981</v>
      </c>
      <c r="E108" s="231">
        <v>3.01252324383533E-2</v>
      </c>
      <c r="F108" s="231">
        <v>2.30766512307467E-2</v>
      </c>
      <c r="G108" s="231">
        <v>1.6069254284016898E-2</v>
      </c>
      <c r="H108" s="231">
        <v>1.4049846500827599E-2</v>
      </c>
      <c r="I108" s="231">
        <v>7.0485812076066098E-3</v>
      </c>
      <c r="L108" s="98">
        <f t="shared" si="6"/>
        <v>-7.5952109808575516E-2</v>
      </c>
      <c r="N108" s="98">
        <f t="shared" si="9"/>
        <v>-6.7721238578556164E-2</v>
      </c>
      <c r="Q108" s="149">
        <f t="shared" si="10"/>
        <v>2.30766512307467E-2</v>
      </c>
      <c r="R108" s="149">
        <f t="shared" si="11"/>
        <v>-6.7721238578556164E-2</v>
      </c>
      <c r="T108" s="113">
        <f t="shared" si="7"/>
        <v>1.4049846500827599E-2</v>
      </c>
      <c r="U108" s="113">
        <f t="shared" si="8"/>
        <v>1.17132155789494E-2</v>
      </c>
    </row>
    <row r="109" spans="4:21" x14ac:dyDescent="0.2">
      <c r="D109" s="230">
        <v>36891</v>
      </c>
      <c r="E109" s="231">
        <v>7.4445762112698294E-2</v>
      </c>
      <c r="F109" s="231">
        <v>6.9568355741764204E-2</v>
      </c>
      <c r="G109" s="231">
        <v>2.1828229287840901E-2</v>
      </c>
      <c r="H109" s="231">
        <v>5.2622113490571797E-2</v>
      </c>
      <c r="I109" s="231">
        <v>4.8774063709340404E-3</v>
      </c>
      <c r="L109" s="98">
        <f t="shared" si="6"/>
        <v>0.14807620861769072</v>
      </c>
      <c r="N109" s="98">
        <f t="shared" si="9"/>
        <v>0.1674148150255268</v>
      </c>
      <c r="Q109" s="149">
        <f t="shared" si="10"/>
        <v>6.9568355741764204E-2</v>
      </c>
      <c r="R109" s="149">
        <f t="shared" si="11"/>
        <v>0.1674148150255268</v>
      </c>
      <c r="T109" s="113">
        <f t="shared" si="7"/>
        <v>5.2622113490571797E-2</v>
      </c>
      <c r="U109" s="113">
        <f t="shared" si="8"/>
        <v>1.41282879633386E-2</v>
      </c>
    </row>
    <row r="110" spans="4:21" x14ac:dyDescent="0.2">
      <c r="D110" s="230">
        <v>36799</v>
      </c>
      <c r="E110" s="231">
        <v>3.7446380764473701E-2</v>
      </c>
      <c r="F110" s="231">
        <v>3.3826086895571997E-2</v>
      </c>
      <c r="G110" s="231">
        <v>2.57982539213235E-2</v>
      </c>
      <c r="H110" s="231">
        <v>1.17132155789494E-2</v>
      </c>
      <c r="I110" s="231">
        <v>3.6202938689017801E-3</v>
      </c>
      <c r="L110" s="98">
        <f t="shared" si="6"/>
        <v>6.0780466820412674E-3</v>
      </c>
      <c r="N110" s="98">
        <f t="shared" si="9"/>
        <v>2.8296840477565199E-2</v>
      </c>
      <c r="Q110" s="149">
        <f t="shared" si="10"/>
        <v>3.3826086895571997E-2</v>
      </c>
      <c r="R110" s="149">
        <f t="shared" si="11"/>
        <v>2.8296840477565199E-2</v>
      </c>
      <c r="T110" s="113">
        <f t="shared" si="7"/>
        <v>1.17132155789494E-2</v>
      </c>
      <c r="U110" s="113">
        <f t="shared" si="8"/>
        <v>5.1528966253420799E-3</v>
      </c>
    </row>
    <row r="111" spans="4:21" x14ac:dyDescent="0.2">
      <c r="D111" s="230">
        <v>36707</v>
      </c>
      <c r="E111" s="231">
        <v>3.1195315280105301E-2</v>
      </c>
      <c r="F111" s="231">
        <v>2.7450642967442099E-2</v>
      </c>
      <c r="G111" s="231">
        <v>1.7047220145793102E-2</v>
      </c>
      <c r="H111" s="231">
        <v>1.41282879633386E-2</v>
      </c>
      <c r="I111" s="231">
        <v>3.7446723126631802E-3</v>
      </c>
      <c r="L111" s="98">
        <f t="shared" si="6"/>
        <v>3.5070867751997144E-2</v>
      </c>
      <c r="N111" s="98">
        <f t="shared" si="9"/>
        <v>4.8773872434862753E-2</v>
      </c>
      <c r="Q111" s="149">
        <f t="shared" si="10"/>
        <v>2.7450642967442099E-2</v>
      </c>
      <c r="R111" s="149">
        <f t="shared" si="11"/>
        <v>4.8773872434862753E-2</v>
      </c>
      <c r="T111" s="113">
        <f t="shared" si="7"/>
        <v>1.41282879633386E-2</v>
      </c>
      <c r="U111" s="113">
        <f t="shared" si="8"/>
        <v>1.63071381056808E-2</v>
      </c>
    </row>
    <row r="112" spans="4:21" x14ac:dyDescent="0.2">
      <c r="D112" s="230">
        <v>36616</v>
      </c>
      <c r="E112" s="231">
        <v>3.1387161696601502E-2</v>
      </c>
      <c r="F112" s="231">
        <v>2.3898552351131301E-2</v>
      </c>
      <c r="G112" s="231">
        <v>2.6248008687046801E-2</v>
      </c>
      <c r="H112" s="231">
        <v>5.1528966253420799E-3</v>
      </c>
      <c r="I112" s="231">
        <v>7.4886093454701597E-3</v>
      </c>
      <c r="L112" s="98">
        <f t="shared" si="6"/>
        <v>-2.0873666828781594E-2</v>
      </c>
      <c r="N112" s="98">
        <f t="shared" si="9"/>
        <v>-2.6983030715613809E-3</v>
      </c>
      <c r="Q112" s="149">
        <f t="shared" si="10"/>
        <v>2.3898552351131301E-2</v>
      </c>
      <c r="R112" s="149">
        <f t="shared" si="11"/>
        <v>-2.6983030715613809E-3</v>
      </c>
      <c r="T112" s="113"/>
      <c r="U112" s="113"/>
    </row>
    <row r="113" spans="4:21" x14ac:dyDescent="0.2">
      <c r="D113" s="230">
        <v>36525</v>
      </c>
      <c r="E113" s="231">
        <v>3.5172522472129299E-2</v>
      </c>
      <c r="F113" s="231">
        <v>3.2702642504990199E-2</v>
      </c>
      <c r="G113" s="231">
        <v>1.8848864118687199E-2</v>
      </c>
      <c r="H113" s="231">
        <v>1.63071381056808E-2</v>
      </c>
      <c r="I113" s="231">
        <v>2.46987996713912E-3</v>
      </c>
      <c r="L113" s="98">
        <f t="shared" si="6"/>
        <v>4.6120061314798746E-2</v>
      </c>
      <c r="N113" s="98">
        <f t="shared" si="9"/>
        <v>6.3205743694547012E-2</v>
      </c>
      <c r="Q113" s="149">
        <f t="shared" si="10"/>
        <v>3.2702642504990199E-2</v>
      </c>
      <c r="R113" s="149">
        <f t="shared" si="11"/>
        <v>6.3205743694547012E-2</v>
      </c>
      <c r="T113" s="113"/>
      <c r="U113" s="113"/>
    </row>
    <row r="114" spans="4:21" x14ac:dyDescent="0.2">
      <c r="D114" s="230">
        <v>36433</v>
      </c>
      <c r="E114" s="231">
        <v>2.1124741092474399E-2</v>
      </c>
      <c r="F114" s="231">
        <v>1.72681059476891E-2</v>
      </c>
      <c r="G114" s="231">
        <v>1.75601266321984E-2</v>
      </c>
      <c r="H114" s="231">
        <v>3.53017101605882E-3</v>
      </c>
      <c r="I114" s="231">
        <v>3.8566351447853601E-3</v>
      </c>
      <c r="L114" s="98">
        <f t="shared" si="6"/>
        <v>-1.5951057998089664E-2</v>
      </c>
      <c r="N114" s="98">
        <f t="shared" si="9"/>
        <v>-2.5327944461606133E-3</v>
      </c>
      <c r="Q114" s="149">
        <f t="shared" si="10"/>
        <v>1.72681059476891E-2</v>
      </c>
      <c r="R114" s="149">
        <f t="shared" si="11"/>
        <v>-2.5327944461606133E-3</v>
      </c>
      <c r="T114" s="113"/>
      <c r="U114" s="113"/>
    </row>
    <row r="115" spans="4:21" x14ac:dyDescent="0.2">
      <c r="D115" s="230">
        <v>36341</v>
      </c>
      <c r="E115" s="231">
        <v>3.3885439167046498E-2</v>
      </c>
      <c r="F115" s="231">
        <v>3.00042384718902E-2</v>
      </c>
      <c r="G115" s="231">
        <v>2.2004420701743299E-2</v>
      </c>
      <c r="H115" s="231">
        <v>1.1879269164979601E-2</v>
      </c>
      <c r="I115" s="231">
        <v>3.8812006951563002E-3</v>
      </c>
      <c r="L115" s="98">
        <f t="shared" si="6"/>
        <v>1.7316865858804119E-2</v>
      </c>
      <c r="N115" s="98">
        <f t="shared" si="9"/>
        <v>3.5667040740034572E-2</v>
      </c>
      <c r="Q115" s="149">
        <f t="shared" si="10"/>
        <v>3.00042384718902E-2</v>
      </c>
      <c r="R115" s="149">
        <f t="shared" si="11"/>
        <v>3.5667040740034572E-2</v>
      </c>
      <c r="T115" s="113"/>
      <c r="U115" s="113"/>
    </row>
    <row r="116" spans="4:21" x14ac:dyDescent="0.2">
      <c r="D116" s="230">
        <v>36250</v>
      </c>
      <c r="E116" s="231">
        <v>2.2018832884023599E-2</v>
      </c>
      <c r="F116" s="231">
        <v>1.4017511545054401E-2</v>
      </c>
      <c r="G116" s="231">
        <v>1.2457418126045099E-2</v>
      </c>
      <c r="H116" s="231">
        <v>9.5488705819119502E-3</v>
      </c>
      <c r="I116" s="231">
        <v>8.0013213389692108E-3</v>
      </c>
      <c r="L116" s="98">
        <f t="shared" si="6"/>
        <v>-7.7515317090910182E-2</v>
      </c>
      <c r="N116" s="98">
        <f t="shared" si="9"/>
        <v>-7.3496585463084685E-2</v>
      </c>
      <c r="Q116" s="149">
        <f t="shared" si="10"/>
        <v>1.4017511545054401E-2</v>
      </c>
      <c r="R116" s="149">
        <f t="shared" si="11"/>
        <v>-7.3496585463084685E-2</v>
      </c>
      <c r="T116" s="113"/>
      <c r="U116" s="113"/>
    </row>
    <row r="117" spans="4:21" x14ac:dyDescent="0.2">
      <c r="D117" s="230">
        <v>36160</v>
      </c>
      <c r="E117" s="231">
        <v>6.7123849454936907E-2</v>
      </c>
      <c r="F117" s="231">
        <v>6.1712557908372198E-2</v>
      </c>
      <c r="G117" s="231">
        <v>2.0260060867196401E-2</v>
      </c>
      <c r="H117" s="231">
        <v>4.6862093870264299E-2</v>
      </c>
      <c r="I117" s="231">
        <v>5.4112915465646897E-3</v>
      </c>
      <c r="L117" s="98">
        <f t="shared" si="6"/>
        <v>0.15069844290246848</v>
      </c>
      <c r="N117" s="98">
        <f t="shared" si="9"/>
        <v>0.1676587440057602</v>
      </c>
      <c r="Q117" s="149">
        <f t="shared" si="10"/>
        <v>6.1712557908372198E-2</v>
      </c>
      <c r="R117" s="149">
        <f t="shared" si="11"/>
        <v>0.1676587440057602</v>
      </c>
      <c r="T117" s="113"/>
      <c r="U117" s="113"/>
    </row>
    <row r="118" spans="4:21" x14ac:dyDescent="0.2">
      <c r="D118" s="230">
        <v>36068</v>
      </c>
      <c r="E118" s="231">
        <v>2.30967849631585E-2</v>
      </c>
      <c r="F118" s="231">
        <v>1.5776722517985099E-2</v>
      </c>
      <c r="G118" s="231">
        <v>2.0715441149460001E-2</v>
      </c>
      <c r="H118" s="231">
        <v>2.3608014278910698E-3</v>
      </c>
      <c r="I118" s="231">
        <v>7.32006244517337E-3</v>
      </c>
      <c r="L118" s="98">
        <f t="shared" si="6"/>
        <v>-4.2108852692251529E-2</v>
      </c>
      <c r="N118" s="98">
        <f t="shared" si="9"/>
        <v>-2.9422791023576811E-2</v>
      </c>
      <c r="Q118" s="149">
        <f t="shared" si="10"/>
        <v>1.5776722517985099E-2</v>
      </c>
      <c r="R118" s="149">
        <f t="shared" si="11"/>
        <v>-2.9422791023576811E-2</v>
      </c>
      <c r="T118" s="113"/>
      <c r="U118" s="113"/>
    </row>
    <row r="119" spans="4:21" x14ac:dyDescent="0.2">
      <c r="D119" s="230">
        <v>35976</v>
      </c>
      <c r="E119" s="231">
        <v>3.7078046798540799E-2</v>
      </c>
      <c r="F119" s="231">
        <v>3.4143648988524497E-2</v>
      </c>
      <c r="G119" s="231">
        <v>1.5661941690141401E-2</v>
      </c>
      <c r="H119" s="231">
        <v>2.1419224622237901E-2</v>
      </c>
      <c r="I119" s="231">
        <v>2.9343978100163401E-3</v>
      </c>
      <c r="L119" s="98">
        <f t="shared" si="6"/>
        <v>4.5542475468263469E-2</v>
      </c>
      <c r="N119" s="98">
        <f t="shared" si="9"/>
        <v>5.8801611778104279E-2</v>
      </c>
      <c r="Q119" s="149">
        <f t="shared" si="10"/>
        <v>3.4143648988524497E-2</v>
      </c>
      <c r="R119" s="149">
        <f t="shared" si="11"/>
        <v>5.8801611778104279E-2</v>
      </c>
      <c r="T119" s="113"/>
      <c r="U119" s="113"/>
    </row>
    <row r="120" spans="4:21" x14ac:dyDescent="0.2">
      <c r="D120" s="230">
        <v>35885</v>
      </c>
      <c r="E120" s="231">
        <v>3.4805986562678602E-2</v>
      </c>
      <c r="F120" s="231">
        <v>2.67451669406743E-2</v>
      </c>
      <c r="G120" s="231">
        <v>2.37101624742567E-2</v>
      </c>
      <c r="H120" s="231">
        <v>1.10806885453698E-2</v>
      </c>
      <c r="I120" s="231">
        <v>8.0608196220042904E-3</v>
      </c>
      <c r="L120" s="98">
        <f t="shared" si="6"/>
        <v>-0.16481315260015522</v>
      </c>
      <c r="N120" s="98">
        <f t="shared" si="9"/>
        <v>-0.15190265098173572</v>
      </c>
      <c r="Q120" s="149">
        <f t="shared" si="10"/>
        <v>2.67451669406743E-2</v>
      </c>
      <c r="R120" s="149">
        <f t="shared" si="11"/>
        <v>-0.15190265098173572</v>
      </c>
      <c r="T120" s="113"/>
      <c r="U120" s="113"/>
    </row>
    <row r="121" spans="4:21" x14ac:dyDescent="0.2">
      <c r="D121" s="230">
        <v>35795</v>
      </c>
      <c r="E121" s="231">
        <v>0.13723916778793799</v>
      </c>
      <c r="F121" s="231">
        <v>0.12932567624724101</v>
      </c>
      <c r="G121" s="231">
        <v>5.0748351495686399E-2</v>
      </c>
      <c r="H121" s="231">
        <v>8.6463763322023393E-2</v>
      </c>
      <c r="I121" s="231">
        <v>7.9134915406978892E-3</v>
      </c>
      <c r="L121" s="98">
        <f t="shared" si="6"/>
        <v>-8.2167828226893651E-3</v>
      </c>
      <c r="N121" s="98">
        <f t="shared" si="9"/>
        <v>3.3867815573000781E-2</v>
      </c>
      <c r="Q121" s="149">
        <f t="shared" si="10"/>
        <v>0.12932567624724101</v>
      </c>
      <c r="R121" s="149">
        <f t="shared" si="11"/>
        <v>3.3867815573000781E-2</v>
      </c>
      <c r="T121" s="113"/>
      <c r="U121" s="113"/>
    </row>
    <row r="122" spans="4:21" x14ac:dyDescent="0.2">
      <c r="D122" s="230">
        <v>35703</v>
      </c>
      <c r="E122" s="231">
        <v>0.145142854429088</v>
      </c>
      <c r="F122" s="231">
        <v>0.13654583318135699</v>
      </c>
      <c r="G122" s="231">
        <v>1.81029970958946E-2</v>
      </c>
      <c r="H122" s="231">
        <v>0.12704114024118601</v>
      </c>
      <c r="I122" s="231">
        <v>8.5970212477316996E-3</v>
      </c>
      <c r="L122" s="98">
        <f t="shared" si="6"/>
        <v>0.39777364518975061</v>
      </c>
      <c r="N122" s="98">
        <f t="shared" si="9"/>
        <v>0.41084330960288917</v>
      </c>
      <c r="Q122" s="149">
        <f t="shared" si="10"/>
        <v>0.13654583318135699</v>
      </c>
      <c r="R122" s="149">
        <f t="shared" si="11"/>
        <v>0.41084330960288917</v>
      </c>
      <c r="T122" s="113"/>
      <c r="U122" s="113"/>
    </row>
    <row r="123" spans="4:21" x14ac:dyDescent="0.2">
      <c r="D123" s="230">
        <v>35611</v>
      </c>
      <c r="E123" s="231">
        <v>2.8200291083987399E-2</v>
      </c>
      <c r="F123" s="231">
        <v>2.1922799147696102E-2</v>
      </c>
      <c r="G123" s="231">
        <v>1.7176999039488799E-2</v>
      </c>
      <c r="H123" s="231">
        <v>1.10129238346583E-2</v>
      </c>
      <c r="I123" s="231">
        <v>6.2774919362913696E-3</v>
      </c>
      <c r="L123" s="98">
        <f t="shared" si="6"/>
        <v>2.6169001554528542E-2</v>
      </c>
      <c r="N123" s="98">
        <f t="shared" si="9"/>
        <v>3.724308763961659E-2</v>
      </c>
      <c r="Q123" s="149">
        <f t="shared" si="10"/>
        <v>2.1922799147696102E-2</v>
      </c>
      <c r="R123" s="149">
        <f t="shared" si="11"/>
        <v>3.724308763961659E-2</v>
      </c>
      <c r="T123" s="113"/>
      <c r="U123" s="113"/>
    </row>
    <row r="124" spans="4:21" x14ac:dyDescent="0.2">
      <c r="D124" s="230">
        <v>35520</v>
      </c>
      <c r="E124" s="231">
        <v>1.8776428329804699E-2</v>
      </c>
      <c r="F124" s="231">
        <v>1.49990909944834E-2</v>
      </c>
      <c r="G124" s="231">
        <v>1.42447892268088E-2</v>
      </c>
      <c r="H124" s="231">
        <v>4.5174619547139099E-3</v>
      </c>
      <c r="I124" s="231">
        <v>3.77733733532137E-3</v>
      </c>
      <c r="L124" s="98">
        <f t="shared" si="6"/>
        <v>-0.2120940539540033</v>
      </c>
      <c r="N124" s="98">
        <f t="shared" si="9"/>
        <v>-0.20388908151880769</v>
      </c>
      <c r="Q124" s="149">
        <f t="shared" si="10"/>
        <v>1.49990909944834E-2</v>
      </c>
      <c r="R124" s="149">
        <f t="shared" si="11"/>
        <v>-0.20388908151880769</v>
      </c>
      <c r="T124" s="113"/>
      <c r="U124" s="113"/>
    </row>
    <row r="125" spans="4:21" x14ac:dyDescent="0.2">
      <c r="D125" s="230">
        <v>35430</v>
      </c>
      <c r="E125" s="231">
        <v>0.12235967494736701</v>
      </c>
      <c r="F125" s="231">
        <v>0.117707064623038</v>
      </c>
      <c r="G125" s="231">
        <v>2.4992107953374601E-2</v>
      </c>
      <c r="H125" s="231">
        <v>9.7350968772735594E-2</v>
      </c>
      <c r="I125" s="231">
        <v>4.6526103243297104E-3</v>
      </c>
      <c r="L125" s="98">
        <f t="shared" si="6"/>
        <v>0.30769427750127326</v>
      </c>
      <c r="N125" s="98">
        <f t="shared" si="9"/>
        <v>0.33414006537733787</v>
      </c>
      <c r="Q125" s="149">
        <f t="shared" si="10"/>
        <v>0.117707064623038</v>
      </c>
      <c r="R125" s="149">
        <f t="shared" si="11"/>
        <v>0.33414006537733787</v>
      </c>
      <c r="T125" s="113"/>
      <c r="U125" s="113"/>
    </row>
    <row r="126" spans="4:21" x14ac:dyDescent="0.2">
      <c r="D126" s="230">
        <v>35338</v>
      </c>
      <c r="E126" s="231">
        <v>2.24347308422881E-2</v>
      </c>
      <c r="F126" s="231">
        <v>1.8893109666131499E-2</v>
      </c>
      <c r="G126" s="231">
        <v>1.52199891980105E-2</v>
      </c>
      <c r="H126" s="231">
        <v>7.20383646050516E-3</v>
      </c>
      <c r="I126" s="231">
        <v>3.5416211761565802E-3</v>
      </c>
      <c r="L126" s="98">
        <f t="shared" si="6"/>
        <v>-1.0090317003398328E-2</v>
      </c>
      <c r="N126" s="98">
        <f t="shared" si="9"/>
        <v>1.4168530497455922E-3</v>
      </c>
      <c r="Q126" s="149">
        <f t="shared" si="10"/>
        <v>1.8893109666131499E-2</v>
      </c>
      <c r="R126" s="149">
        <f t="shared" si="11"/>
        <v>1.4168530497455922E-3</v>
      </c>
      <c r="T126" s="113"/>
      <c r="U126" s="113"/>
    </row>
    <row r="127" spans="4:21" x14ac:dyDescent="0.2">
      <c r="D127" s="230">
        <v>35246</v>
      </c>
      <c r="E127" s="231">
        <v>3.47681984889451E-2</v>
      </c>
      <c r="F127" s="231">
        <v>3.1997890525155302E-2</v>
      </c>
      <c r="G127" s="231">
        <v>2.0153662838929401E-2</v>
      </c>
      <c r="H127" s="231">
        <v>1.46156165164638E-2</v>
      </c>
      <c r="I127" s="231">
        <v>2.7703079637898102E-3</v>
      </c>
      <c r="L127" s="98">
        <f t="shared" si="6"/>
        <v>2.9943494982590486E-2</v>
      </c>
      <c r="N127" s="98">
        <f t="shared" si="9"/>
        <v>4.778986460375223E-2</v>
      </c>
      <c r="Q127" s="149">
        <f t="shared" si="10"/>
        <v>3.1997890525155302E-2</v>
      </c>
      <c r="R127" s="149">
        <f t="shared" si="11"/>
        <v>4.778986460375223E-2</v>
      </c>
      <c r="T127" s="113"/>
      <c r="U127" s="113"/>
    </row>
    <row r="128" spans="4:21" x14ac:dyDescent="0.2">
      <c r="D128" s="230">
        <v>35155</v>
      </c>
      <c r="E128" s="231">
        <v>2.8976074006855899E-2</v>
      </c>
      <c r="F128" s="231">
        <v>1.6690835399331898E-2</v>
      </c>
      <c r="G128" s="231">
        <v>2.09402277385809E-2</v>
      </c>
      <c r="H128" s="231">
        <v>8.0465257452666493E-3</v>
      </c>
      <c r="I128" s="231">
        <v>1.22852386075239E-2</v>
      </c>
      <c r="L128" s="98">
        <f t="shared" si="6"/>
        <v>-2.1101173209645763E-2</v>
      </c>
      <c r="N128" s="98">
        <f t="shared" si="9"/>
        <v>-1.28806418006715E-2</v>
      </c>
      <c r="Q128" s="149">
        <f t="shared" si="10"/>
        <v>1.6690835399331898E-2</v>
      </c>
      <c r="R128" s="149">
        <f t="shared" si="11"/>
        <v>-1.28806418006715E-2</v>
      </c>
      <c r="T128" s="113"/>
      <c r="U128" s="113"/>
    </row>
    <row r="129" spans="4:21" x14ac:dyDescent="0.2">
      <c r="D129" s="230">
        <v>35064</v>
      </c>
      <c r="E129" s="231">
        <v>3.9097625539863901E-2</v>
      </c>
      <c r="F129" s="231">
        <v>2.4686891497709699E-2</v>
      </c>
      <c r="G129" s="231">
        <v>1.8550657962145299E-2</v>
      </c>
      <c r="H129" s="231">
        <v>2.05383967259434E-2</v>
      </c>
      <c r="I129" s="231">
        <v>1.44107340421542E-2</v>
      </c>
      <c r="L129" s="98">
        <f t="shared" si="6"/>
        <v>1.5564837140375045E-3</v>
      </c>
      <c r="N129" s="98">
        <f t="shared" si="9"/>
        <v>5.4351066673785642E-3</v>
      </c>
      <c r="Q129" s="149">
        <f t="shared" si="10"/>
        <v>2.4686891497709699E-2</v>
      </c>
      <c r="R129" s="149">
        <f t="shared" si="11"/>
        <v>5.4351066673785642E-3</v>
      </c>
      <c r="T129" s="113"/>
      <c r="U129" s="113"/>
    </row>
    <row r="130" spans="4:21" x14ac:dyDescent="0.2">
      <c r="D130" s="230">
        <v>34972</v>
      </c>
      <c r="E130" s="231">
        <v>5.8891299412855001E-2</v>
      </c>
      <c r="F130" s="231">
        <v>5.6545075009611402E-2</v>
      </c>
      <c r="G130" s="231">
        <v>3.02177971103804E-2</v>
      </c>
      <c r="H130" s="231">
        <v>2.86735023024745E-2</v>
      </c>
      <c r="I130" s="231">
        <v>2.34622440324362E-3</v>
      </c>
      <c r="L130" s="98">
        <f t="shared" si="6"/>
        <v>8.0002709698627911E-2</v>
      </c>
      <c r="N130" s="98">
        <f t="shared" si="9"/>
        <v>0.11002751400215449</v>
      </c>
      <c r="Q130" s="149">
        <f t="shared" si="10"/>
        <v>5.6545075009611402E-2</v>
      </c>
      <c r="R130" s="149">
        <f t="shared" si="11"/>
        <v>0.11002751400215449</v>
      </c>
      <c r="T130" s="113"/>
      <c r="U130" s="113"/>
    </row>
    <row r="131" spans="4:21" x14ac:dyDescent="0.2">
      <c r="D131" s="230">
        <v>34880</v>
      </c>
      <c r="E131" s="231">
        <v>2.9636411792119201E-2</v>
      </c>
      <c r="F131" s="231">
        <v>2.7685760439771102E-2</v>
      </c>
      <c r="G131" s="231">
        <v>2.2961141230853299E-2</v>
      </c>
      <c r="H131" s="231">
        <v>6.6752705612658902E-3</v>
      </c>
      <c r="I131" s="231">
        <v>1.9506513523480499E-3</v>
      </c>
      <c r="L131" s="98">
        <f t="shared" si="6"/>
        <v>1.7431884498924827E-2</v>
      </c>
      <c r="N131" s="98">
        <f t="shared" si="9"/>
        <v>3.8763056869230983E-2</v>
      </c>
      <c r="Q131" s="149">
        <f t="shared" si="10"/>
        <v>2.7685760439771102E-2</v>
      </c>
      <c r="R131" s="149">
        <f t="shared" si="11"/>
        <v>3.8763056869230983E-2</v>
      </c>
      <c r="T131" s="113"/>
      <c r="U131" s="113"/>
    </row>
    <row r="132" spans="4:21" x14ac:dyDescent="0.2">
      <c r="D132" s="230">
        <v>34789</v>
      </c>
      <c r="E132" s="231">
        <v>2.3228679816060901E-2</v>
      </c>
      <c r="F132" s="231">
        <v>2.1248131196788301E-2</v>
      </c>
      <c r="G132" s="231">
        <v>2.1163386656648801E-2</v>
      </c>
      <c r="H132" s="231">
        <v>2.0652931594120601E-3</v>
      </c>
      <c r="I132" s="231">
        <v>1.9805486192725598E-3</v>
      </c>
      <c r="L132" s="98">
        <f t="shared" si="6"/>
        <v>-9.5447762457044685E-2</v>
      </c>
      <c r="N132" s="98">
        <f t="shared" si="9"/>
        <v>-7.8133797800077343E-2</v>
      </c>
      <c r="Q132" s="149">
        <f t="shared" si="10"/>
        <v>2.1248131196788301E-2</v>
      </c>
      <c r="R132" s="149">
        <f t="shared" si="11"/>
        <v>-7.8133797800077343E-2</v>
      </c>
      <c r="T132" s="113"/>
      <c r="U132" s="113"/>
    </row>
    <row r="133" spans="4:21" x14ac:dyDescent="0.2">
      <c r="D133" s="230">
        <v>34699</v>
      </c>
      <c r="E133" s="231">
        <v>6.7125159883586499E-2</v>
      </c>
      <c r="F133" s="231">
        <v>6.4958587910977805E-2</v>
      </c>
      <c r="G133" s="231">
        <v>2.32789490809403E-2</v>
      </c>
      <c r="H133" s="231">
        <v>4.3856602709322103E-2</v>
      </c>
      <c r="I133" s="231">
        <v>2.1665719726086498E-3</v>
      </c>
      <c r="L133" s="98">
        <f t="shared" si="6"/>
        <v>0.13095930406186981</v>
      </c>
      <c r="N133" s="98">
        <f t="shared" si="9"/>
        <v>0.15477950286434972</v>
      </c>
      <c r="Q133" s="149">
        <f t="shared" si="10"/>
        <v>6.4958587910977805E-2</v>
      </c>
      <c r="R133" s="149">
        <f t="shared" si="11"/>
        <v>0.15477950286434972</v>
      </c>
      <c r="T133" s="113"/>
      <c r="U133" s="113"/>
    </row>
    <row r="134" spans="4:21" x14ac:dyDescent="0.2">
      <c r="D134" s="230">
        <v>34607</v>
      </c>
      <c r="E134" s="231">
        <v>3.1716170763971402E-2</v>
      </c>
      <c r="F134" s="231">
        <v>2.96418345573373E-2</v>
      </c>
      <c r="G134" s="231">
        <v>2.5189297205741201E-2</v>
      </c>
      <c r="H134" s="231">
        <v>6.5268735582302197E-3</v>
      </c>
      <c r="I134" s="231">
        <v>2.07433620663411E-3</v>
      </c>
      <c r="L134" s="98">
        <f t="shared" si="6"/>
        <v>2.7361449747526148E-2</v>
      </c>
      <c r="N134" s="98">
        <f t="shared" si="9"/>
        <v>5.1055188854153499E-2</v>
      </c>
      <c r="Q134" s="149">
        <f t="shared" si="10"/>
        <v>2.96418345573373E-2</v>
      </c>
      <c r="R134" s="149">
        <f t="shared" si="11"/>
        <v>5.1055188854153499E-2</v>
      </c>
      <c r="T134" s="113"/>
      <c r="U134" s="113"/>
    </row>
    <row r="135" spans="4:21" x14ac:dyDescent="0.2">
      <c r="D135" s="230">
        <v>34515</v>
      </c>
      <c r="E135" s="231">
        <v>3.4500585748332299E-2</v>
      </c>
      <c r="F135" s="231">
        <v>3.2253246690955598E-2</v>
      </c>
      <c r="G135" s="231">
        <v>3.6910652422335502E-2</v>
      </c>
      <c r="H135" s="231">
        <v>-2.4022305228966101E-3</v>
      </c>
      <c r="I135" s="231">
        <v>2.2473390573767098E-3</v>
      </c>
      <c r="L135" s="98">
        <f t="shared" si="6"/>
        <v>-3.0909165661133567E-2</v>
      </c>
      <c r="N135" s="98">
        <f t="shared" si="9"/>
        <v>2.6023467963407487E-3</v>
      </c>
      <c r="Q135" s="149">
        <f t="shared" si="10"/>
        <v>3.2253246690955598E-2</v>
      </c>
      <c r="R135" s="149">
        <f t="shared" si="11"/>
        <v>2.6023467963407487E-3</v>
      </c>
      <c r="T135" s="113"/>
      <c r="U135" s="113"/>
    </row>
    <row r="136" spans="4:21" x14ac:dyDescent="0.2">
      <c r="D136" s="230">
        <v>34424</v>
      </c>
      <c r="E136" s="231">
        <v>3.5980817102134702E-2</v>
      </c>
      <c r="F136" s="231">
        <v>3.3555819356442002E-2</v>
      </c>
      <c r="G136" s="231">
        <v>2.61657897086441E-2</v>
      </c>
      <c r="H136" s="231">
        <v>9.8150273934906607E-3</v>
      </c>
      <c r="I136" s="231">
        <v>2.4249977456927601E-3</v>
      </c>
      <c r="L136" s="98">
        <f t="shared" si="6"/>
        <v>8.1087088255941714E-2</v>
      </c>
      <c r="N136" s="98">
        <f t="shared" si="9"/>
        <v>0.10668435479461302</v>
      </c>
      <c r="Q136" s="149">
        <f t="shared" si="10"/>
        <v>3.3555819356442002E-2</v>
      </c>
      <c r="R136" s="149">
        <f t="shared" si="11"/>
        <v>0.10668435479461302</v>
      </c>
      <c r="T136" s="113"/>
      <c r="U136" s="113"/>
    </row>
    <row r="137" spans="4:21" x14ac:dyDescent="0.2">
      <c r="D137" s="230">
        <v>34334</v>
      </c>
      <c r="E137" s="231">
        <v>5.6625774506114399E-3</v>
      </c>
      <c r="F137" s="231">
        <v>3.0371525148642099E-3</v>
      </c>
      <c r="G137" s="231">
        <v>2.63927659455504E-2</v>
      </c>
      <c r="H137" s="231">
        <v>-2.07301415475598E-2</v>
      </c>
      <c r="I137" s="231">
        <v>2.6254249357472201E-3</v>
      </c>
      <c r="L137" s="98">
        <f t="shared" si="6"/>
        <v>-5.274152843237695E-2</v>
      </c>
      <c r="N137" s="98">
        <f t="shared" si="9"/>
        <v>-3.0293350962141807E-2</v>
      </c>
      <c r="Q137" s="149">
        <f t="shared" si="10"/>
        <v>3.0371525148642099E-3</v>
      </c>
      <c r="R137" s="149">
        <f t="shared" si="11"/>
        <v>-3.0293350962141807E-2</v>
      </c>
      <c r="T137" s="113"/>
      <c r="U137" s="113"/>
    </row>
    <row r="138" spans="4:21" x14ac:dyDescent="0.2">
      <c r="D138" s="230">
        <v>34242</v>
      </c>
      <c r="E138" s="231">
        <v>1.4207466732617699E-2</v>
      </c>
      <c r="F138" s="231">
        <v>1.2135345713410701E-2</v>
      </c>
      <c r="G138" s="231">
        <v>2.1218442472398801E-2</v>
      </c>
      <c r="H138" s="231">
        <v>-7.0109757397810203E-3</v>
      </c>
      <c r="I138" s="231">
        <v>2.0721210192070202E-3</v>
      </c>
      <c r="L138" s="98">
        <f t="shared" si="6"/>
        <v>8.1440806080092173E-2</v>
      </c>
      <c r="N138" s="98">
        <f t="shared" si="9"/>
        <v>0.10209887148262609</v>
      </c>
      <c r="Q138" s="149">
        <f t="shared" si="10"/>
        <v>1.2135345713410701E-2</v>
      </c>
      <c r="R138" s="149">
        <f t="shared" si="11"/>
        <v>0.10209887148262609</v>
      </c>
      <c r="T138" s="113"/>
      <c r="U138" s="113"/>
    </row>
    <row r="139" spans="4:21" x14ac:dyDescent="0.2">
      <c r="D139" s="230">
        <v>34150</v>
      </c>
      <c r="E139" s="231">
        <v>-3.1114134113885E-2</v>
      </c>
      <c r="F139" s="231">
        <v>-3.3800142689200202E-2</v>
      </c>
      <c r="G139" s="231">
        <v>1.38047481201274E-2</v>
      </c>
      <c r="H139" s="231">
        <v>-4.49188822340124E-2</v>
      </c>
      <c r="I139" s="231">
        <v>2.6860085753152301E-3</v>
      </c>
      <c r="L139" s="98">
        <f t="shared" si="6"/>
        <v>-0.14322126723837209</v>
      </c>
      <c r="N139" s="98">
        <f t="shared" si="9"/>
        <v>-0.13372673673550384</v>
      </c>
      <c r="Q139" s="149">
        <f t="shared" si="10"/>
        <v>-3.3800142689200202E-2</v>
      </c>
      <c r="R139" s="149">
        <f t="shared" si="11"/>
        <v>-0.13372673673550384</v>
      </c>
      <c r="T139" s="113"/>
      <c r="U139" s="113"/>
    </row>
    <row r="140" spans="4:21" x14ac:dyDescent="0.2">
      <c r="D140" s="230">
        <v>34059</v>
      </c>
      <c r="E140" s="231">
        <v>1.07012970791636E-2</v>
      </c>
      <c r="F140" s="231">
        <v>8.1777358289421807E-3</v>
      </c>
      <c r="G140" s="231">
        <v>1.3490585739878999E-2</v>
      </c>
      <c r="H140" s="231">
        <v>-2.78928866071539E-3</v>
      </c>
      <c r="I140" s="231">
        <v>2.52356125022147E-3</v>
      </c>
      <c r="L140" s="98">
        <f t="shared" ref="L140:L196" si="12">(H140-($L$10*H141))/(1-$L$10)</f>
        <v>0.16457134120907155</v>
      </c>
      <c r="N140" s="98">
        <f t="shared" si="9"/>
        <v>0.17730357658934204</v>
      </c>
      <c r="Q140" s="149">
        <f t="shared" si="10"/>
        <v>8.1777358289421807E-3</v>
      </c>
      <c r="R140" s="149">
        <f t="shared" si="11"/>
        <v>0.17730357658934204</v>
      </c>
      <c r="T140" s="113"/>
      <c r="U140" s="113"/>
    </row>
    <row r="141" spans="4:21" x14ac:dyDescent="0.2">
      <c r="D141" s="230">
        <v>33969</v>
      </c>
      <c r="E141" s="231">
        <v>-6.5317741148324601E-2</v>
      </c>
      <c r="F141" s="231">
        <v>-6.7189487002112303E-2</v>
      </c>
      <c r="G141" s="231">
        <v>9.1975317422994807E-3</v>
      </c>
      <c r="H141" s="231">
        <v>-7.4515272890624096E-2</v>
      </c>
      <c r="I141" s="231">
        <v>1.87174585378772E-3</v>
      </c>
      <c r="L141" s="98">
        <f t="shared" si="12"/>
        <v>-0.21950724452075299</v>
      </c>
      <c r="N141" s="98">
        <f t="shared" si="9"/>
        <v>-0.21380295823426576</v>
      </c>
      <c r="Q141" s="149">
        <f t="shared" si="10"/>
        <v>-6.7189487002112303E-2</v>
      </c>
      <c r="R141" s="149">
        <f t="shared" si="11"/>
        <v>-0.21380295823426576</v>
      </c>
      <c r="T141" s="113"/>
      <c r="U141" s="113"/>
    </row>
    <row r="142" spans="4:21" x14ac:dyDescent="0.2">
      <c r="D142" s="230">
        <v>33877</v>
      </c>
      <c r="E142" s="231">
        <v>-2.6345074818957901E-3</v>
      </c>
      <c r="F142" s="231">
        <v>-4.4013847074076797E-3</v>
      </c>
      <c r="G142" s="231">
        <v>9.7413489958159093E-3</v>
      </c>
      <c r="H142" s="231">
        <v>-1.2375856477711699E-2</v>
      </c>
      <c r="I142" s="231">
        <v>1.76687722551188E-3</v>
      </c>
      <c r="L142" s="98">
        <f t="shared" si="12"/>
        <v>-3.8183296821590565E-2</v>
      </c>
      <c r="N142" s="98">
        <f t="shared" si="9"/>
        <v>-3.0529871239539541E-2</v>
      </c>
      <c r="Q142" s="149">
        <f t="shared" si="10"/>
        <v>-4.4013847074076797E-3</v>
      </c>
      <c r="R142" s="149">
        <f t="shared" si="11"/>
        <v>-3.0529871239539541E-2</v>
      </c>
      <c r="T142" s="113"/>
      <c r="U142" s="113"/>
    </row>
    <row r="143" spans="4:21" x14ac:dyDescent="0.2">
      <c r="D143" s="230">
        <v>33785</v>
      </c>
      <c r="E143" s="231">
        <v>9.3375209073629402E-3</v>
      </c>
      <c r="F143" s="231">
        <v>7.30316792491885E-3</v>
      </c>
      <c r="G143" s="231">
        <v>1.06530458091265E-2</v>
      </c>
      <c r="H143" s="231">
        <v>-1.31552490176361E-3</v>
      </c>
      <c r="I143" s="231">
        <v>2.0343529824440802E-3</v>
      </c>
      <c r="L143" s="98">
        <f t="shared" si="12"/>
        <v>1.8177584131882338E-4</v>
      </c>
      <c r="N143" s="98">
        <f t="shared" ref="N143:N196" si="13">(1+L143)*(1+G143)*(1-MAX(I143,$I$7/4))-1</f>
        <v>8.7803593431707849E-3</v>
      </c>
      <c r="Q143" s="149">
        <f t="shared" ref="Q143:Q196" si="14">F143</f>
        <v>7.30316792491885E-3</v>
      </c>
      <c r="R143" s="149">
        <f t="shared" ref="R143:R196" si="15">N143</f>
        <v>8.7803593431707849E-3</v>
      </c>
      <c r="T143" s="113"/>
      <c r="U143" s="113"/>
    </row>
    <row r="144" spans="4:21" x14ac:dyDescent="0.2">
      <c r="D144" s="230">
        <v>33694</v>
      </c>
      <c r="E144" s="231">
        <v>9.2309208558542799E-3</v>
      </c>
      <c r="F144" s="231">
        <v>7.4678332058965404E-3</v>
      </c>
      <c r="G144" s="231">
        <v>1.1188146076081699E-2</v>
      </c>
      <c r="H144" s="231">
        <v>-1.9572252202275102E-3</v>
      </c>
      <c r="I144" s="231">
        <v>1.76308764995773E-3</v>
      </c>
      <c r="L144" s="98">
        <f t="shared" si="12"/>
        <v>5.2525457086151126E-2</v>
      </c>
      <c r="N144" s="98">
        <f t="shared" si="13"/>
        <v>6.2424809231525824E-2</v>
      </c>
      <c r="Q144" s="149">
        <f t="shared" si="14"/>
        <v>7.4678332058965404E-3</v>
      </c>
      <c r="R144" s="149">
        <f t="shared" si="15"/>
        <v>6.2424809231525824E-2</v>
      </c>
      <c r="T144" s="113"/>
      <c r="U144" s="113"/>
    </row>
    <row r="145" spans="4:21" x14ac:dyDescent="0.2">
      <c r="D145" s="230">
        <v>33603</v>
      </c>
      <c r="E145" s="231">
        <v>-1.2062527695506101E-2</v>
      </c>
      <c r="F145" s="231">
        <v>-1.40091548712602E-2</v>
      </c>
      <c r="G145" s="231">
        <v>1.32444185131694E-2</v>
      </c>
      <c r="H145" s="231">
        <v>-2.5306946208675501E-2</v>
      </c>
      <c r="I145" s="231">
        <v>1.9466271757540799E-3</v>
      </c>
      <c r="L145" s="98">
        <f t="shared" si="12"/>
        <v>-1.1052597882428582E-2</v>
      </c>
      <c r="N145" s="98">
        <f t="shared" si="13"/>
        <v>9.4826522840651961E-5</v>
      </c>
      <c r="Q145" s="149">
        <f t="shared" si="14"/>
        <v>-1.40091548712602E-2</v>
      </c>
      <c r="R145" s="149">
        <f t="shared" si="15"/>
        <v>9.4826522840651961E-5</v>
      </c>
      <c r="T145" s="113"/>
      <c r="U145" s="113"/>
    </row>
    <row r="146" spans="4:21" x14ac:dyDescent="0.2">
      <c r="D146" s="230">
        <v>33511</v>
      </c>
      <c r="E146" s="231">
        <v>-2.3237522851445001E-2</v>
      </c>
      <c r="F146" s="231">
        <v>-2.5382761597812002E-2</v>
      </c>
      <c r="G146" s="231">
        <v>8.1784297827649198E-3</v>
      </c>
      <c r="H146" s="231">
        <v>-3.1415952634209897E-2</v>
      </c>
      <c r="I146" s="231">
        <v>2.1452387463670201E-3</v>
      </c>
      <c r="L146" s="98">
        <f t="shared" si="12"/>
        <v>-8.4603521447484842E-2</v>
      </c>
      <c r="N146" s="98">
        <f t="shared" si="13"/>
        <v>-7.9096819960698506E-2</v>
      </c>
      <c r="Q146" s="149">
        <f t="shared" si="14"/>
        <v>-2.5382761597812002E-2</v>
      </c>
      <c r="R146" s="149">
        <f t="shared" si="15"/>
        <v>-7.9096819960698506E-2</v>
      </c>
      <c r="T146" s="113"/>
      <c r="U146" s="113"/>
    </row>
    <row r="147" spans="4:21" x14ac:dyDescent="0.2">
      <c r="D147" s="230">
        <v>33419</v>
      </c>
      <c r="E147" s="231">
        <v>2.54752136432514E-3</v>
      </c>
      <c r="F147" s="231">
        <v>5.7978564785832805E-4</v>
      </c>
      <c r="G147" s="231">
        <v>1.11688016499886E-2</v>
      </c>
      <c r="H147" s="231">
        <v>-8.6212802856634897E-3</v>
      </c>
      <c r="I147" s="231">
        <v>1.9677357164668099E-3</v>
      </c>
      <c r="L147" s="98">
        <f t="shared" si="12"/>
        <v>-3.1511432609161547E-2</v>
      </c>
      <c r="N147" s="98">
        <f t="shared" si="13"/>
        <v>-2.2621590160023408E-2</v>
      </c>
      <c r="Q147" s="149">
        <f t="shared" si="14"/>
        <v>5.7978564785832805E-4</v>
      </c>
      <c r="R147" s="149">
        <f t="shared" si="15"/>
        <v>-2.2621590160023408E-2</v>
      </c>
      <c r="T147" s="113"/>
      <c r="U147" s="113"/>
    </row>
    <row r="148" spans="4:21" x14ac:dyDescent="0.2">
      <c r="D148" s="230">
        <v>33328</v>
      </c>
      <c r="E148" s="231">
        <v>1.0300583017382301E-2</v>
      </c>
      <c r="F148" s="231">
        <v>8.3105362608807201E-3</v>
      </c>
      <c r="G148" s="231">
        <v>9.1117980215466993E-3</v>
      </c>
      <c r="H148" s="231">
        <v>1.18878499583568E-3</v>
      </c>
      <c r="I148" s="231">
        <v>1.99004675650166E-3</v>
      </c>
      <c r="L148" s="98">
        <f t="shared" si="12"/>
        <v>7.8827206790974241E-2</v>
      </c>
      <c r="N148" s="98">
        <f t="shared" si="13"/>
        <v>8.6490783545423167E-2</v>
      </c>
      <c r="Q148" s="149">
        <f t="shared" si="14"/>
        <v>8.3105362608807201E-3</v>
      </c>
      <c r="R148" s="149">
        <f t="shared" si="15"/>
        <v>8.6490783545423167E-2</v>
      </c>
      <c r="T148" s="113"/>
      <c r="U148" s="113"/>
    </row>
    <row r="149" spans="4:21" x14ac:dyDescent="0.2">
      <c r="D149" s="230">
        <v>33238</v>
      </c>
      <c r="E149" s="231">
        <v>-2.4470643276559002E-2</v>
      </c>
      <c r="F149" s="231">
        <v>-2.7018948934875098E-2</v>
      </c>
      <c r="G149" s="231">
        <v>7.6141810683789304E-3</v>
      </c>
      <c r="H149" s="231">
        <v>-3.2084824344938E-2</v>
      </c>
      <c r="I149" s="231">
        <v>2.54830565831603E-3</v>
      </c>
      <c r="L149" s="98">
        <f t="shared" si="12"/>
        <v>-0.11297257116330421</v>
      </c>
      <c r="N149" s="98">
        <f t="shared" si="13"/>
        <v>-0.10849621194795867</v>
      </c>
      <c r="Q149" s="149">
        <f t="shared" si="14"/>
        <v>-2.7018948934875098E-2</v>
      </c>
      <c r="R149" s="149">
        <f t="shared" si="15"/>
        <v>-0.10849621194795867</v>
      </c>
      <c r="T149" s="113"/>
      <c r="U149" s="113"/>
    </row>
    <row r="150" spans="4:21" x14ac:dyDescent="0.2">
      <c r="D150" s="230">
        <v>33146</v>
      </c>
      <c r="E150" s="231">
        <v>1.25199236124142E-2</v>
      </c>
      <c r="F150" s="231">
        <v>1.0756776539545E-2</v>
      </c>
      <c r="G150" s="231">
        <v>9.9385707495261294E-3</v>
      </c>
      <c r="H150" s="231">
        <v>2.5813528629332399E-3</v>
      </c>
      <c r="I150" s="231">
        <v>1.7631470728692201E-3</v>
      </c>
      <c r="L150" s="98">
        <f t="shared" si="12"/>
        <v>-6.2118242474150653E-3</v>
      </c>
      <c r="N150" s="98">
        <f t="shared" si="13"/>
        <v>1.8954008230909203E-3</v>
      </c>
      <c r="Q150" s="149">
        <f t="shared" si="14"/>
        <v>1.0756776539545E-2</v>
      </c>
      <c r="R150" s="149">
        <f t="shared" si="15"/>
        <v>1.8954008230909203E-3</v>
      </c>
      <c r="T150" s="113"/>
      <c r="U150" s="113"/>
    </row>
    <row r="151" spans="4:21" x14ac:dyDescent="0.2">
      <c r="D151" s="230">
        <v>33054</v>
      </c>
      <c r="E151" s="231">
        <v>1.5862010374282601E-2</v>
      </c>
      <c r="F151" s="231">
        <v>1.42492516259181E-2</v>
      </c>
      <c r="G151" s="231">
        <v>9.5121530355324491E-3</v>
      </c>
      <c r="H151" s="231">
        <v>6.3498573387968001E-3</v>
      </c>
      <c r="I151" s="231">
        <v>1.6127587483645599E-3</v>
      </c>
      <c r="L151" s="98">
        <f t="shared" si="12"/>
        <v>1.2941164314163946E-2</v>
      </c>
      <c r="N151" s="98">
        <f t="shared" si="13"/>
        <v>2.0927246624843354E-2</v>
      </c>
      <c r="Q151" s="149">
        <f t="shared" si="14"/>
        <v>1.42492516259181E-2</v>
      </c>
      <c r="R151" s="149">
        <f t="shared" si="15"/>
        <v>2.0927246624843354E-2</v>
      </c>
      <c r="T151" s="113"/>
      <c r="U151" s="113"/>
    </row>
    <row r="152" spans="4:21" x14ac:dyDescent="0.2">
      <c r="D152" s="230">
        <v>32963</v>
      </c>
      <c r="E152" s="231">
        <v>1.40946987554562E-2</v>
      </c>
      <c r="F152" s="231">
        <v>1.2389180446511701E-2</v>
      </c>
      <c r="G152" s="231">
        <v>1.05696872632453E-2</v>
      </c>
      <c r="H152" s="231">
        <v>3.5250114922108799E-3</v>
      </c>
      <c r="I152" s="231">
        <v>1.7055183089445E-3</v>
      </c>
      <c r="L152" s="98">
        <f t="shared" si="12"/>
        <v>-1.0348451277259219E-2</v>
      </c>
      <c r="N152" s="98">
        <f t="shared" si="13"/>
        <v>-1.5938529892316478E-3</v>
      </c>
      <c r="Q152" s="149">
        <f t="shared" si="14"/>
        <v>1.2389180446511701E-2</v>
      </c>
      <c r="R152" s="149">
        <f t="shared" si="15"/>
        <v>-1.5938529892316478E-3</v>
      </c>
      <c r="T152" s="113"/>
      <c r="U152" s="113"/>
    </row>
    <row r="153" spans="4:21" x14ac:dyDescent="0.2">
      <c r="D153" s="230">
        <v>32873</v>
      </c>
      <c r="E153" s="231">
        <v>1.8600819654354499E-2</v>
      </c>
      <c r="F153" s="231">
        <v>1.71011911798311E-2</v>
      </c>
      <c r="G153" s="231">
        <v>9.1300384037993707E-3</v>
      </c>
      <c r="H153" s="231">
        <v>9.4707812505552096E-3</v>
      </c>
      <c r="I153" s="231">
        <v>1.4996284745234199E-3</v>
      </c>
      <c r="L153" s="98">
        <f t="shared" si="12"/>
        <v>2.6802362620530196E-2</v>
      </c>
      <c r="N153" s="98">
        <f t="shared" si="13"/>
        <v>3.4623226929124673E-2</v>
      </c>
      <c r="Q153" s="149">
        <f t="shared" si="14"/>
        <v>1.71011911798311E-2</v>
      </c>
      <c r="R153" s="149">
        <f t="shared" si="15"/>
        <v>3.4623226929124673E-2</v>
      </c>
      <c r="T153" s="113"/>
      <c r="U153" s="113"/>
    </row>
    <row r="154" spans="4:21" x14ac:dyDescent="0.2">
      <c r="D154" s="230">
        <v>32781</v>
      </c>
      <c r="E154" s="231">
        <v>1.5044109952649201E-2</v>
      </c>
      <c r="F154" s="231">
        <v>1.36204722769841E-2</v>
      </c>
      <c r="G154" s="231">
        <v>1.30011492892261E-2</v>
      </c>
      <c r="H154" s="231">
        <v>2.0429606634230699E-3</v>
      </c>
      <c r="I154" s="231">
        <v>1.42363767566509E-3</v>
      </c>
      <c r="L154" s="98">
        <f t="shared" si="12"/>
        <v>6.3707158365137982E-3</v>
      </c>
      <c r="N154" s="98">
        <f t="shared" si="13"/>
        <v>1.8003357645596019E-2</v>
      </c>
      <c r="Q154" s="149">
        <f t="shared" si="14"/>
        <v>1.36204722769841E-2</v>
      </c>
      <c r="R154" s="149">
        <f t="shared" si="15"/>
        <v>1.8003357645596019E-2</v>
      </c>
      <c r="T154" s="113"/>
      <c r="U154" s="113"/>
    </row>
    <row r="155" spans="4:21" x14ac:dyDescent="0.2">
      <c r="D155" s="230">
        <v>32689</v>
      </c>
      <c r="E155" s="231">
        <v>1.21967916142842E-2</v>
      </c>
      <c r="F155" s="231">
        <v>1.08183549873049E-2</v>
      </c>
      <c r="G155" s="231">
        <v>1.2008583167899999E-2</v>
      </c>
      <c r="H155" s="231">
        <v>1.88208446384186E-4</v>
      </c>
      <c r="I155" s="231">
        <v>1.3784366269793001E-3</v>
      </c>
      <c r="L155" s="98">
        <f t="shared" si="12"/>
        <v>-1.1240513826512909E-3</v>
      </c>
      <c r="N155" s="98">
        <f t="shared" si="13"/>
        <v>9.4776118629777972E-3</v>
      </c>
      <c r="Q155" s="149">
        <f t="shared" si="14"/>
        <v>1.08183549873049E-2</v>
      </c>
      <c r="R155" s="149">
        <f t="shared" si="15"/>
        <v>9.4776118629777972E-3</v>
      </c>
      <c r="T155" s="113"/>
      <c r="U155" s="113"/>
    </row>
    <row r="156" spans="4:21" x14ac:dyDescent="0.2">
      <c r="D156" s="230">
        <v>32598</v>
      </c>
      <c r="E156" s="231">
        <v>1.1186198648374101E-2</v>
      </c>
      <c r="F156" s="231">
        <v>9.8600868767447104E-3</v>
      </c>
      <c r="G156" s="231">
        <v>1.04355931324033E-2</v>
      </c>
      <c r="H156" s="231">
        <v>7.5060551597081902E-4</v>
      </c>
      <c r="I156" s="231">
        <v>1.3261117716294401E-3</v>
      </c>
      <c r="L156" s="98">
        <f t="shared" si="12"/>
        <v>-0.12891763464313805</v>
      </c>
      <c r="N156" s="98">
        <f t="shared" si="13"/>
        <v>-0.12099458077453851</v>
      </c>
      <c r="Q156" s="149">
        <f t="shared" si="14"/>
        <v>9.8600868767447104E-3</v>
      </c>
      <c r="R156" s="149">
        <f t="shared" si="15"/>
        <v>-0.12099458077453851</v>
      </c>
      <c r="T156" s="113"/>
      <c r="U156" s="113"/>
    </row>
    <row r="157" spans="4:21" x14ac:dyDescent="0.2">
      <c r="D157" s="230">
        <v>32508</v>
      </c>
      <c r="E157" s="231">
        <v>6.7074627309855694E-2</v>
      </c>
      <c r="F157" s="231">
        <v>6.5844157628010797E-2</v>
      </c>
      <c r="G157" s="231">
        <v>1.07519188685525E-2</v>
      </c>
      <c r="H157" s="231">
        <v>5.6322708441303201E-2</v>
      </c>
      <c r="I157" s="231">
        <v>1.2304696818449101E-3</v>
      </c>
      <c r="L157" s="98">
        <f t="shared" si="12"/>
        <v>0.17360061702573901</v>
      </c>
      <c r="N157" s="98">
        <f t="shared" si="13"/>
        <v>0.1847594690354768</v>
      </c>
      <c r="Q157" s="149">
        <f t="shared" si="14"/>
        <v>6.5844157628010797E-2</v>
      </c>
      <c r="R157" s="149">
        <f t="shared" si="15"/>
        <v>0.1847594690354768</v>
      </c>
      <c r="T157" s="113"/>
      <c r="U157" s="113"/>
    </row>
    <row r="158" spans="4:21" x14ac:dyDescent="0.2">
      <c r="D158" s="230">
        <v>32416</v>
      </c>
      <c r="E158" s="231">
        <v>1.93558666957785E-2</v>
      </c>
      <c r="F158" s="231">
        <v>1.8577111720097898E-2</v>
      </c>
      <c r="G158" s="231">
        <v>1.32951190763763E-2</v>
      </c>
      <c r="H158" s="231">
        <v>6.0607476194021398E-3</v>
      </c>
      <c r="I158" s="231">
        <v>7.7875497568053202E-4</v>
      </c>
      <c r="L158" s="98">
        <f t="shared" si="12"/>
        <v>1.9387830494640598E-2</v>
      </c>
      <c r="N158" s="98">
        <f t="shared" si="13"/>
        <v>3.2136305366177176E-2</v>
      </c>
      <c r="Q158" s="149">
        <f t="shared" si="14"/>
        <v>1.8577111720097898E-2</v>
      </c>
      <c r="R158" s="149">
        <f t="shared" si="15"/>
        <v>3.2136305366177176E-2</v>
      </c>
      <c r="T158" s="113"/>
      <c r="U158" s="113"/>
    </row>
    <row r="159" spans="4:21" x14ac:dyDescent="0.2">
      <c r="D159" s="230">
        <v>32324</v>
      </c>
      <c r="E159" s="231">
        <v>1.1640560060640801E-2</v>
      </c>
      <c r="F159" s="231">
        <v>1.0831359521848801E-2</v>
      </c>
      <c r="G159" s="231">
        <v>1.12914193877694E-2</v>
      </c>
      <c r="H159" s="231">
        <v>3.4914067287137202E-4</v>
      </c>
      <c r="I159" s="231">
        <v>8.0920053879203404E-4</v>
      </c>
      <c r="L159" s="98">
        <f t="shared" si="12"/>
        <v>-6.0560397650532578E-3</v>
      </c>
      <c r="N159" s="98">
        <f t="shared" si="13"/>
        <v>4.3536166612687666E-3</v>
      </c>
      <c r="Q159" s="149">
        <f t="shared" si="14"/>
        <v>1.0831359521848801E-2</v>
      </c>
      <c r="R159" s="149">
        <f t="shared" si="15"/>
        <v>4.3536166612687666E-3</v>
      </c>
      <c r="T159" s="113"/>
      <c r="U159" s="113"/>
    </row>
    <row r="160" spans="4:21" x14ac:dyDescent="0.2">
      <c r="D160" s="230">
        <v>32233</v>
      </c>
      <c r="E160" s="231">
        <v>1.3226211359267799E-2</v>
      </c>
      <c r="F160" s="231">
        <v>1.2389439552670901E-2</v>
      </c>
      <c r="G160" s="231">
        <v>1.0131993355857301E-2</v>
      </c>
      <c r="H160" s="231">
        <v>3.0942180034104999E-3</v>
      </c>
      <c r="I160" s="231">
        <v>8.36771806596886E-4</v>
      </c>
      <c r="L160" s="98">
        <f t="shared" si="12"/>
        <v>-4.4272920644973353E-2</v>
      </c>
      <c r="N160" s="98">
        <f t="shared" si="13"/>
        <v>-3.5397328514938153E-2</v>
      </c>
      <c r="Q160" s="149">
        <f t="shared" si="14"/>
        <v>1.2389439552670901E-2</v>
      </c>
      <c r="R160" s="149">
        <f t="shared" si="15"/>
        <v>-3.5397328514938153E-2</v>
      </c>
      <c r="T160" s="113"/>
      <c r="U160" s="113"/>
    </row>
    <row r="161" spans="4:21" x14ac:dyDescent="0.2">
      <c r="D161" s="230">
        <v>32142</v>
      </c>
      <c r="E161" s="231">
        <v>3.3018237943208302E-2</v>
      </c>
      <c r="F161" s="231">
        <v>3.22281468446491E-2</v>
      </c>
      <c r="G161" s="231">
        <v>9.6238176619190593E-3</v>
      </c>
      <c r="H161" s="231">
        <v>2.33944202812893E-2</v>
      </c>
      <c r="I161" s="231">
        <v>7.9009109855921605E-4</v>
      </c>
      <c r="L161" s="98">
        <f t="shared" si="12"/>
        <v>7.5424142771959593E-2</v>
      </c>
      <c r="N161" s="98">
        <f t="shared" si="13"/>
        <v>8.4915968394172259E-2</v>
      </c>
      <c r="Q161" s="149">
        <f t="shared" si="14"/>
        <v>3.22281468446491E-2</v>
      </c>
      <c r="R161" s="149">
        <f t="shared" si="15"/>
        <v>8.4915968394172259E-2</v>
      </c>
      <c r="T161" s="113"/>
      <c r="U161" s="113"/>
    </row>
    <row r="162" spans="4:21" x14ac:dyDescent="0.2">
      <c r="D162" s="230">
        <v>32050</v>
      </c>
      <c r="E162" s="231">
        <v>1.42540620781192E-2</v>
      </c>
      <c r="F162" s="231">
        <v>1.37486750779922E-2</v>
      </c>
      <c r="G162" s="231">
        <v>1.31580942928314E-2</v>
      </c>
      <c r="H162" s="231">
        <v>1.09596778528774E-3</v>
      </c>
      <c r="I162" s="231">
        <v>5.0538700012701596E-4</v>
      </c>
      <c r="L162" s="98">
        <f t="shared" si="12"/>
        <v>3.2888198351984925E-3</v>
      </c>
      <c r="N162" s="98">
        <f t="shared" si="13"/>
        <v>1.5976467802393035E-2</v>
      </c>
      <c r="Q162" s="149">
        <f t="shared" si="14"/>
        <v>1.37486750779922E-2</v>
      </c>
      <c r="R162" s="149">
        <f t="shared" si="15"/>
        <v>1.5976467802393035E-2</v>
      </c>
      <c r="T162" s="113"/>
      <c r="U162" s="113"/>
    </row>
    <row r="163" spans="4:21" x14ac:dyDescent="0.2">
      <c r="D163" s="230">
        <v>31958</v>
      </c>
      <c r="E163" s="231">
        <v>1.9536442974201901E-2</v>
      </c>
      <c r="F163" s="231">
        <v>1.9233093960318599E-2</v>
      </c>
      <c r="G163" s="231">
        <v>1.9380268924590199E-2</v>
      </c>
      <c r="H163" s="231">
        <v>1.5617404961170301E-4</v>
      </c>
      <c r="I163" s="231">
        <v>3.0334901388329801E-4</v>
      </c>
      <c r="L163" s="98">
        <f t="shared" si="12"/>
        <v>5.9024467434643092E-5</v>
      </c>
      <c r="N163" s="98">
        <f t="shared" si="13"/>
        <v>1.9131191050708374E-2</v>
      </c>
      <c r="Q163" s="149">
        <f t="shared" si="14"/>
        <v>1.9233093960318599E-2</v>
      </c>
      <c r="R163" s="149">
        <f t="shared" si="15"/>
        <v>1.9131191050708374E-2</v>
      </c>
      <c r="T163" s="113"/>
      <c r="U163" s="113"/>
    </row>
    <row r="164" spans="4:21" x14ac:dyDescent="0.2">
      <c r="D164" s="230">
        <v>31867</v>
      </c>
      <c r="E164" s="231">
        <v>1.43630123788783E-2</v>
      </c>
      <c r="F164" s="231">
        <v>1.38896334847693E-2</v>
      </c>
      <c r="G164" s="231">
        <v>1.41652027940478E-2</v>
      </c>
      <c r="H164" s="231">
        <v>1.9780958483044299E-4</v>
      </c>
      <c r="I164" s="231">
        <v>4.7337889410894801E-4</v>
      </c>
      <c r="L164" s="98">
        <f t="shared" si="12"/>
        <v>-8.9873967683219869E-2</v>
      </c>
      <c r="N164" s="98">
        <f t="shared" si="13"/>
        <v>-7.7418785179409699E-2</v>
      </c>
      <c r="Q164" s="149">
        <f t="shared" si="14"/>
        <v>1.38896334847693E-2</v>
      </c>
      <c r="R164" s="149">
        <f t="shared" si="15"/>
        <v>-7.7418785179409699E-2</v>
      </c>
      <c r="T164" s="113"/>
      <c r="U164" s="113"/>
    </row>
    <row r="165" spans="4:21" x14ac:dyDescent="0.2">
      <c r="D165" s="230">
        <v>31777</v>
      </c>
      <c r="E165" s="231">
        <v>4.7899999899778001E-2</v>
      </c>
      <c r="F165" s="231">
        <v>4.73999998876053E-2</v>
      </c>
      <c r="G165" s="231">
        <v>9.1000000572117202E-3</v>
      </c>
      <c r="H165" s="231">
        <v>3.8799999842566303E-2</v>
      </c>
      <c r="I165" s="231">
        <v>5.0000001217270003E-4</v>
      </c>
      <c r="L165" s="98">
        <f t="shared" si="12"/>
        <v>7.7766666355669312E-2</v>
      </c>
      <c r="N165" s="98">
        <f t="shared" si="13"/>
        <v>8.7030555896387529E-2</v>
      </c>
      <c r="Q165" s="149">
        <f t="shared" si="14"/>
        <v>4.73999998876053E-2</v>
      </c>
      <c r="R165" s="149">
        <f t="shared" si="15"/>
        <v>8.7030555896387529E-2</v>
      </c>
      <c r="T165" s="113"/>
      <c r="U165" s="113"/>
    </row>
    <row r="166" spans="4:21" x14ac:dyDescent="0.2">
      <c r="D166" s="230">
        <v>31685</v>
      </c>
      <c r="E166" s="231">
        <v>3.7099999915841599E-2</v>
      </c>
      <c r="F166" s="231">
        <v>3.6899999902160703E-2</v>
      </c>
      <c r="G166" s="231">
        <v>1.5000000007462299E-2</v>
      </c>
      <c r="H166" s="231">
        <v>2.2099999908379301E-2</v>
      </c>
      <c r="I166" s="231">
        <v>2.0000001368090199E-4</v>
      </c>
      <c r="L166" s="98">
        <f t="shared" si="12"/>
        <v>7.366666636126433E-2</v>
      </c>
      <c r="N166" s="98">
        <f t="shared" si="13"/>
        <v>8.955371201651352E-2</v>
      </c>
      <c r="Q166" s="149">
        <f t="shared" si="14"/>
        <v>3.6899999902160703E-2</v>
      </c>
      <c r="R166" s="149">
        <f t="shared" si="15"/>
        <v>8.955371201651352E-2</v>
      </c>
      <c r="T166" s="113"/>
      <c r="U166" s="113"/>
    </row>
    <row r="167" spans="4:21" x14ac:dyDescent="0.2">
      <c r="D167" s="230">
        <v>31593</v>
      </c>
      <c r="E167" s="231">
        <v>1.8300000041476201E-2</v>
      </c>
      <c r="F167" s="231">
        <v>1.8000000016897701E-2</v>
      </c>
      <c r="G167" s="231">
        <v>1.8300000041476201E-2</v>
      </c>
      <c r="H167" s="231">
        <v>0</v>
      </c>
      <c r="I167" s="231">
        <v>3.00000024578514E-4</v>
      </c>
      <c r="L167" s="98">
        <f t="shared" si="12"/>
        <v>-4.1999999650314521E-2</v>
      </c>
      <c r="N167" s="98">
        <f t="shared" si="13"/>
        <v>-2.4761259048276973E-2</v>
      </c>
      <c r="Q167" s="149">
        <f t="shared" si="14"/>
        <v>1.8000000016897701E-2</v>
      </c>
      <c r="R167" s="149">
        <f t="shared" si="15"/>
        <v>-2.4761259048276973E-2</v>
      </c>
      <c r="T167" s="113"/>
      <c r="U167" s="113"/>
    </row>
    <row r="168" spans="4:21" x14ac:dyDescent="0.2">
      <c r="D168" s="230">
        <v>31502</v>
      </c>
      <c r="E168" s="231">
        <v>3.8599999895094397E-2</v>
      </c>
      <c r="F168" s="231">
        <v>3.8299999868451701E-2</v>
      </c>
      <c r="G168" s="231">
        <v>2.0600000044959502E-2</v>
      </c>
      <c r="H168" s="231">
        <v>1.7999999850134799E-2</v>
      </c>
      <c r="I168" s="231">
        <v>3.0000002664268901E-4</v>
      </c>
      <c r="L168" s="98">
        <f t="shared" si="12"/>
        <v>5.9999999500449319E-2</v>
      </c>
      <c r="N168" s="98">
        <f t="shared" si="13"/>
        <v>8.1511448709131296E-2</v>
      </c>
      <c r="Q168" s="149">
        <f t="shared" si="14"/>
        <v>3.8299999868451701E-2</v>
      </c>
      <c r="R168" s="149">
        <f t="shared" si="15"/>
        <v>8.1511448709131296E-2</v>
      </c>
      <c r="T168" s="113"/>
      <c r="U168" s="113"/>
    </row>
    <row r="169" spans="4:21" x14ac:dyDescent="0.2">
      <c r="D169" s="230">
        <v>31412</v>
      </c>
      <c r="E169" s="231">
        <v>2.2700000000000001E-2</v>
      </c>
      <c r="F169" s="231">
        <v>1.9199999999999998E-2</v>
      </c>
      <c r="G169" s="231">
        <v>2.2700000000000001E-2</v>
      </c>
      <c r="H169" s="231">
        <v>0</v>
      </c>
      <c r="I169" s="231">
        <v>3.5000000000000001E-3</v>
      </c>
      <c r="L169" s="98">
        <f t="shared" si="12"/>
        <v>0</v>
      </c>
      <c r="N169" s="98">
        <f t="shared" si="13"/>
        <v>1.9120550000000014E-2</v>
      </c>
      <c r="Q169" s="149">
        <f t="shared" si="14"/>
        <v>1.9199999999999998E-2</v>
      </c>
      <c r="R169" s="149">
        <f t="shared" si="15"/>
        <v>1.9120550000000014E-2</v>
      </c>
      <c r="T169" s="113"/>
      <c r="U169" s="113"/>
    </row>
    <row r="170" spans="4:21" x14ac:dyDescent="0.2">
      <c r="D170" s="230">
        <v>31320</v>
      </c>
      <c r="E170" s="231">
        <v>1.83E-2</v>
      </c>
      <c r="F170" s="231">
        <v>1.4800000000000001E-2</v>
      </c>
      <c r="G170" s="231">
        <v>1.83E-2</v>
      </c>
      <c r="H170" s="231">
        <v>0</v>
      </c>
      <c r="I170" s="231">
        <v>3.4999999999999901E-3</v>
      </c>
      <c r="L170" s="98">
        <f t="shared" si="12"/>
        <v>-2.2744064278047278E-2</v>
      </c>
      <c r="N170" s="98">
        <f t="shared" si="13"/>
        <v>-8.3432696720454613E-3</v>
      </c>
      <c r="Q170" s="149">
        <f t="shared" si="14"/>
        <v>1.4800000000000001E-2</v>
      </c>
      <c r="R170" s="149">
        <f t="shared" si="15"/>
        <v>-8.3432696720454613E-3</v>
      </c>
      <c r="T170" s="113"/>
      <c r="U170" s="113"/>
    </row>
    <row r="171" spans="4:21" x14ac:dyDescent="0.2">
      <c r="D171" s="101">
        <v>30955</v>
      </c>
      <c r="E171" s="100">
        <v>2.8945932999892801E-2</v>
      </c>
      <c r="F171" s="100">
        <v>2.62725811859475E-2</v>
      </c>
      <c r="G171" s="99">
        <v>1.91767353481807E-2</v>
      </c>
      <c r="H171" s="99">
        <v>9.7474561191631202E-3</v>
      </c>
      <c r="I171" s="99">
        <v>2.6799999999999984E-3</v>
      </c>
      <c r="L171" s="98">
        <f t="shared" si="12"/>
        <v>6.7390045001306364E-3</v>
      </c>
      <c r="N171" s="98">
        <f t="shared" si="13"/>
        <v>2.3295171429283501E-2</v>
      </c>
      <c r="Q171" s="149">
        <f t="shared" si="14"/>
        <v>2.62725811859475E-2</v>
      </c>
      <c r="R171" s="149">
        <f t="shared" si="15"/>
        <v>2.3295171429283501E-2</v>
      </c>
      <c r="T171" s="113"/>
      <c r="U171" s="113"/>
    </row>
    <row r="172" spans="4:21" x14ac:dyDescent="0.2">
      <c r="D172" s="101">
        <v>30863</v>
      </c>
      <c r="E172" s="100">
        <v>3.1380401712636903E-2</v>
      </c>
      <c r="F172" s="100">
        <v>2.8728511734220401E-2</v>
      </c>
      <c r="G172" s="99">
        <v>2.0320608038593101E-2</v>
      </c>
      <c r="H172" s="99">
        <v>1.10367925273199E-2</v>
      </c>
      <c r="I172" s="99">
        <v>2.6499999999999996E-3</v>
      </c>
      <c r="L172" s="98">
        <f t="shared" si="12"/>
        <v>-1.1401882816576562E-2</v>
      </c>
      <c r="N172" s="98">
        <f t="shared" si="13"/>
        <v>6.0140113955182706E-3</v>
      </c>
      <c r="Q172" s="149">
        <f t="shared" si="14"/>
        <v>2.8728511734220401E-2</v>
      </c>
      <c r="R172" s="149">
        <f t="shared" si="15"/>
        <v>6.0140113955182706E-3</v>
      </c>
      <c r="T172" s="113"/>
      <c r="U172" s="113"/>
    </row>
    <row r="173" spans="4:21" x14ac:dyDescent="0.2">
      <c r="D173" s="101">
        <v>30772</v>
      </c>
      <c r="E173" s="100">
        <v>3.90515454304367E-2</v>
      </c>
      <c r="F173" s="100">
        <v>3.64007618257692E-2</v>
      </c>
      <c r="G173" s="99">
        <v>1.8351475788403598E-2</v>
      </c>
      <c r="H173" s="99">
        <v>2.06533676747041E-2</v>
      </c>
      <c r="I173" s="99">
        <v>2.6499999999999996E-3</v>
      </c>
      <c r="L173" s="98">
        <f t="shared" si="12"/>
        <v>1.3593296283463868E-2</v>
      </c>
      <c r="N173" s="98">
        <f t="shared" si="13"/>
        <v>2.9458914412331394E-2</v>
      </c>
      <c r="Q173" s="149">
        <f t="shared" si="14"/>
        <v>3.64007618257692E-2</v>
      </c>
      <c r="R173" s="149">
        <f t="shared" si="15"/>
        <v>2.9458914412331394E-2</v>
      </c>
      <c r="T173" s="113"/>
      <c r="U173" s="113"/>
    </row>
    <row r="174" spans="4:21" x14ac:dyDescent="0.2">
      <c r="D174" s="101">
        <v>30681</v>
      </c>
      <c r="E174" s="100">
        <v>4.3817285464412603E-2</v>
      </c>
      <c r="F174" s="100">
        <v>4.1084291222321698E-2</v>
      </c>
      <c r="G174" s="99">
        <v>1.9974530913377399E-2</v>
      </c>
      <c r="H174" s="99">
        <v>2.36791125566642E-2</v>
      </c>
      <c r="I174" s="99">
        <v>2.7399999999999994E-3</v>
      </c>
      <c r="L174" s="98">
        <f t="shared" si="12"/>
        <v>5.1040667803334355E-2</v>
      </c>
      <c r="N174" s="98">
        <f t="shared" si="13"/>
        <v>6.909733700239773E-2</v>
      </c>
      <c r="Q174" s="149">
        <f t="shared" si="14"/>
        <v>4.1084291222321698E-2</v>
      </c>
      <c r="R174" s="149">
        <f t="shared" si="15"/>
        <v>6.909733700239773E-2</v>
      </c>
      <c r="T174" s="113"/>
      <c r="U174" s="113"/>
    </row>
    <row r="175" spans="4:21" x14ac:dyDescent="0.2">
      <c r="D175" s="101">
        <v>30589</v>
      </c>
      <c r="E175" s="100">
        <v>3.1301521167922501E-2</v>
      </c>
      <c r="F175" s="100">
        <v>2.8667844736078401E-2</v>
      </c>
      <c r="G175" s="99">
        <v>1.9299727608125702E-2</v>
      </c>
      <c r="H175" s="99">
        <v>1.1952731736662701E-2</v>
      </c>
      <c r="I175" s="99">
        <v>2.6300000000000004E-3</v>
      </c>
      <c r="L175" s="98">
        <f t="shared" si="12"/>
        <v>1.1620565256437169E-2</v>
      </c>
      <c r="N175" s="98">
        <f t="shared" si="13"/>
        <v>2.843265639848358E-2</v>
      </c>
      <c r="Q175" s="149">
        <f t="shared" si="14"/>
        <v>2.8667844736078401E-2</v>
      </c>
      <c r="R175" s="149">
        <f t="shared" si="15"/>
        <v>2.843265639848358E-2</v>
      </c>
      <c r="T175" s="113"/>
      <c r="U175" s="113"/>
    </row>
    <row r="176" spans="4:21" x14ac:dyDescent="0.2">
      <c r="D176" s="101">
        <v>30497</v>
      </c>
      <c r="E176" s="100">
        <v>3.2799851365050398E-2</v>
      </c>
      <c r="F176" s="100">
        <v>3.0270098345129601E-2</v>
      </c>
      <c r="G176" s="99">
        <v>2.0678913964140701E-2</v>
      </c>
      <c r="H176" s="99">
        <v>1.20950887996165E-2</v>
      </c>
      <c r="I176" s="99">
        <v>2.5300000000000045E-3</v>
      </c>
      <c r="L176" s="98">
        <f t="shared" si="12"/>
        <v>4.3685094409043515E-2</v>
      </c>
      <c r="N176" s="98">
        <f t="shared" si="13"/>
        <v>6.2572242239218756E-2</v>
      </c>
      <c r="Q176" s="149">
        <f t="shared" si="14"/>
        <v>3.0270098345129601E-2</v>
      </c>
      <c r="R176" s="149">
        <f t="shared" si="15"/>
        <v>6.2572242239218756E-2</v>
      </c>
      <c r="T176" s="113"/>
      <c r="U176" s="113"/>
    </row>
    <row r="177" spans="4:21" x14ac:dyDescent="0.2">
      <c r="D177" s="101">
        <v>30406</v>
      </c>
      <c r="E177" s="100">
        <v>1.85175791433927E-2</v>
      </c>
      <c r="F177" s="100">
        <v>1.67512224456044E-2</v>
      </c>
      <c r="G177" s="99">
        <v>1.9987066323541199E-2</v>
      </c>
      <c r="H177" s="99">
        <v>-1.44348503299508E-3</v>
      </c>
      <c r="I177" s="99">
        <v>1.7699999999999973E-3</v>
      </c>
      <c r="L177" s="98">
        <f t="shared" si="12"/>
        <v>1.8716448687691629E-2</v>
      </c>
      <c r="N177" s="98">
        <f t="shared" si="13"/>
        <v>3.7238434557109734E-2</v>
      </c>
      <c r="Q177" s="149">
        <f t="shared" si="14"/>
        <v>1.67512224456044E-2</v>
      </c>
      <c r="R177" s="149">
        <f t="shared" si="15"/>
        <v>3.7238434557109734E-2</v>
      </c>
      <c r="T177" s="113"/>
      <c r="U177" s="113"/>
    </row>
    <row r="178" spans="4:21" x14ac:dyDescent="0.2">
      <c r="D178" s="101">
        <v>30316</v>
      </c>
      <c r="E178" s="100">
        <v>1.06016223857383E-2</v>
      </c>
      <c r="F178" s="100">
        <v>6.8892514155546201E-3</v>
      </c>
      <c r="G178" s="99">
        <v>2.0710727314230799E-2</v>
      </c>
      <c r="H178" s="99">
        <v>-1.0083456627575101E-2</v>
      </c>
      <c r="I178" s="99">
        <v>3.7099999999999998E-3</v>
      </c>
      <c r="L178" s="98">
        <f t="shared" si="12"/>
        <v>-2.3953043139698631E-2</v>
      </c>
      <c r="N178" s="98">
        <f t="shared" si="13"/>
        <v>-7.4345313034223093E-3</v>
      </c>
      <c r="Q178" s="149">
        <f t="shared" si="14"/>
        <v>6.8892514155546201E-3</v>
      </c>
      <c r="R178" s="149">
        <f t="shared" si="15"/>
        <v>-7.4345313034223093E-3</v>
      </c>
      <c r="T178" s="113"/>
      <c r="U178" s="113"/>
    </row>
    <row r="179" spans="4:21" x14ac:dyDescent="0.2">
      <c r="D179" s="101">
        <v>30224</v>
      </c>
      <c r="E179" s="100">
        <v>1.5348648972207E-2</v>
      </c>
      <c r="F179" s="100">
        <v>1.2934396867872001E-2</v>
      </c>
      <c r="G179" s="99">
        <v>1.9487997089002101E-2</v>
      </c>
      <c r="H179" s="99">
        <v>-4.1393481223793004E-3</v>
      </c>
      <c r="I179" s="99">
        <v>2.4200000000000003E-3</v>
      </c>
      <c r="L179" s="98">
        <f t="shared" si="12"/>
        <v>-1.2913488249059092E-2</v>
      </c>
      <c r="N179" s="98">
        <f t="shared" si="13"/>
        <v>3.8875495195556109E-3</v>
      </c>
      <c r="Q179" s="149">
        <f t="shared" si="14"/>
        <v>1.2934396867872001E-2</v>
      </c>
      <c r="R179" s="149">
        <f t="shared" si="15"/>
        <v>3.8875495195556109E-3</v>
      </c>
      <c r="T179" s="113"/>
      <c r="U179" s="113"/>
    </row>
    <row r="180" spans="4:21" x14ac:dyDescent="0.2">
      <c r="D180" s="101">
        <v>30132</v>
      </c>
      <c r="E180" s="100">
        <v>2.0379434637155702E-2</v>
      </c>
      <c r="F180" s="100">
        <v>1.7754793916098001E-2</v>
      </c>
      <c r="G180" s="99">
        <v>2.0732850050651602E-2</v>
      </c>
      <c r="H180" s="99">
        <v>-3.7900235380224599E-4</v>
      </c>
      <c r="I180" s="99">
        <v>2.6300000000000004E-3</v>
      </c>
      <c r="L180" s="98">
        <f t="shared" si="12"/>
        <v>-1.4410837043053399E-2</v>
      </c>
      <c r="N180" s="98">
        <f t="shared" si="13"/>
        <v>3.3773941752832659E-3</v>
      </c>
      <c r="Q180" s="149">
        <f t="shared" si="14"/>
        <v>1.7754793916098001E-2</v>
      </c>
      <c r="R180" s="149">
        <f t="shared" si="15"/>
        <v>3.3773941752832659E-3</v>
      </c>
      <c r="T180" s="113"/>
      <c r="U180" s="113"/>
    </row>
    <row r="181" spans="4:21" x14ac:dyDescent="0.2">
      <c r="D181" s="101">
        <v>30041</v>
      </c>
      <c r="E181" s="100">
        <v>2.62868638593453E-2</v>
      </c>
      <c r="F181" s="100">
        <v>2.35799765577458E-2</v>
      </c>
      <c r="G181" s="99">
        <v>2.0626037386829901E-2</v>
      </c>
      <c r="H181" s="99">
        <v>5.6346410844482497E-3</v>
      </c>
      <c r="I181" s="99">
        <v>2.7100000000000006E-3</v>
      </c>
      <c r="L181" s="98">
        <f t="shared" si="12"/>
        <v>-1.6834679784150198E-2</v>
      </c>
      <c r="N181" s="98">
        <f t="shared" si="13"/>
        <v>7.2479128966418394E-4</v>
      </c>
      <c r="Q181" s="149">
        <f t="shared" si="14"/>
        <v>2.35799765577458E-2</v>
      </c>
      <c r="R181" s="149">
        <f t="shared" si="15"/>
        <v>7.2479128966418394E-4</v>
      </c>
      <c r="T181" s="113"/>
      <c r="U181" s="113"/>
    </row>
    <row r="182" spans="4:21" x14ac:dyDescent="0.2">
      <c r="D182" s="101">
        <v>29951</v>
      </c>
      <c r="E182" s="100">
        <v>3.7907866659471698E-2</v>
      </c>
      <c r="F182" s="100">
        <v>3.5517188052403302E-2</v>
      </c>
      <c r="G182" s="99">
        <v>2.2563543023965099E-2</v>
      </c>
      <c r="H182" s="99">
        <v>1.5264350028133301E-2</v>
      </c>
      <c r="I182" s="99">
        <v>2.3899999999999963E-3</v>
      </c>
      <c r="L182" s="98">
        <f t="shared" si="12"/>
        <v>3.4007096808335436E-3</v>
      </c>
      <c r="N182" s="98">
        <f t="shared" si="13"/>
        <v>2.3588746810408123E-2</v>
      </c>
      <c r="Q182" s="149">
        <f t="shared" si="14"/>
        <v>3.5517188052403302E-2</v>
      </c>
      <c r="R182" s="149">
        <f t="shared" si="15"/>
        <v>2.3588746810408123E-2</v>
      </c>
      <c r="T182" s="113"/>
      <c r="U182" s="113"/>
    </row>
    <row r="183" spans="4:21" x14ac:dyDescent="0.2">
      <c r="D183" s="101">
        <v>29859</v>
      </c>
      <c r="E183" s="100">
        <v>3.97515106574352E-2</v>
      </c>
      <c r="F183" s="100">
        <v>3.7088185305013899E-2</v>
      </c>
      <c r="G183" s="99">
        <v>1.9344601331139601E-2</v>
      </c>
      <c r="H183" s="99">
        <v>2.0348767319833198E-2</v>
      </c>
      <c r="I183" s="99">
        <v>2.6600000000000026E-3</v>
      </c>
      <c r="L183" s="98">
        <f t="shared" si="12"/>
        <v>1.8928558237920362E-2</v>
      </c>
      <c r="N183" s="98">
        <f t="shared" si="13"/>
        <v>3.5876544377493991E-2</v>
      </c>
      <c r="Q183" s="149">
        <f t="shared" si="14"/>
        <v>3.7088185305013899E-2</v>
      </c>
      <c r="R183" s="149">
        <f t="shared" si="15"/>
        <v>3.5876544377493991E-2</v>
      </c>
      <c r="T183" s="113"/>
      <c r="U183" s="113"/>
    </row>
    <row r="184" spans="4:21" x14ac:dyDescent="0.2">
      <c r="D184" s="101">
        <v>29767</v>
      </c>
      <c r="E184" s="100">
        <v>4.4471098725432499E-2</v>
      </c>
      <c r="F184" s="100">
        <v>4.1885611824909602E-2</v>
      </c>
      <c r="G184" s="99">
        <v>2.3426628989903098E-2</v>
      </c>
      <c r="H184" s="99">
        <v>2.09574283549387E-2</v>
      </c>
      <c r="I184" s="99">
        <v>2.5800000000000059E-3</v>
      </c>
      <c r="L184" s="98">
        <f t="shared" si="12"/>
        <v>3.3751598926998264E-2</v>
      </c>
      <c r="N184" s="98">
        <f t="shared" si="13"/>
        <v>5.5239354304394972E-2</v>
      </c>
      <c r="Q184" s="149">
        <f t="shared" si="14"/>
        <v>4.1885611824909602E-2</v>
      </c>
      <c r="R184" s="149">
        <f t="shared" si="15"/>
        <v>5.5239354304394972E-2</v>
      </c>
    </row>
    <row r="185" spans="4:21" x14ac:dyDescent="0.2">
      <c r="D185" s="101">
        <v>29676</v>
      </c>
      <c r="E185" s="100">
        <v>3.7964783115289599E-2</v>
      </c>
      <c r="F185" s="100">
        <v>3.5176266930040397E-2</v>
      </c>
      <c r="G185" s="99">
        <v>2.2440251927674099E-2</v>
      </c>
      <c r="H185" s="99">
        <v>1.5474212395484599E-2</v>
      </c>
      <c r="I185" s="99">
        <v>2.7799999999999978E-3</v>
      </c>
      <c r="L185" s="98">
        <f t="shared" si="12"/>
        <v>1.4086425015812195E-2</v>
      </c>
      <c r="N185" s="98">
        <f t="shared" si="13"/>
        <v>3.3960356941563852E-2</v>
      </c>
      <c r="Q185" s="149">
        <f t="shared" si="14"/>
        <v>3.5176266930040397E-2</v>
      </c>
      <c r="R185" s="149">
        <f t="shared" si="15"/>
        <v>3.3960356941563852E-2</v>
      </c>
    </row>
    <row r="186" spans="4:21" x14ac:dyDescent="0.2">
      <c r="D186" s="101">
        <v>29586</v>
      </c>
      <c r="E186" s="100">
        <v>3.8480884398411699E-2</v>
      </c>
      <c r="F186" s="100">
        <v>3.5768918163892098E-2</v>
      </c>
      <c r="G186" s="99">
        <v>2.2382563388462499E-2</v>
      </c>
      <c r="H186" s="99">
        <v>1.6068978415344201E-2</v>
      </c>
      <c r="I186" s="99">
        <v>2.7099999999999971E-3</v>
      </c>
      <c r="L186" s="98">
        <f t="shared" si="12"/>
        <v>1.195943457411504E-2</v>
      </c>
      <c r="N186" s="98">
        <f t="shared" si="13"/>
        <v>3.180588853014954E-2</v>
      </c>
      <c r="Q186" s="149">
        <f t="shared" si="14"/>
        <v>3.5768918163892098E-2</v>
      </c>
      <c r="R186" s="149">
        <f t="shared" si="15"/>
        <v>3.180588853014954E-2</v>
      </c>
    </row>
    <row r="187" spans="4:21" x14ac:dyDescent="0.2">
      <c r="D187" s="101">
        <v>29494</v>
      </c>
      <c r="E187" s="100">
        <v>3.77913767322927E-2</v>
      </c>
      <c r="F187" s="100">
        <v>3.5130595002253899E-2</v>
      </c>
      <c r="G187" s="99">
        <v>1.9961165242136002E-2</v>
      </c>
      <c r="H187" s="99">
        <v>1.7830211490156699E-2</v>
      </c>
      <c r="I187" s="99">
        <v>2.6599999999999957E-3</v>
      </c>
      <c r="L187" s="98">
        <f t="shared" si="12"/>
        <v>2.1890119186096822E-2</v>
      </c>
      <c r="N187" s="98">
        <f t="shared" si="13"/>
        <v>3.9515750004815997E-2</v>
      </c>
      <c r="Q187" s="149">
        <f t="shared" si="14"/>
        <v>3.5130595002253899E-2</v>
      </c>
      <c r="R187" s="149">
        <f t="shared" si="15"/>
        <v>3.9515750004815997E-2</v>
      </c>
    </row>
    <row r="188" spans="4:21" x14ac:dyDescent="0.2">
      <c r="D188" s="101">
        <v>29402</v>
      </c>
      <c r="E188" s="100">
        <v>3.8817004051280399E-2</v>
      </c>
      <c r="F188" s="100">
        <v>3.6088233793734201E-2</v>
      </c>
      <c r="G188" s="99">
        <v>2.2695897437864099E-2</v>
      </c>
      <c r="H188" s="99">
        <v>1.6090251049039501E-2</v>
      </c>
      <c r="I188" s="99">
        <v>2.7300000000000033E-3</v>
      </c>
      <c r="L188" s="98">
        <f t="shared" si="12"/>
        <v>-2.0021818021373247E-2</v>
      </c>
      <c r="N188" s="98">
        <f t="shared" si="13"/>
        <v>-5.1639340080855689E-4</v>
      </c>
      <c r="Q188" s="149">
        <f t="shared" si="14"/>
        <v>3.6088233793734201E-2</v>
      </c>
      <c r="R188" s="149">
        <f t="shared" si="15"/>
        <v>-5.1639340080855689E-4</v>
      </c>
    </row>
    <row r="189" spans="4:21" x14ac:dyDescent="0.2">
      <c r="D189" s="101">
        <v>29311</v>
      </c>
      <c r="E189" s="100">
        <v>5.43962826292856E-2</v>
      </c>
      <c r="F189" s="100">
        <v>5.1653252182833502E-2</v>
      </c>
      <c r="G189" s="99">
        <v>2.2797353526152701E-2</v>
      </c>
      <c r="H189" s="99">
        <v>3.1566852079216397E-2</v>
      </c>
      <c r="I189" s="99">
        <v>2.7499999999999955E-3</v>
      </c>
      <c r="L189" s="98">
        <f t="shared" si="12"/>
        <v>4.6359166406053982E-2</v>
      </c>
      <c r="N189" s="98">
        <f t="shared" si="13"/>
        <v>6.7270299425789215E-2</v>
      </c>
      <c r="Q189" s="149">
        <f t="shared" si="14"/>
        <v>5.1653252182833502E-2</v>
      </c>
      <c r="R189" s="149">
        <f t="shared" si="15"/>
        <v>6.7270299425789215E-2</v>
      </c>
    </row>
    <row r="190" spans="4:21" x14ac:dyDescent="0.2">
      <c r="D190" s="101">
        <v>29220</v>
      </c>
      <c r="E190" s="100">
        <v>4.8360307047540699E-2</v>
      </c>
      <c r="F190" s="100">
        <v>4.5657078725185103E-2</v>
      </c>
      <c r="G190" s="99">
        <v>2.3034846897072001E-2</v>
      </c>
      <c r="H190" s="99">
        <v>2.5227288796285999E-2</v>
      </c>
      <c r="I190" s="99">
        <v>2.700000000000001E-3</v>
      </c>
      <c r="L190" s="98">
        <f t="shared" si="12"/>
        <v>3.8218968281573534E-2</v>
      </c>
      <c r="N190" s="98">
        <f t="shared" si="13"/>
        <v>5.9266420966769262E-2</v>
      </c>
      <c r="Q190" s="149">
        <f t="shared" si="14"/>
        <v>4.5657078725185103E-2</v>
      </c>
      <c r="R190" s="149">
        <f t="shared" si="15"/>
        <v>5.9266420966769262E-2</v>
      </c>
    </row>
    <row r="191" spans="4:21" x14ac:dyDescent="0.2">
      <c r="D191" s="101">
        <v>29128</v>
      </c>
      <c r="E191" s="100">
        <v>4.1812959532109902E-2</v>
      </c>
      <c r="F191" s="100">
        <v>3.9147690455378102E-2</v>
      </c>
      <c r="G191" s="99">
        <v>2.2153533372375699E-2</v>
      </c>
      <c r="H191" s="99">
        <v>1.9659426159734199E-2</v>
      </c>
      <c r="I191" s="99">
        <v>2.6600000000000026E-3</v>
      </c>
      <c r="L191" s="98">
        <f t="shared" si="12"/>
        <v>-2.1092346914047263E-2</v>
      </c>
      <c r="N191" s="98">
        <f t="shared" si="13"/>
        <v>-2.0676633706828706E-3</v>
      </c>
      <c r="Q191" s="149">
        <f t="shared" si="14"/>
        <v>3.9147690455378102E-2</v>
      </c>
      <c r="R191" s="149">
        <f t="shared" si="15"/>
        <v>-2.0676633706828706E-3</v>
      </c>
    </row>
    <row r="192" spans="4:21" x14ac:dyDescent="0.2">
      <c r="D192" s="101">
        <v>29036</v>
      </c>
      <c r="E192" s="100">
        <v>6.1442333268954298E-2</v>
      </c>
      <c r="F192" s="100">
        <v>5.8716131938887098E-2</v>
      </c>
      <c r="G192" s="99">
        <v>2.42445553487124E-2</v>
      </c>
      <c r="H192" s="99">
        <v>3.7124471762783398E-2</v>
      </c>
      <c r="I192" s="99">
        <v>2.7200000000000002E-3</v>
      </c>
      <c r="L192" s="98">
        <f t="shared" si="12"/>
        <v>8.2440679962237653E-2</v>
      </c>
      <c r="N192" s="98">
        <f t="shared" si="13"/>
        <v>0.1056683525328852</v>
      </c>
      <c r="Q192" s="149">
        <f t="shared" si="14"/>
        <v>5.8716131938887098E-2</v>
      </c>
      <c r="R192" s="149">
        <f t="shared" si="15"/>
        <v>0.1056683525328852</v>
      </c>
    </row>
    <row r="193" spans="4:18" x14ac:dyDescent="0.2">
      <c r="D193" s="101">
        <v>28945</v>
      </c>
      <c r="E193" s="100">
        <v>4.0609735113177198E-2</v>
      </c>
      <c r="F193" s="100">
        <v>3.7972639774089198E-2</v>
      </c>
      <c r="G193" s="99">
        <v>2.2882889239389099E-2</v>
      </c>
      <c r="H193" s="99">
        <v>1.7703239677303001E-2</v>
      </c>
      <c r="I193" s="99">
        <v>2.6400000000000035E-3</v>
      </c>
      <c r="L193" s="98">
        <f t="shared" si="12"/>
        <v>-3.3616484772005226E-2</v>
      </c>
      <c r="N193" s="98">
        <f t="shared" si="13"/>
        <v>-1.4112470338399574E-2</v>
      </c>
      <c r="Q193" s="149">
        <f t="shared" si="14"/>
        <v>3.7972639774089198E-2</v>
      </c>
      <c r="R193" s="149">
        <f t="shared" si="15"/>
        <v>-1.4112470338399574E-2</v>
      </c>
    </row>
    <row r="194" spans="4:18" x14ac:dyDescent="0.2">
      <c r="D194" s="101">
        <v>28855</v>
      </c>
      <c r="E194" s="100">
        <v>6.4358412932061501E-2</v>
      </c>
      <c r="F194" s="100">
        <v>6.15454575206714E-2</v>
      </c>
      <c r="G194" s="99">
        <v>2.4566861769152199E-2</v>
      </c>
      <c r="H194" s="99">
        <v>3.96974072984351E-2</v>
      </c>
      <c r="I194" s="99">
        <v>2.81E-3</v>
      </c>
      <c r="L194" s="98">
        <f t="shared" si="12"/>
        <v>0.1032527037539706</v>
      </c>
      <c r="N194" s="98">
        <f t="shared" si="13"/>
        <v>0.12717985961274758</v>
      </c>
      <c r="Q194" s="149">
        <f t="shared" si="14"/>
        <v>6.15454575206714E-2</v>
      </c>
      <c r="R194" s="149">
        <f t="shared" si="15"/>
        <v>0.12717985961274758</v>
      </c>
    </row>
    <row r="195" spans="4:18" x14ac:dyDescent="0.2">
      <c r="D195" s="101">
        <v>28763</v>
      </c>
      <c r="E195" s="100">
        <v>3.4417751664501298E-2</v>
      </c>
      <c r="F195" s="100">
        <v>3.1730843116766799E-2</v>
      </c>
      <c r="G195" s="99">
        <v>2.19103126583549E-2</v>
      </c>
      <c r="H195" s="99">
        <v>1.2459423103205599E-2</v>
      </c>
      <c r="I195" s="99">
        <v>2.6899999999999979E-3</v>
      </c>
      <c r="L195" s="98">
        <f t="shared" si="12"/>
        <v>8.9467419339409673E-3</v>
      </c>
      <c r="N195" s="98">
        <f t="shared" si="13"/>
        <v>2.8279547718782938E-2</v>
      </c>
      <c r="Q195" s="149">
        <f t="shared" si="14"/>
        <v>3.1730843116766799E-2</v>
      </c>
      <c r="R195" s="149">
        <f t="shared" si="15"/>
        <v>2.8279547718782938E-2</v>
      </c>
    </row>
    <row r="196" spans="4:18" x14ac:dyDescent="0.2">
      <c r="D196" s="101">
        <v>28671</v>
      </c>
      <c r="E196" s="100">
        <v>3.8424702355295097E-2</v>
      </c>
      <c r="F196" s="100">
        <v>3.5689552223247802E-2</v>
      </c>
      <c r="G196" s="99">
        <v>2.4442187807398302E-2</v>
      </c>
      <c r="H196" s="99">
        <v>1.3964857890033299E-2</v>
      </c>
      <c r="I196" s="99">
        <v>2.7300000000000033E-3</v>
      </c>
      <c r="L196" s="98">
        <f t="shared" si="12"/>
        <v>4.6549526300110992E-2</v>
      </c>
      <c r="N196" s="98">
        <f t="shared" si="13"/>
        <v>6.9202572873887425E-2</v>
      </c>
      <c r="Q196" s="149">
        <f t="shared" si="14"/>
        <v>3.5689552223247802E-2</v>
      </c>
      <c r="R196" s="149">
        <f t="shared" si="15"/>
        <v>6.9202572873887425E-2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2BC9-816B-4FAF-9875-D0526F15341B}">
  <sheetPr codeName="Sheet13">
    <tabColor theme="9" tint="-0.249977111117893"/>
  </sheetPr>
  <dimension ref="B1:U199"/>
  <sheetViews>
    <sheetView zoomScale="130" zoomScaleNormal="130" workbookViewId="0">
      <selection activeCell="E22" sqref="E22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  <c r="Q1" s="113"/>
    </row>
    <row r="2" spans="2:21" x14ac:dyDescent="0.2">
      <c r="B2" s="156" t="s">
        <v>485</v>
      </c>
      <c r="C2" s="156"/>
      <c r="D2" s="156"/>
      <c r="E2" s="156"/>
      <c r="Q2" s="113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  <c r="Q3" s="113"/>
    </row>
    <row r="4" spans="2:21" x14ac:dyDescent="0.2">
      <c r="B4" s="156" t="s">
        <v>487</v>
      </c>
      <c r="C4" s="156"/>
      <c r="D4" s="156"/>
      <c r="E4" s="156"/>
      <c r="G4" s="188"/>
      <c r="Q4" s="113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US Core+ RE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552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551</v>
      </c>
      <c r="E8" s="97" t="s">
        <v>501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0.6</v>
      </c>
      <c r="N10" s="133">
        <f>STDEV(N14:N113)</f>
        <v>6.8841694172924892E-2</v>
      </c>
      <c r="O10" s="134">
        <f>N10*2</f>
        <v>0.13768338834584978</v>
      </c>
      <c r="Q10" s="319" t="s">
        <v>480</v>
      </c>
      <c r="R10" s="319" t="s">
        <v>481</v>
      </c>
      <c r="T10" s="132">
        <f>SLOPE(T14:T113,U14:U113)</f>
        <v>0.59180285414823242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84">
        <v>45565</v>
      </c>
      <c r="E14" s="190">
        <v>-1.699324541199968E-3</v>
      </c>
      <c r="F14" s="190">
        <v>-3.7947402407478648E-3</v>
      </c>
      <c r="G14" s="190">
        <v>6.3005936912889065E-3</v>
      </c>
      <c r="H14" s="190">
        <v>-8.0004872566658298E-3</v>
      </c>
      <c r="I14" s="189">
        <f>E14-F14</f>
        <v>2.0954156995478968E-3</v>
      </c>
      <c r="J14" s="154"/>
      <c r="L14" s="98">
        <f>(H14-($L$10*H15))/(1-$L$10)</f>
        <v>2.5453437159191159E-3</v>
      </c>
      <c r="N14" s="98">
        <f>(1+L14)*(1+G14)*(1-I14)-1</f>
        <v>6.7479893635471466E-3</v>
      </c>
      <c r="Q14" s="149">
        <f>F14</f>
        <v>-3.7947402407478648E-3</v>
      </c>
      <c r="R14" s="149">
        <f>N14</f>
        <v>6.7479893635471466E-3</v>
      </c>
      <c r="S14" s="102"/>
      <c r="T14" s="113">
        <f t="shared" ref="T14:T76" si="0">H14</f>
        <v>-8.0004872566658298E-3</v>
      </c>
      <c r="U14" s="113">
        <f t="shared" ref="U14:U76" si="1">H16</f>
        <v>-3.0174089827744013E-2</v>
      </c>
    </row>
    <row r="15" spans="2:21" ht="12" customHeight="1" x14ac:dyDescent="0.2">
      <c r="B15" s="320" t="s">
        <v>472</v>
      </c>
      <c r="D15" s="184">
        <v>45473</v>
      </c>
      <c r="E15" s="190">
        <v>-8.6282221114967438E-3</v>
      </c>
      <c r="F15" s="190">
        <v>-1.1091243537823746E-2</v>
      </c>
      <c r="G15" s="190">
        <v>6.2083055589215305E-3</v>
      </c>
      <c r="H15" s="190">
        <v>-1.5031041238389128E-2</v>
      </c>
      <c r="I15" s="189">
        <f t="shared" ref="I15:I78" si="2">E15-F15</f>
        <v>2.4630214263270025E-3</v>
      </c>
      <c r="L15" s="98">
        <f t="shared" ref="L15:L75" si="3">(H15-($L$10*H16))/(1-$L$10)</f>
        <v>7.6835316456431947E-3</v>
      </c>
      <c r="N15" s="98">
        <f t="shared" ref="N15:N78" si="4">(1+L15)*(1+G15)*(1-I15)-1</f>
        <v>1.1442184107440134E-2</v>
      </c>
      <c r="Q15" s="149">
        <f t="shared" ref="Q15:Q78" si="5">F15</f>
        <v>-1.1091243537823746E-2</v>
      </c>
      <c r="R15" s="149">
        <f t="shared" ref="R15:R78" si="6">N15</f>
        <v>1.1442184107440134E-2</v>
      </c>
      <c r="S15" s="102"/>
      <c r="T15" s="113">
        <f t="shared" si="0"/>
        <v>-1.5031041238389128E-2</v>
      </c>
      <c r="U15" s="113">
        <f t="shared" si="1"/>
        <v>-5.7136456062944103E-2</v>
      </c>
    </row>
    <row r="16" spans="2:21" x14ac:dyDescent="0.2">
      <c r="B16" s="320"/>
      <c r="D16" s="184">
        <v>45382</v>
      </c>
      <c r="E16" s="190">
        <v>-2.4102894588192505E-2</v>
      </c>
      <c r="F16" s="190">
        <v>-2.6212641721322351E-2</v>
      </c>
      <c r="G16" s="190">
        <v>6.0868241315778426E-3</v>
      </c>
      <c r="H16" s="190">
        <v>-3.0174089827744013E-2</v>
      </c>
      <c r="I16" s="189">
        <f t="shared" si="2"/>
        <v>2.109747133129846E-3</v>
      </c>
      <c r="L16" s="98">
        <f t="shared" si="3"/>
        <v>1.0269459525056122E-2</v>
      </c>
      <c r="N16" s="98">
        <f t="shared" si="4"/>
        <v>1.4274405418100988E-2</v>
      </c>
      <c r="Q16" s="149">
        <f t="shared" si="5"/>
        <v>-2.6212641721322351E-2</v>
      </c>
      <c r="R16" s="149">
        <f t="shared" si="6"/>
        <v>1.4274405418100988E-2</v>
      </c>
      <c r="S16" s="102"/>
      <c r="T16" s="113">
        <f t="shared" si="0"/>
        <v>-3.0174089827744013E-2</v>
      </c>
      <c r="U16" s="113">
        <f t="shared" si="1"/>
        <v>-2.6382320682729749E-2</v>
      </c>
    </row>
    <row r="17" spans="2:21" ht="12.75" thickBot="1" x14ac:dyDescent="0.25">
      <c r="B17" s="321"/>
      <c r="D17" s="184">
        <v>45291</v>
      </c>
      <c r="E17" s="190">
        <v>-5.1253033666074518E-2</v>
      </c>
      <c r="F17" s="190">
        <v>-5.3096602561100173E-2</v>
      </c>
      <c r="G17" s="190">
        <v>5.9232902027803978E-3</v>
      </c>
      <c r="H17" s="190">
        <v>-5.7136456062944103E-2</v>
      </c>
      <c r="I17" s="189">
        <f t="shared" si="2"/>
        <v>1.8435688950256546E-3</v>
      </c>
      <c r="L17" s="98">
        <f t="shared" si="3"/>
        <v>-0.10326765913326563</v>
      </c>
      <c r="N17" s="98">
        <f t="shared" si="4"/>
        <v>-9.9619033406278756E-2</v>
      </c>
      <c r="Q17" s="149">
        <f t="shared" si="5"/>
        <v>-5.3096602561100173E-2</v>
      </c>
      <c r="R17" s="149">
        <f t="shared" si="6"/>
        <v>-9.9619033406278756E-2</v>
      </c>
      <c r="S17" s="102"/>
      <c r="T17" s="113">
        <f t="shared" si="0"/>
        <v>-5.7136456062944103E-2</v>
      </c>
      <c r="U17" s="113">
        <f t="shared" si="1"/>
        <v>-1.9794570811971276E-2</v>
      </c>
    </row>
    <row r="18" spans="2:21" x14ac:dyDescent="0.2">
      <c r="B18" s="152"/>
      <c r="D18" s="184">
        <v>45199</v>
      </c>
      <c r="E18" s="190">
        <v>-2.0574787517929485E-2</v>
      </c>
      <c r="F18" s="190">
        <v>-2.1768735162327132E-2</v>
      </c>
      <c r="G18" s="190">
        <v>5.8104392870169741E-3</v>
      </c>
      <c r="H18" s="190">
        <v>-2.6382320682729749E-2</v>
      </c>
      <c r="I18" s="189">
        <f t="shared" si="2"/>
        <v>1.1939476443976471E-3</v>
      </c>
      <c r="L18" s="98">
        <f t="shared" si="3"/>
        <v>-3.6263945488867452E-2</v>
      </c>
      <c r="N18" s="98">
        <f t="shared" si="4"/>
        <v>-3.1821551831769601E-2</v>
      </c>
      <c r="Q18" s="149">
        <f t="shared" si="5"/>
        <v>-2.1768735162327132E-2</v>
      </c>
      <c r="R18" s="149">
        <f t="shared" si="6"/>
        <v>-3.1821551831769601E-2</v>
      </c>
      <c r="S18" s="102"/>
      <c r="T18" s="113">
        <f t="shared" si="0"/>
        <v>-2.6382320682729749E-2</v>
      </c>
      <c r="U18" s="113">
        <f t="shared" si="1"/>
        <v>-4.239050192116927E-2</v>
      </c>
    </row>
    <row r="19" spans="2:21" x14ac:dyDescent="0.2">
      <c r="D19" s="184">
        <v>45107</v>
      </c>
      <c r="E19" s="190">
        <v>-1.3968442975018498E-2</v>
      </c>
      <c r="F19" s="190">
        <v>-1.5975898666127156E-2</v>
      </c>
      <c r="G19" s="190">
        <v>5.8252517973372674E-3</v>
      </c>
      <c r="H19" s="190">
        <v>-1.9794570811971276E-2</v>
      </c>
      <c r="I19" s="189">
        <f t="shared" si="2"/>
        <v>2.0074556911086582E-3</v>
      </c>
      <c r="L19" s="98">
        <f t="shared" si="3"/>
        <v>1.4099325851825717E-2</v>
      </c>
      <c r="N19" s="98">
        <f t="shared" si="4"/>
        <v>1.7959091497921076E-2</v>
      </c>
      <c r="Q19" s="149">
        <f t="shared" si="5"/>
        <v>-1.5975898666127156E-2</v>
      </c>
      <c r="R19" s="149">
        <f t="shared" si="6"/>
        <v>1.7959091497921076E-2</v>
      </c>
      <c r="S19" s="102"/>
      <c r="T19" s="113">
        <f t="shared" si="0"/>
        <v>-1.9794570811971276E-2</v>
      </c>
      <c r="U19" s="113">
        <f t="shared" si="1"/>
        <v>-5.3431767183824329E-2</v>
      </c>
    </row>
    <row r="20" spans="2:21" x14ac:dyDescent="0.2">
      <c r="D20" s="184">
        <v>45016</v>
      </c>
      <c r="E20" s="190">
        <v>-3.6119648500921586E-2</v>
      </c>
      <c r="F20" s="190">
        <v>-3.6423792882058069E-2</v>
      </c>
      <c r="G20" s="190">
        <v>6.2815986135874866E-3</v>
      </c>
      <c r="H20" s="190">
        <v>-4.239050192116927E-2</v>
      </c>
      <c r="I20" s="189">
        <f t="shared" si="2"/>
        <v>3.0414438113648273E-4</v>
      </c>
      <c r="L20" s="98">
        <f t="shared" si="3"/>
        <v>-2.5828604027186685E-2</v>
      </c>
      <c r="N20" s="98">
        <f t="shared" si="4"/>
        <v>-2.0007400260237285E-2</v>
      </c>
      <c r="Q20" s="149">
        <f t="shared" si="5"/>
        <v>-3.6423792882058069E-2</v>
      </c>
      <c r="R20" s="149">
        <f t="shared" si="6"/>
        <v>-2.0007400260237285E-2</v>
      </c>
      <c r="S20" s="102"/>
      <c r="T20" s="113">
        <f t="shared" si="0"/>
        <v>-4.239050192116927E-2</v>
      </c>
      <c r="U20" s="113">
        <f t="shared" si="1"/>
        <v>1.5444027872023119E-3</v>
      </c>
    </row>
    <row r="21" spans="2:21" x14ac:dyDescent="0.2">
      <c r="D21" s="184">
        <v>44926</v>
      </c>
      <c r="E21" s="190">
        <v>-4.7541035491761273E-2</v>
      </c>
      <c r="F21" s="190">
        <v>-4.7869538852044688E-2</v>
      </c>
      <c r="G21" s="190">
        <v>5.9065139775989553E-3</v>
      </c>
      <c r="H21" s="190">
        <v>-5.3431767183824329E-2</v>
      </c>
      <c r="I21" s="189">
        <f t="shared" si="2"/>
        <v>3.2850336028341504E-4</v>
      </c>
      <c r="L21" s="98">
        <f t="shared" si="3"/>
        <v>-0.13589602214036428</v>
      </c>
      <c r="N21" s="98">
        <f t="shared" si="4"/>
        <v>-0.13107771760671938</v>
      </c>
      <c r="Q21" s="149">
        <f t="shared" si="5"/>
        <v>-4.7869538852044688E-2</v>
      </c>
      <c r="R21" s="149">
        <f t="shared" si="6"/>
        <v>-0.13107771760671938</v>
      </c>
      <c r="S21" s="102"/>
      <c r="T21" s="113">
        <f t="shared" si="0"/>
        <v>-5.3431767183824329E-2</v>
      </c>
      <c r="U21" s="113">
        <f t="shared" si="1"/>
        <v>3.7034494591249204E-2</v>
      </c>
    </row>
    <row r="22" spans="2:21" x14ac:dyDescent="0.2">
      <c r="D22" s="184">
        <v>44834</v>
      </c>
      <c r="E22" s="190">
        <v>8.1055759686785387E-3</v>
      </c>
      <c r="F22" s="190">
        <v>6.062781112123607E-3</v>
      </c>
      <c r="G22" s="190">
        <v>6.5674654768553926E-3</v>
      </c>
      <c r="H22" s="190">
        <v>1.5444027872023119E-3</v>
      </c>
      <c r="I22" s="189">
        <f t="shared" si="2"/>
        <v>2.0427948565549317E-3</v>
      </c>
      <c r="L22" s="98">
        <f t="shared" si="3"/>
        <v>-5.1690734918868025E-2</v>
      </c>
      <c r="N22" s="98">
        <f t="shared" si="4"/>
        <v>-4.7412670350784669E-2</v>
      </c>
      <c r="Q22" s="149">
        <f t="shared" si="5"/>
        <v>6.062781112123607E-3</v>
      </c>
      <c r="R22" s="149">
        <f t="shared" si="6"/>
        <v>-4.7412670350784669E-2</v>
      </c>
      <c r="S22" s="102"/>
      <c r="T22" s="113">
        <f t="shared" si="0"/>
        <v>1.5444027872023119E-3</v>
      </c>
      <c r="U22" s="113">
        <f t="shared" si="1"/>
        <v>6.5452687652700778E-2</v>
      </c>
    </row>
    <row r="23" spans="2:21" x14ac:dyDescent="0.2">
      <c r="D23" s="184">
        <v>44742</v>
      </c>
      <c r="E23" s="190">
        <v>4.494499626753188E-2</v>
      </c>
      <c r="F23" s="190">
        <v>4.0989916329997156E-2</v>
      </c>
      <c r="G23" s="190">
        <v>7.9031465181973494E-3</v>
      </c>
      <c r="H23" s="190">
        <v>3.7034494591249204E-2</v>
      </c>
      <c r="I23" s="189">
        <f t="shared" si="2"/>
        <v>3.9550799375347237E-3</v>
      </c>
      <c r="L23" s="98">
        <f t="shared" si="3"/>
        <v>-5.5927950009281545E-3</v>
      </c>
      <c r="N23" s="98">
        <f t="shared" si="4"/>
        <v>-1.697891906322635E-3</v>
      </c>
      <c r="Q23" s="149">
        <f t="shared" si="5"/>
        <v>4.0989916329997156E-2</v>
      </c>
      <c r="R23" s="149">
        <f t="shared" si="6"/>
        <v>-1.697891906322635E-3</v>
      </c>
      <c r="T23" s="113">
        <f t="shared" si="0"/>
        <v>3.7034494591249204E-2</v>
      </c>
      <c r="U23" s="113">
        <f t="shared" si="1"/>
        <v>6.3437699003516299E-2</v>
      </c>
    </row>
    <row r="24" spans="2:21" x14ac:dyDescent="0.2">
      <c r="D24" s="184">
        <v>44651</v>
      </c>
      <c r="E24" s="190">
        <v>7.4628982217059964E-2</v>
      </c>
      <c r="F24" s="190">
        <v>6.8135274428619594E-2</v>
      </c>
      <c r="G24" s="190">
        <v>8.9242330524315645E-3</v>
      </c>
      <c r="H24" s="190">
        <v>6.5452687652700778E-2</v>
      </c>
      <c r="I24" s="189">
        <f t="shared" si="2"/>
        <v>6.4937077884403699E-3</v>
      </c>
      <c r="L24" s="98">
        <f t="shared" si="3"/>
        <v>6.8475170626477497E-2</v>
      </c>
      <c r="N24" s="98">
        <f t="shared" si="4"/>
        <v>7.1010206931575004E-2</v>
      </c>
      <c r="Q24" s="149">
        <f t="shared" si="5"/>
        <v>6.8135274428619594E-2</v>
      </c>
      <c r="R24" s="149">
        <f t="shared" si="6"/>
        <v>7.1010206931575004E-2</v>
      </c>
      <c r="T24" s="113">
        <f t="shared" si="0"/>
        <v>6.5452687652700778E-2</v>
      </c>
      <c r="U24" s="113">
        <f t="shared" si="1"/>
        <v>5.8132690551027898E-2</v>
      </c>
    </row>
    <row r="25" spans="2:21" x14ac:dyDescent="0.2">
      <c r="D25" s="184">
        <v>44561</v>
      </c>
      <c r="E25" s="190">
        <v>7.2351069407438906E-2</v>
      </c>
      <c r="F25" s="190">
        <v>6.5343008575142317E-2</v>
      </c>
      <c r="G25" s="190">
        <v>8.8983161766810134E-3</v>
      </c>
      <c r="H25" s="190">
        <v>6.3437699003516299E-2</v>
      </c>
      <c r="I25" s="189">
        <f t="shared" si="2"/>
        <v>7.0080608322965893E-3</v>
      </c>
      <c r="L25" s="98">
        <f t="shared" si="3"/>
        <v>7.1395211682248896E-2</v>
      </c>
      <c r="N25" s="98">
        <f t="shared" si="4"/>
        <v>7.3353610064814667E-2</v>
      </c>
      <c r="Q25" s="149">
        <f t="shared" si="5"/>
        <v>6.5343008575142317E-2</v>
      </c>
      <c r="R25" s="149">
        <f t="shared" si="6"/>
        <v>7.3353610064814667E-2</v>
      </c>
      <c r="T25" s="113">
        <f t="shared" si="0"/>
        <v>6.3437699003516299E-2</v>
      </c>
      <c r="U25" s="113">
        <f t="shared" si="1"/>
        <v>3.3419060448481801E-2</v>
      </c>
    </row>
    <row r="26" spans="2:21" x14ac:dyDescent="0.2">
      <c r="D26" s="184">
        <v>44469</v>
      </c>
      <c r="E26" s="190">
        <v>6.7541847206476685E-2</v>
      </c>
      <c r="F26" s="190">
        <v>6.2062347654419078E-2</v>
      </c>
      <c r="G26" s="190">
        <v>9.1674698769555162E-3</v>
      </c>
      <c r="H26" s="190">
        <v>5.8132690551027898E-2</v>
      </c>
      <c r="I26" s="189">
        <f t="shared" si="2"/>
        <v>5.4794995520576067E-3</v>
      </c>
      <c r="L26" s="98">
        <f t="shared" si="3"/>
        <v>9.5203135704847036E-2</v>
      </c>
      <c r="N26" s="98">
        <f t="shared" si="4"/>
        <v>9.9187196868858685E-2</v>
      </c>
      <c r="Q26" s="149">
        <f t="shared" si="5"/>
        <v>6.2062347654419078E-2</v>
      </c>
      <c r="R26" s="149">
        <f t="shared" si="6"/>
        <v>9.9187196868858685E-2</v>
      </c>
      <c r="T26" s="113">
        <f t="shared" si="0"/>
        <v>5.8132690551027898E-2</v>
      </c>
      <c r="U26" s="113">
        <f t="shared" si="1"/>
        <v>1.2155150892819228E-2</v>
      </c>
    </row>
    <row r="27" spans="2:21" x14ac:dyDescent="0.2">
      <c r="D27" s="184">
        <v>44377</v>
      </c>
      <c r="E27" s="190">
        <v>4.266723845045331E-2</v>
      </c>
      <c r="F27" s="190">
        <v>3.8972514207556964E-2</v>
      </c>
      <c r="G27" s="190">
        <v>9.2333176260903961E-3</v>
      </c>
      <c r="H27" s="190">
        <v>3.3419060448481801E-2</v>
      </c>
      <c r="I27" s="189">
        <f t="shared" si="2"/>
        <v>3.6947242428963453E-3</v>
      </c>
      <c r="L27" s="98">
        <f t="shared" si="3"/>
        <v>6.5314924781975661E-2</v>
      </c>
      <c r="N27" s="98">
        <f t="shared" si="4"/>
        <v>7.1178928222833449E-2</v>
      </c>
      <c r="Q27" s="149">
        <f t="shared" si="5"/>
        <v>3.8972514207556964E-2</v>
      </c>
      <c r="R27" s="149">
        <f t="shared" si="6"/>
        <v>7.1178928222833449E-2</v>
      </c>
      <c r="T27" s="113">
        <f t="shared" si="0"/>
        <v>3.3419060448481801E-2</v>
      </c>
      <c r="U27" s="113">
        <f t="shared" si="1"/>
        <v>9.413177413019707E-3</v>
      </c>
    </row>
    <row r="28" spans="2:21" x14ac:dyDescent="0.2">
      <c r="D28" s="184">
        <v>44286</v>
      </c>
      <c r="E28" s="190">
        <v>2.1886356848983695E-2</v>
      </c>
      <c r="F28" s="190">
        <v>1.901111086313503E-2</v>
      </c>
      <c r="G28" s="190">
        <v>9.7279986810849522E-3</v>
      </c>
      <c r="H28" s="190">
        <v>1.2155150892819228E-2</v>
      </c>
      <c r="I28" s="189">
        <f t="shared" si="2"/>
        <v>2.8752459858486651E-3</v>
      </c>
      <c r="L28" s="98">
        <f t="shared" si="3"/>
        <v>1.626811111251851E-2</v>
      </c>
      <c r="N28" s="98">
        <f t="shared" si="4"/>
        <v>2.3203919735470757E-2</v>
      </c>
      <c r="Q28" s="149">
        <f t="shared" si="5"/>
        <v>1.901111086313503E-2</v>
      </c>
      <c r="R28" s="149">
        <f t="shared" si="6"/>
        <v>2.3203919735470757E-2</v>
      </c>
      <c r="T28" s="113">
        <f t="shared" si="0"/>
        <v>1.2155150892819228E-2</v>
      </c>
      <c r="U28" s="113">
        <f t="shared" si="1"/>
        <v>3.473721233316192E-4</v>
      </c>
    </row>
    <row r="29" spans="2:21" x14ac:dyDescent="0.2">
      <c r="D29" s="184">
        <v>44196</v>
      </c>
      <c r="E29" s="190">
        <v>1.8025464939164765E-2</v>
      </c>
      <c r="F29" s="190">
        <v>1.5320429233388853E-2</v>
      </c>
      <c r="G29" s="190">
        <v>8.5925650869149214E-3</v>
      </c>
      <c r="H29" s="190">
        <v>9.413177413019707E-3</v>
      </c>
      <c r="I29" s="189">
        <f t="shared" si="2"/>
        <v>2.7050357057759114E-3</v>
      </c>
      <c r="L29" s="98">
        <f t="shared" si="3"/>
        <v>2.3011885347551837E-2</v>
      </c>
      <c r="N29" s="98">
        <f t="shared" si="4"/>
        <v>2.9011119814678965E-2</v>
      </c>
      <c r="Q29" s="149">
        <f t="shared" si="5"/>
        <v>1.5320429233388853E-2</v>
      </c>
      <c r="R29" s="149">
        <f t="shared" si="6"/>
        <v>2.9011119814678965E-2</v>
      </c>
      <c r="T29" s="113">
        <f t="shared" si="0"/>
        <v>9.413177413019707E-3</v>
      </c>
      <c r="U29" s="113">
        <f t="shared" si="1"/>
        <v>-2.1710775703857061E-2</v>
      </c>
    </row>
    <row r="30" spans="2:21" x14ac:dyDescent="0.2">
      <c r="D30" s="184">
        <v>44104</v>
      </c>
      <c r="E30" s="190">
        <v>9.5230059825587333E-3</v>
      </c>
      <c r="F30" s="190">
        <v>6.8404389166729102E-3</v>
      </c>
      <c r="G30" s="190">
        <v>8.9731518485513858E-3</v>
      </c>
      <c r="H30" s="190">
        <v>3.473721233316192E-4</v>
      </c>
      <c r="I30" s="189">
        <f t="shared" si="2"/>
        <v>2.6825670658858231E-3</v>
      </c>
      <c r="L30" s="98">
        <f t="shared" si="3"/>
        <v>3.343459386411464E-2</v>
      </c>
      <c r="N30" s="98">
        <f t="shared" si="4"/>
        <v>3.9910625905692276E-2</v>
      </c>
      <c r="Q30" s="149">
        <f t="shared" si="5"/>
        <v>6.8404389166729102E-3</v>
      </c>
      <c r="R30" s="149">
        <f t="shared" si="6"/>
        <v>3.9910625905692276E-2</v>
      </c>
      <c r="T30" s="113">
        <f t="shared" si="0"/>
        <v>3.473721233316192E-4</v>
      </c>
      <c r="U30" s="113">
        <f t="shared" si="1"/>
        <v>-6.4855683457421352E-3</v>
      </c>
    </row>
    <row r="31" spans="2:21" x14ac:dyDescent="0.2">
      <c r="D31" s="184">
        <v>44012</v>
      </c>
      <c r="E31" s="190">
        <v>-1.2828628941480487E-2</v>
      </c>
      <c r="F31" s="190">
        <v>-1.4888378378622924E-2</v>
      </c>
      <c r="G31" s="190">
        <v>8.9102075623356033E-3</v>
      </c>
      <c r="H31" s="190">
        <v>-2.1710775703857061E-2</v>
      </c>
      <c r="I31" s="189">
        <f t="shared" si="2"/>
        <v>2.0597494371424364E-3</v>
      </c>
      <c r="L31" s="98">
        <f t="shared" si="3"/>
        <v>-4.4548586741029447E-2</v>
      </c>
      <c r="N31" s="98">
        <f t="shared" si="4"/>
        <v>-3.8020842047773229E-2</v>
      </c>
      <c r="Q31" s="149">
        <f t="shared" si="5"/>
        <v>-1.4888378378622924E-2</v>
      </c>
      <c r="R31" s="149">
        <f t="shared" si="6"/>
        <v>-3.8020842047773229E-2</v>
      </c>
      <c r="T31" s="113">
        <f t="shared" si="0"/>
        <v>-2.1710775703857061E-2</v>
      </c>
      <c r="U31" s="113">
        <f t="shared" si="1"/>
        <v>1.3886544033071147E-2</v>
      </c>
    </row>
    <row r="32" spans="2:21" x14ac:dyDescent="0.2">
      <c r="D32" s="184">
        <v>43921</v>
      </c>
      <c r="E32" s="190">
        <v>2.9266766810897957E-3</v>
      </c>
      <c r="F32" s="190">
        <v>2.2538008281857949E-3</v>
      </c>
      <c r="G32" s="190">
        <v>9.404311642758555E-3</v>
      </c>
      <c r="H32" s="190">
        <v>-6.4855683457421352E-3</v>
      </c>
      <c r="I32" s="189">
        <f t="shared" si="2"/>
        <v>6.7287585290400076E-4</v>
      </c>
      <c r="L32" s="98">
        <f t="shared" si="3"/>
        <v>-3.704373691396206E-2</v>
      </c>
      <c r="N32" s="98">
        <f t="shared" si="4"/>
        <v>-2.8641839658275381E-2</v>
      </c>
      <c r="Q32" s="149">
        <f t="shared" si="5"/>
        <v>2.2538008281857949E-3</v>
      </c>
      <c r="R32" s="149">
        <f t="shared" si="6"/>
        <v>-2.8641839658275381E-2</v>
      </c>
      <c r="T32" s="113">
        <f t="shared" si="0"/>
        <v>-6.4855683457421352E-3</v>
      </c>
      <c r="U32" s="113">
        <f t="shared" si="1"/>
        <v>1.057095003232706E-2</v>
      </c>
    </row>
    <row r="33" spans="4:21" x14ac:dyDescent="0.2">
      <c r="D33" s="184">
        <v>43830</v>
      </c>
      <c r="E33" s="190">
        <v>2.3514545361656723E-2</v>
      </c>
      <c r="F33" s="190">
        <v>1.9708145586401229E-2</v>
      </c>
      <c r="G33" s="190">
        <v>9.6342520661167955E-3</v>
      </c>
      <c r="H33" s="190">
        <v>1.3886544033071147E-2</v>
      </c>
      <c r="I33" s="189">
        <f t="shared" si="2"/>
        <v>3.8063997752554937E-3</v>
      </c>
      <c r="L33" s="98">
        <f t="shared" si="3"/>
        <v>1.8859935034187276E-2</v>
      </c>
      <c r="N33" s="98">
        <f t="shared" si="4"/>
        <v>2.4760336797697402E-2</v>
      </c>
      <c r="Q33" s="149">
        <f t="shared" si="5"/>
        <v>1.9708145586401229E-2</v>
      </c>
      <c r="R33" s="149">
        <f t="shared" si="6"/>
        <v>2.4760336797697402E-2</v>
      </c>
      <c r="T33" s="113">
        <f t="shared" si="0"/>
        <v>1.3886544033071147E-2</v>
      </c>
      <c r="U33" s="113">
        <f t="shared" si="1"/>
        <v>5.6694703767324432E-3</v>
      </c>
    </row>
    <row r="34" spans="4:21" x14ac:dyDescent="0.2">
      <c r="D34" s="184">
        <v>43738</v>
      </c>
      <c r="E34" s="190">
        <v>1.9948268461063224E-2</v>
      </c>
      <c r="F34" s="190">
        <v>1.6804868303408334E-2</v>
      </c>
      <c r="G34" s="190">
        <v>9.3727182715574123E-3</v>
      </c>
      <c r="H34" s="190">
        <v>1.057095003232706E-2</v>
      </c>
      <c r="I34" s="189">
        <f t="shared" si="2"/>
        <v>3.1434001576548902E-3</v>
      </c>
      <c r="L34" s="98">
        <f t="shared" si="3"/>
        <v>1.7923169515718984E-2</v>
      </c>
      <c r="N34" s="98">
        <f t="shared" si="4"/>
        <v>2.4234146493973707E-2</v>
      </c>
      <c r="Q34" s="149">
        <f t="shared" si="5"/>
        <v>1.6804868303408334E-2</v>
      </c>
      <c r="R34" s="149">
        <f t="shared" si="6"/>
        <v>2.4234146493973707E-2</v>
      </c>
      <c r="T34" s="113">
        <f t="shared" si="0"/>
        <v>1.057095003232706E-2</v>
      </c>
      <c r="U34" s="113">
        <f t="shared" si="1"/>
        <v>8.8157401706949606E-3</v>
      </c>
    </row>
    <row r="35" spans="4:21" x14ac:dyDescent="0.2">
      <c r="D35" s="184">
        <v>43646</v>
      </c>
      <c r="E35" s="190">
        <v>1.5126909343541023E-2</v>
      </c>
      <c r="F35" s="190">
        <v>1.2785806860767539E-2</v>
      </c>
      <c r="G35" s="190">
        <v>9.4903205813527645E-3</v>
      </c>
      <c r="H35" s="190">
        <v>5.6694703767324432E-3</v>
      </c>
      <c r="I35" s="189">
        <f t="shared" si="2"/>
        <v>2.3411024827734838E-3</v>
      </c>
      <c r="L35" s="98">
        <f t="shared" si="3"/>
        <v>9.5006568578866841E-4</v>
      </c>
      <c r="N35" s="98">
        <f t="shared" si="4"/>
        <v>8.0838370897062806E-3</v>
      </c>
      <c r="Q35" s="149">
        <f t="shared" si="5"/>
        <v>1.2785806860767539E-2</v>
      </c>
      <c r="R35" s="149">
        <f t="shared" si="6"/>
        <v>8.0838370897062806E-3</v>
      </c>
      <c r="T35" s="113">
        <f t="shared" si="0"/>
        <v>5.6694703767324432E-3</v>
      </c>
      <c r="U35" s="113">
        <f t="shared" si="1"/>
        <v>7.7185239120554144E-3</v>
      </c>
    </row>
    <row r="36" spans="4:21" x14ac:dyDescent="0.2">
      <c r="D36" s="184">
        <v>43555</v>
      </c>
      <c r="E36" s="190">
        <v>1.813104533028842E-2</v>
      </c>
      <c r="F36" s="190">
        <v>1.5354264553118214E-2</v>
      </c>
      <c r="G36" s="190">
        <v>9.2767282391333934E-3</v>
      </c>
      <c r="H36" s="190">
        <v>8.8157401706949606E-3</v>
      </c>
      <c r="I36" s="189">
        <f t="shared" si="2"/>
        <v>2.7767807771702062E-3</v>
      </c>
      <c r="L36" s="98">
        <f t="shared" si="3"/>
        <v>1.0461564558654279E-2</v>
      </c>
      <c r="N36" s="98">
        <f t="shared" si="4"/>
        <v>1.7003482715918006E-2</v>
      </c>
      <c r="Q36" s="149">
        <f t="shared" si="5"/>
        <v>1.5354264553118214E-2</v>
      </c>
      <c r="R36" s="149">
        <f t="shared" si="6"/>
        <v>1.7003482715918006E-2</v>
      </c>
      <c r="T36" s="113">
        <f t="shared" si="0"/>
        <v>8.8157401706949606E-3</v>
      </c>
      <c r="U36" s="113">
        <f t="shared" si="1"/>
        <v>1.6078792636954498E-2</v>
      </c>
    </row>
    <row r="37" spans="4:21" x14ac:dyDescent="0.2">
      <c r="D37" s="184">
        <v>43465</v>
      </c>
      <c r="E37" s="190">
        <v>1.757225494927734E-2</v>
      </c>
      <c r="F37" s="190">
        <v>1.4730847095262938E-2</v>
      </c>
      <c r="G37" s="190">
        <v>9.8555921146209861E-3</v>
      </c>
      <c r="H37" s="190">
        <v>7.7185239120554144E-3</v>
      </c>
      <c r="I37" s="189">
        <f t="shared" si="2"/>
        <v>2.8414078540144015E-3</v>
      </c>
      <c r="L37" s="98">
        <f t="shared" si="3"/>
        <v>-4.8218791752932073E-3</v>
      </c>
      <c r="N37" s="98">
        <f t="shared" si="4"/>
        <v>2.1306148101869482E-3</v>
      </c>
      <c r="Q37" s="149">
        <f t="shared" si="5"/>
        <v>1.4730847095262938E-2</v>
      </c>
      <c r="R37" s="149">
        <f t="shared" si="6"/>
        <v>2.1306148101869482E-3</v>
      </c>
      <c r="T37" s="113">
        <f t="shared" si="0"/>
        <v>7.7185239120554144E-3</v>
      </c>
      <c r="U37" s="113">
        <f t="shared" si="1"/>
        <v>1.5439874367588926E-2</v>
      </c>
    </row>
    <row r="38" spans="4:21" x14ac:dyDescent="0.2">
      <c r="D38" s="184">
        <v>43373</v>
      </c>
      <c r="E38" s="190">
        <v>2.5699446270286464E-2</v>
      </c>
      <c r="F38" s="190">
        <v>2.2311884076269006E-2</v>
      </c>
      <c r="G38" s="190">
        <v>9.6117074025739817E-3</v>
      </c>
      <c r="H38" s="190">
        <v>1.6078792636954498E-2</v>
      </c>
      <c r="I38" s="189">
        <f t="shared" si="2"/>
        <v>3.3875621940174586E-3</v>
      </c>
      <c r="L38" s="98">
        <f t="shared" si="3"/>
        <v>1.7037170041002855E-2</v>
      </c>
      <c r="N38" s="98">
        <f t="shared" si="4"/>
        <v>2.3334242078591805E-2</v>
      </c>
      <c r="Q38" s="149">
        <f t="shared" si="5"/>
        <v>2.2311884076269006E-2</v>
      </c>
      <c r="R38" s="149">
        <f t="shared" si="6"/>
        <v>2.3334242078591805E-2</v>
      </c>
      <c r="T38" s="113">
        <f t="shared" si="0"/>
        <v>1.6078792636954498E-2</v>
      </c>
      <c r="U38" s="113">
        <f t="shared" si="1"/>
        <v>1.7928435460575379E-2</v>
      </c>
    </row>
    <row r="39" spans="4:21" x14ac:dyDescent="0.2">
      <c r="D39" s="184">
        <v>43281</v>
      </c>
      <c r="E39" s="190">
        <v>2.5791060415264633E-2</v>
      </c>
      <c r="F39" s="190">
        <v>2.2357600311118647E-2</v>
      </c>
      <c r="G39" s="190">
        <v>1.0297318144516473E-2</v>
      </c>
      <c r="H39" s="190">
        <v>1.5439874367588926E-2</v>
      </c>
      <c r="I39" s="189">
        <f t="shared" si="2"/>
        <v>3.4334601041459863E-3</v>
      </c>
      <c r="L39" s="98">
        <f t="shared" si="3"/>
        <v>1.1707032728109244E-2</v>
      </c>
      <c r="N39" s="98">
        <f t="shared" si="4"/>
        <v>1.8615476840982303E-2</v>
      </c>
      <c r="Q39" s="149">
        <f t="shared" si="5"/>
        <v>2.2357600311118647E-2</v>
      </c>
      <c r="R39" s="149">
        <f t="shared" si="6"/>
        <v>1.8615476840982303E-2</v>
      </c>
      <c r="T39" s="113">
        <f t="shared" si="0"/>
        <v>1.5439874367588926E-2</v>
      </c>
      <c r="U39" s="113">
        <f t="shared" si="1"/>
        <v>1.8043742343613705E-2</v>
      </c>
    </row>
    <row r="40" spans="4:21" x14ac:dyDescent="0.2">
      <c r="D40" s="184">
        <v>43190</v>
      </c>
      <c r="E40" s="190">
        <v>2.8096909287229382E-2</v>
      </c>
      <c r="F40" s="190">
        <v>2.4204359814064651E-2</v>
      </c>
      <c r="G40" s="190">
        <v>1.0188104601888081E-2</v>
      </c>
      <c r="H40" s="190">
        <v>1.7928435460575379E-2</v>
      </c>
      <c r="I40" s="189">
        <f t="shared" si="2"/>
        <v>3.8925494731647317E-3</v>
      </c>
      <c r="L40" s="98">
        <f t="shared" si="3"/>
        <v>1.7755475136017891E-2</v>
      </c>
      <c r="N40" s="98">
        <f t="shared" si="4"/>
        <v>2.4122448994768453E-2</v>
      </c>
      <c r="Q40" s="149">
        <f t="shared" si="5"/>
        <v>2.4204359814064651E-2</v>
      </c>
      <c r="R40" s="149">
        <f t="shared" si="6"/>
        <v>2.4122448994768453E-2</v>
      </c>
      <c r="T40" s="113">
        <f t="shared" si="0"/>
        <v>1.7928435460575379E-2</v>
      </c>
      <c r="U40" s="113">
        <f t="shared" si="1"/>
        <v>1.2948600020915952E-2</v>
      </c>
    </row>
    <row r="41" spans="4:21" x14ac:dyDescent="0.2">
      <c r="D41" s="184">
        <v>43100</v>
      </c>
      <c r="E41" s="190">
        <v>2.9020334266451134E-2</v>
      </c>
      <c r="F41" s="190">
        <v>2.4553905199549024E-2</v>
      </c>
      <c r="G41" s="190">
        <v>1.0973399744473967E-2</v>
      </c>
      <c r="H41" s="190">
        <v>1.8043742343613705E-2</v>
      </c>
      <c r="I41" s="189">
        <f t="shared" si="2"/>
        <v>4.4664290669021098E-3</v>
      </c>
      <c r="L41" s="98">
        <f t="shared" si="3"/>
        <v>2.5686455827660333E-2</v>
      </c>
      <c r="N41" s="98">
        <f t="shared" si="4"/>
        <v>3.2310296666230087E-2</v>
      </c>
      <c r="Q41" s="149">
        <f t="shared" si="5"/>
        <v>2.4553905199549024E-2</v>
      </c>
      <c r="R41" s="149">
        <f t="shared" si="6"/>
        <v>3.2310296666230087E-2</v>
      </c>
      <c r="T41" s="113">
        <f t="shared" si="0"/>
        <v>1.8043742343613705E-2</v>
      </c>
      <c r="U41" s="113">
        <f t="shared" si="1"/>
        <v>1.2108392970852267E-2</v>
      </c>
    </row>
    <row r="42" spans="4:21" x14ac:dyDescent="0.2">
      <c r="D42" s="184">
        <v>43008</v>
      </c>
      <c r="E42" s="190">
        <v>2.358790291063918E-2</v>
      </c>
      <c r="F42" s="190">
        <v>2.0399723763387664E-2</v>
      </c>
      <c r="G42" s="190">
        <v>1.0622011847284951E-2</v>
      </c>
      <c r="H42" s="190">
        <v>1.2948600020915952E-2</v>
      </c>
      <c r="I42" s="189">
        <f t="shared" si="2"/>
        <v>3.1881791472515159E-3</v>
      </c>
      <c r="L42" s="98">
        <f t="shared" si="3"/>
        <v>1.420891059601148E-2</v>
      </c>
      <c r="N42" s="98">
        <f t="shared" si="4"/>
        <v>2.1714023900587076E-2</v>
      </c>
      <c r="Q42" s="149">
        <f t="shared" si="5"/>
        <v>2.0399723763387664E-2</v>
      </c>
      <c r="R42" s="149">
        <f t="shared" si="6"/>
        <v>2.1714023900587076E-2</v>
      </c>
      <c r="T42" s="113">
        <f t="shared" si="0"/>
        <v>1.2948600020915952E-2</v>
      </c>
      <c r="U42" s="113">
        <f t="shared" si="1"/>
        <v>1.0163291213222717E-2</v>
      </c>
    </row>
    <row r="43" spans="4:21" x14ac:dyDescent="0.2">
      <c r="D43" s="184">
        <v>42916</v>
      </c>
      <c r="E43" s="190">
        <v>2.3150557242969206E-2</v>
      </c>
      <c r="F43" s="190">
        <v>2.0192837565524507E-2</v>
      </c>
      <c r="G43" s="190">
        <v>1.1059130928494606E-2</v>
      </c>
      <c r="H43" s="190">
        <v>1.2108392970852267E-2</v>
      </c>
      <c r="I43" s="189">
        <f t="shared" si="2"/>
        <v>2.9577196774446986E-3</v>
      </c>
      <c r="L43" s="98">
        <f t="shared" si="3"/>
        <v>1.5026045607296593E-2</v>
      </c>
      <c r="N43" s="98">
        <f t="shared" si="4"/>
        <v>2.3215987725041298E-2</v>
      </c>
      <c r="Q43" s="149">
        <f t="shared" si="5"/>
        <v>2.0192837565524507E-2</v>
      </c>
      <c r="R43" s="149">
        <f t="shared" si="6"/>
        <v>2.3215987725041298E-2</v>
      </c>
      <c r="T43" s="113">
        <f t="shared" si="0"/>
        <v>1.2108392970852267E-2</v>
      </c>
      <c r="U43" s="113">
        <f t="shared" si="1"/>
        <v>1.5915175933555726E-2</v>
      </c>
    </row>
    <row r="44" spans="4:21" x14ac:dyDescent="0.2">
      <c r="D44" s="184">
        <v>42825</v>
      </c>
      <c r="E44" s="190">
        <v>2.1803580358827283E-2</v>
      </c>
      <c r="F44" s="190">
        <v>1.8589693739933737E-2</v>
      </c>
      <c r="G44" s="190">
        <v>1.1632296978438707E-2</v>
      </c>
      <c r="H44" s="190">
        <v>1.0163291213222717E-2</v>
      </c>
      <c r="I44" s="189">
        <f t="shared" si="2"/>
        <v>3.2138866188935467E-3</v>
      </c>
      <c r="L44" s="98">
        <f t="shared" si="3"/>
        <v>1.5354641327232051E-3</v>
      </c>
      <c r="N44" s="98">
        <f t="shared" si="4"/>
        <v>9.929358372676278E-3</v>
      </c>
      <c r="Q44" s="149">
        <f t="shared" si="5"/>
        <v>1.8589693739933737E-2</v>
      </c>
      <c r="R44" s="149">
        <f t="shared" si="6"/>
        <v>9.929358372676278E-3</v>
      </c>
      <c r="T44" s="113">
        <f t="shared" si="0"/>
        <v>1.0163291213222717E-2</v>
      </c>
      <c r="U44" s="113">
        <f t="shared" si="1"/>
        <v>1.4433729928468782E-2</v>
      </c>
    </row>
    <row r="45" spans="4:21" x14ac:dyDescent="0.2">
      <c r="D45" s="184">
        <v>42735</v>
      </c>
      <c r="E45" s="190">
        <v>2.6644369423917395E-2</v>
      </c>
      <c r="F45" s="190">
        <v>2.3199822879164757E-2</v>
      </c>
      <c r="G45" s="190">
        <v>1.0708900354613683E-2</v>
      </c>
      <c r="H45" s="190">
        <v>1.5915175933555726E-2</v>
      </c>
      <c r="I45" s="189">
        <f t="shared" si="2"/>
        <v>3.4445465447526386E-3</v>
      </c>
      <c r="L45" s="98">
        <f t="shared" si="3"/>
        <v>1.8137344941186139E-2</v>
      </c>
      <c r="N45" s="98">
        <f t="shared" si="4"/>
        <v>2.5495898498369085E-2</v>
      </c>
      <c r="Q45" s="149">
        <f t="shared" si="5"/>
        <v>2.3199822879164757E-2</v>
      </c>
      <c r="R45" s="149">
        <f t="shared" si="6"/>
        <v>2.5495898498369085E-2</v>
      </c>
      <c r="T45" s="113">
        <f t="shared" si="0"/>
        <v>1.5915175933555726E-2</v>
      </c>
      <c r="U45" s="113">
        <f t="shared" si="1"/>
        <v>1.5544701566367027E-2</v>
      </c>
    </row>
    <row r="46" spans="4:21" x14ac:dyDescent="0.2">
      <c r="D46" s="184">
        <v>42643</v>
      </c>
      <c r="E46" s="190">
        <v>2.5835495137964817E-2</v>
      </c>
      <c r="F46" s="190">
        <v>2.2240972929379838E-2</v>
      </c>
      <c r="G46" s="190">
        <v>1.1397424567069133E-2</v>
      </c>
      <c r="H46" s="190">
        <v>1.4433729928468782E-2</v>
      </c>
      <c r="I46" s="189">
        <f t="shared" si="2"/>
        <v>3.5945222085849785E-3</v>
      </c>
      <c r="L46" s="98">
        <f t="shared" si="3"/>
        <v>1.2767272471621415E-2</v>
      </c>
      <c r="N46" s="98">
        <f t="shared" si="4"/>
        <v>2.0628305261464419E-2</v>
      </c>
      <c r="Q46" s="149">
        <f t="shared" si="5"/>
        <v>2.2240972929379838E-2</v>
      </c>
      <c r="R46" s="149">
        <f t="shared" si="6"/>
        <v>2.0628305261464419E-2</v>
      </c>
      <c r="T46" s="113">
        <f t="shared" si="0"/>
        <v>1.4433729928468782E-2</v>
      </c>
      <c r="U46" s="113">
        <f t="shared" si="1"/>
        <v>1.7359671178251664E-2</v>
      </c>
    </row>
    <row r="47" spans="4:21" x14ac:dyDescent="0.2">
      <c r="D47" s="184">
        <v>42551</v>
      </c>
      <c r="E47" s="190">
        <v>2.7643228038443941E-2</v>
      </c>
      <c r="F47" s="190">
        <v>2.4600040210055085E-2</v>
      </c>
      <c r="G47" s="190">
        <v>1.2102865986391941E-2</v>
      </c>
      <c r="H47" s="190">
        <v>1.5544701566367027E-2</v>
      </c>
      <c r="I47" s="189">
        <f t="shared" si="2"/>
        <v>3.0431878283888568E-3</v>
      </c>
      <c r="L47" s="98">
        <f t="shared" si="3"/>
        <v>1.2822247148540073E-2</v>
      </c>
      <c r="N47" s="98">
        <f t="shared" si="4"/>
        <v>2.1960787184552411E-2</v>
      </c>
      <c r="Q47" s="149">
        <f t="shared" si="5"/>
        <v>2.4600040210055085E-2</v>
      </c>
      <c r="R47" s="149">
        <f t="shared" si="6"/>
        <v>2.1960787184552411E-2</v>
      </c>
      <c r="T47" s="113">
        <f t="shared" si="0"/>
        <v>1.5544701566367027E-2</v>
      </c>
      <c r="U47" s="113">
        <f t="shared" si="1"/>
        <v>2.9055356642025288E-2</v>
      </c>
    </row>
    <row r="48" spans="4:21" x14ac:dyDescent="0.2">
      <c r="D48" s="184">
        <v>42460</v>
      </c>
      <c r="E48" s="190">
        <v>2.900898099388469E-2</v>
      </c>
      <c r="F48" s="190">
        <v>2.6049924182203629E-2</v>
      </c>
      <c r="G48" s="190">
        <v>1.1618446722455933E-2</v>
      </c>
      <c r="H48" s="190">
        <v>1.7359671178251664E-2</v>
      </c>
      <c r="I48" s="189">
        <f t="shared" si="2"/>
        <v>2.9590568116810607E-3</v>
      </c>
      <c r="L48" s="98">
        <f t="shared" si="3"/>
        <v>-1.8385701740877315E-4</v>
      </c>
      <c r="N48" s="98">
        <f t="shared" si="4"/>
        <v>8.4395674807880017E-3</v>
      </c>
      <c r="Q48" s="149">
        <f t="shared" si="5"/>
        <v>2.6049924182203629E-2</v>
      </c>
      <c r="R48" s="149">
        <f t="shared" si="6"/>
        <v>8.4395674807880017E-3</v>
      </c>
      <c r="T48" s="113">
        <f t="shared" si="0"/>
        <v>1.7359671178251664E-2</v>
      </c>
      <c r="U48" s="113">
        <f t="shared" si="1"/>
        <v>3.2529694561205344E-2</v>
      </c>
    </row>
    <row r="49" spans="4:21" x14ac:dyDescent="0.2">
      <c r="D49" s="184">
        <v>42369</v>
      </c>
      <c r="E49" s="190">
        <v>4.0096604223856802E-2</v>
      </c>
      <c r="F49" s="190">
        <v>3.5941790318849254E-2</v>
      </c>
      <c r="G49" s="190">
        <v>1.1044673897856112E-2</v>
      </c>
      <c r="H49" s="190">
        <v>2.9055356642025288E-2</v>
      </c>
      <c r="I49" s="189">
        <f t="shared" si="2"/>
        <v>4.1548139050075483E-3</v>
      </c>
      <c r="L49" s="98">
        <f t="shared" si="3"/>
        <v>2.3843849763255202E-2</v>
      </c>
      <c r="N49" s="98">
        <f t="shared" si="4"/>
        <v>3.0851007817933596E-2</v>
      </c>
      <c r="Q49" s="149">
        <f t="shared" si="5"/>
        <v>3.5941790318849254E-2</v>
      </c>
      <c r="R49" s="149">
        <f t="shared" si="6"/>
        <v>3.0851007817933596E-2</v>
      </c>
      <c r="T49" s="113">
        <f t="shared" si="0"/>
        <v>2.9055356642025288E-2</v>
      </c>
      <c r="U49" s="113">
        <f t="shared" si="1"/>
        <v>3.9521158846921478E-2</v>
      </c>
    </row>
    <row r="50" spans="4:21" x14ac:dyDescent="0.2">
      <c r="D50" s="184">
        <v>42277</v>
      </c>
      <c r="E50" s="190">
        <v>4.5302570689065208E-2</v>
      </c>
      <c r="F50" s="190">
        <v>4.1495971409568587E-2</v>
      </c>
      <c r="G50" s="190">
        <v>1.2754656095648562E-2</v>
      </c>
      <c r="H50" s="190">
        <v>3.2529694561205344E-2</v>
      </c>
      <c r="I50" s="189">
        <f t="shared" si="2"/>
        <v>3.8065992794966211E-3</v>
      </c>
      <c r="L50" s="98">
        <f t="shared" si="3"/>
        <v>2.2042498132631139E-2</v>
      </c>
      <c r="N50" s="98">
        <f t="shared" si="4"/>
        <v>3.1138170405352827E-2</v>
      </c>
      <c r="Q50" s="149">
        <f t="shared" si="5"/>
        <v>4.1495971409568587E-2</v>
      </c>
      <c r="R50" s="149">
        <f t="shared" si="6"/>
        <v>3.1138170405352827E-2</v>
      </c>
      <c r="T50" s="113">
        <f t="shared" si="0"/>
        <v>3.2529694561205344E-2</v>
      </c>
      <c r="U50" s="113">
        <f t="shared" si="1"/>
        <v>2.8672587734170588E-2</v>
      </c>
    </row>
    <row r="51" spans="4:21" x14ac:dyDescent="0.2">
      <c r="D51" s="184">
        <v>42185</v>
      </c>
      <c r="E51" s="190">
        <v>5.1218188740357967E-2</v>
      </c>
      <c r="F51" s="190">
        <v>4.6035352277722458E-2</v>
      </c>
      <c r="G51" s="190">
        <v>1.1665040893083924E-2</v>
      </c>
      <c r="H51" s="190">
        <v>3.9521158846921478E-2</v>
      </c>
      <c r="I51" s="189">
        <f t="shared" si="2"/>
        <v>5.1828364626355095E-3</v>
      </c>
      <c r="L51" s="98">
        <f t="shared" si="3"/>
        <v>5.5794015516047811E-2</v>
      </c>
      <c r="N51" s="98">
        <f t="shared" si="4"/>
        <v>6.257405696723839E-2</v>
      </c>
      <c r="Q51" s="149">
        <f t="shared" si="5"/>
        <v>4.6035352277722458E-2</v>
      </c>
      <c r="R51" s="149">
        <f t="shared" si="6"/>
        <v>6.257405696723839E-2</v>
      </c>
      <c r="T51" s="113">
        <f t="shared" si="0"/>
        <v>3.9521158846921478E-2</v>
      </c>
      <c r="U51" s="113">
        <f t="shared" si="1"/>
        <v>2.3118641530826201E-2</v>
      </c>
    </row>
    <row r="52" spans="4:21" x14ac:dyDescent="0.2">
      <c r="D52" s="184">
        <v>42094</v>
      </c>
      <c r="E52" s="190">
        <v>3.9888770424705226E-2</v>
      </c>
      <c r="F52" s="190">
        <v>3.6116837899679448E-2</v>
      </c>
      <c r="G52" s="190">
        <v>1.1196271508178871E-2</v>
      </c>
      <c r="H52" s="190">
        <v>2.8672587734170588E-2</v>
      </c>
      <c r="I52" s="189">
        <f t="shared" si="2"/>
        <v>3.7719325250257785E-3</v>
      </c>
      <c r="L52" s="98">
        <f t="shared" si="3"/>
        <v>3.7003507039187165E-2</v>
      </c>
      <c r="N52" s="98">
        <f t="shared" si="4"/>
        <v>4.4658778304911717E-2</v>
      </c>
      <c r="Q52" s="149">
        <f t="shared" si="5"/>
        <v>3.6116837899679448E-2</v>
      </c>
      <c r="R52" s="149">
        <f t="shared" si="6"/>
        <v>4.4658778304911717E-2</v>
      </c>
      <c r="T52" s="113">
        <f t="shared" si="0"/>
        <v>2.8672587734170588E-2</v>
      </c>
      <c r="U52" s="113">
        <f t="shared" si="1"/>
        <v>2.2932937277008993E-2</v>
      </c>
    </row>
    <row r="53" spans="4:21" x14ac:dyDescent="0.2">
      <c r="D53" s="184">
        <v>42004</v>
      </c>
      <c r="E53" s="190">
        <v>3.4791531891093075E-2</v>
      </c>
      <c r="F53" s="190">
        <v>3.1664290743115948E-2</v>
      </c>
      <c r="G53" s="190">
        <v>1.1633600515836421E-2</v>
      </c>
      <c r="H53" s="190">
        <v>2.3118641530826201E-2</v>
      </c>
      <c r="I53" s="189">
        <f t="shared" si="2"/>
        <v>3.1272411479771264E-3</v>
      </c>
      <c r="L53" s="98">
        <f t="shared" si="3"/>
        <v>2.3397197911552012E-2</v>
      </c>
      <c r="N53" s="98">
        <f t="shared" si="4"/>
        <v>3.2065349963621426E-2</v>
      </c>
      <c r="Q53" s="149">
        <f t="shared" si="5"/>
        <v>3.1664290743115948E-2</v>
      </c>
      <c r="R53" s="149">
        <f t="shared" si="6"/>
        <v>3.2065349963621426E-2</v>
      </c>
      <c r="T53" s="113">
        <f t="shared" si="0"/>
        <v>2.3118641530826201E-2</v>
      </c>
      <c r="U53" s="113">
        <f t="shared" si="1"/>
        <v>2.1212922538340083E-2</v>
      </c>
    </row>
    <row r="54" spans="4:21" x14ac:dyDescent="0.2">
      <c r="D54" s="184">
        <v>41912</v>
      </c>
      <c r="E54" s="190">
        <v>3.4873726466588421E-2</v>
      </c>
      <c r="F54" s="190">
        <v>3.1744599538027676E-2</v>
      </c>
      <c r="G54" s="190">
        <v>1.1923229220865776E-2</v>
      </c>
      <c r="H54" s="190">
        <v>2.2932937277008993E-2</v>
      </c>
      <c r="I54" s="189">
        <f t="shared" si="2"/>
        <v>3.1291269285607451E-3</v>
      </c>
      <c r="L54" s="98">
        <f t="shared" si="3"/>
        <v>2.5512959385012357E-2</v>
      </c>
      <c r="N54" s="98">
        <f t="shared" si="4"/>
        <v>3.4493164083702954E-2</v>
      </c>
      <c r="Q54" s="149">
        <f t="shared" si="5"/>
        <v>3.1744599538027676E-2</v>
      </c>
      <c r="R54" s="149">
        <f t="shared" si="6"/>
        <v>3.4493164083702954E-2</v>
      </c>
      <c r="T54" s="113">
        <f t="shared" si="0"/>
        <v>2.2932937277008993E-2</v>
      </c>
      <c r="U54" s="113">
        <f t="shared" si="1"/>
        <v>1.9105069776618317E-2</v>
      </c>
    </row>
    <row r="55" spans="4:21" x14ac:dyDescent="0.2">
      <c r="D55" s="184">
        <v>41820</v>
      </c>
      <c r="E55" s="190">
        <v>3.4412738563020989E-2</v>
      </c>
      <c r="F55" s="190">
        <v>3.0608877265252372E-2</v>
      </c>
      <c r="G55" s="190">
        <v>1.3157058969280121E-2</v>
      </c>
      <c r="H55" s="190">
        <v>2.1212922538340083E-2</v>
      </c>
      <c r="I55" s="189">
        <f t="shared" si="2"/>
        <v>3.8038612977686174E-3</v>
      </c>
      <c r="L55" s="98">
        <f t="shared" si="3"/>
        <v>2.4374701680922733E-2</v>
      </c>
      <c r="N55" s="98">
        <f t="shared" si="4"/>
        <v>3.3904613232046632E-2</v>
      </c>
      <c r="Q55" s="149">
        <f t="shared" si="5"/>
        <v>3.0608877265252372E-2</v>
      </c>
      <c r="R55" s="149">
        <f t="shared" si="6"/>
        <v>3.3904613232046632E-2</v>
      </c>
      <c r="T55" s="113">
        <f t="shared" si="0"/>
        <v>2.1212922538340083E-2</v>
      </c>
      <c r="U55" s="113">
        <f t="shared" si="1"/>
        <v>3.0875424837666685E-2</v>
      </c>
    </row>
    <row r="56" spans="4:21" x14ac:dyDescent="0.2">
      <c r="D56" s="184">
        <v>41729</v>
      </c>
      <c r="E56" s="190">
        <v>3.0624182846018581E-2</v>
      </c>
      <c r="F56" s="190">
        <v>2.7403086480211149E-2</v>
      </c>
      <c r="G56" s="190">
        <v>1.1513997362719377E-2</v>
      </c>
      <c r="H56" s="190">
        <v>1.9105069776618317E-2</v>
      </c>
      <c r="I56" s="189">
        <f t="shared" si="2"/>
        <v>3.2210963658074326E-3</v>
      </c>
      <c r="L56" s="98">
        <f t="shared" si="3"/>
        <v>1.4495371850457676E-3</v>
      </c>
      <c r="N56" s="98">
        <f t="shared" si="4"/>
        <v>9.7173175952705027E-3</v>
      </c>
      <c r="Q56" s="149">
        <f t="shared" si="5"/>
        <v>2.7403086480211149E-2</v>
      </c>
      <c r="R56" s="149">
        <f t="shared" si="6"/>
        <v>9.7173175952705027E-3</v>
      </c>
      <c r="T56" s="113">
        <f t="shared" si="0"/>
        <v>1.9105069776618317E-2</v>
      </c>
      <c r="U56" s="113">
        <f t="shared" si="1"/>
        <v>2.7578938597650714E-2</v>
      </c>
    </row>
    <row r="57" spans="4:21" x14ac:dyDescent="0.2">
      <c r="D57" s="184">
        <v>41639</v>
      </c>
      <c r="E57" s="190">
        <v>4.1949873072219299E-2</v>
      </c>
      <c r="F57" s="190">
        <v>3.8432944861411612E-2</v>
      </c>
      <c r="G57" s="190">
        <v>1.1049784108653966E-2</v>
      </c>
      <c r="H57" s="190">
        <v>3.0875424837666685E-2</v>
      </c>
      <c r="I57" s="189">
        <f t="shared" si="2"/>
        <v>3.5169282108076863E-3</v>
      </c>
      <c r="L57" s="98">
        <f t="shared" si="3"/>
        <v>3.5820154197690642E-2</v>
      </c>
      <c r="N57" s="98">
        <f t="shared" si="4"/>
        <v>4.3582584840224259E-2</v>
      </c>
      <c r="Q57" s="149">
        <f t="shared" si="5"/>
        <v>3.8432944861411612E-2</v>
      </c>
      <c r="R57" s="149">
        <f t="shared" si="6"/>
        <v>4.3582584840224259E-2</v>
      </c>
      <c r="T57" s="113">
        <f t="shared" si="0"/>
        <v>3.0875424837666685E-2</v>
      </c>
      <c r="U57" s="113">
        <f t="shared" si="1"/>
        <v>3.3109105325416346E-2</v>
      </c>
    </row>
    <row r="58" spans="4:21" x14ac:dyDescent="0.2">
      <c r="D58" s="184">
        <v>41547</v>
      </c>
      <c r="E58" s="190">
        <v>3.9199765699728585E-2</v>
      </c>
      <c r="F58" s="190">
        <v>3.6178219919604009E-2</v>
      </c>
      <c r="G58" s="190">
        <v>1.1576291828431111E-2</v>
      </c>
      <c r="H58" s="190">
        <v>2.7578938597650714E-2</v>
      </c>
      <c r="I58" s="189">
        <f t="shared" si="2"/>
        <v>3.0215457801245765E-3</v>
      </c>
      <c r="L58" s="98">
        <f t="shared" si="3"/>
        <v>1.9283688506002272E-2</v>
      </c>
      <c r="N58" s="98">
        <f t="shared" si="4"/>
        <v>2.7967748806069448E-2</v>
      </c>
      <c r="Q58" s="149">
        <f t="shared" si="5"/>
        <v>3.6178219919604009E-2</v>
      </c>
      <c r="R58" s="149">
        <f t="shared" si="6"/>
        <v>2.7967748806069448E-2</v>
      </c>
      <c r="T58" s="113">
        <f t="shared" si="0"/>
        <v>2.7578938597650714E-2</v>
      </c>
      <c r="U58" s="113">
        <f t="shared" si="1"/>
        <v>3.0944360023411138E-2</v>
      </c>
    </row>
    <row r="59" spans="4:21" x14ac:dyDescent="0.2">
      <c r="D59" s="184">
        <v>41455</v>
      </c>
      <c r="E59" s="190">
        <v>4.5766907370664994E-2</v>
      </c>
      <c r="F59" s="190">
        <v>4.1054124157356688E-2</v>
      </c>
      <c r="G59" s="190">
        <v>1.2601644336239642E-2</v>
      </c>
      <c r="H59" s="190">
        <v>3.3109105325416346E-2</v>
      </c>
      <c r="I59" s="189">
        <f t="shared" si="2"/>
        <v>4.7127832133083067E-3</v>
      </c>
      <c r="L59" s="98">
        <f t="shared" si="3"/>
        <v>3.6356223278424159E-2</v>
      </c>
      <c r="N59" s="98">
        <f t="shared" si="4"/>
        <v>4.4470345626741903E-2</v>
      </c>
      <c r="Q59" s="149">
        <f t="shared" si="5"/>
        <v>4.1054124157356688E-2</v>
      </c>
      <c r="R59" s="149">
        <f t="shared" si="6"/>
        <v>4.4470345626741903E-2</v>
      </c>
      <c r="T59" s="113">
        <f t="shared" si="0"/>
        <v>3.3109105325416346E-2</v>
      </c>
      <c r="U59" s="113">
        <f t="shared" si="1"/>
        <v>1.776886056744021E-2</v>
      </c>
    </row>
    <row r="60" spans="4:21" x14ac:dyDescent="0.2">
      <c r="D60" s="184">
        <v>41364</v>
      </c>
      <c r="E60" s="190">
        <v>4.2254453991080153E-2</v>
      </c>
      <c r="F60" s="190">
        <v>3.7084754465152303E-2</v>
      </c>
      <c r="G60" s="190">
        <v>1.1180955688500055E-2</v>
      </c>
      <c r="H60" s="190">
        <v>3.0944360023411138E-2</v>
      </c>
      <c r="I60" s="189">
        <f t="shared" si="2"/>
        <v>5.1696995259278497E-3</v>
      </c>
      <c r="L60" s="98">
        <f t="shared" si="3"/>
        <v>5.0707609207367527E-2</v>
      </c>
      <c r="N60" s="98">
        <f t="shared" si="4"/>
        <v>5.6962948606532837E-2</v>
      </c>
      <c r="Q60" s="149">
        <f t="shared" si="5"/>
        <v>3.7084754465152303E-2</v>
      </c>
      <c r="R60" s="149">
        <f t="shared" si="6"/>
        <v>5.6962948606532837E-2</v>
      </c>
      <c r="T60" s="113">
        <f t="shared" si="0"/>
        <v>3.0944360023411138E-2</v>
      </c>
      <c r="U60" s="113">
        <f t="shared" si="1"/>
        <v>1.9910853209939326E-2</v>
      </c>
    </row>
    <row r="61" spans="4:21" x14ac:dyDescent="0.2">
      <c r="D61" s="184">
        <v>41274</v>
      </c>
      <c r="E61" s="190">
        <v>2.9737244786099248E-2</v>
      </c>
      <c r="F61" s="190">
        <v>2.6746708781666767E-2</v>
      </c>
      <c r="G61" s="190">
        <v>1.1949645816422848E-2</v>
      </c>
      <c r="H61" s="190">
        <v>1.776886056744021E-2</v>
      </c>
      <c r="I61" s="189">
        <f t="shared" si="2"/>
        <v>2.9905360044324807E-3</v>
      </c>
      <c r="L61" s="98">
        <f t="shared" si="3"/>
        <v>1.4555871603691536E-2</v>
      </c>
      <c r="N61" s="98">
        <f t="shared" si="4"/>
        <v>2.360913305534762E-2</v>
      </c>
      <c r="Q61" s="149">
        <f t="shared" si="5"/>
        <v>2.6746708781666767E-2</v>
      </c>
      <c r="R61" s="149">
        <f t="shared" si="6"/>
        <v>2.360913305534762E-2</v>
      </c>
      <c r="T61" s="113">
        <f t="shared" si="0"/>
        <v>1.776886056744021E-2</v>
      </c>
      <c r="U61" s="113">
        <f t="shared" si="1"/>
        <v>2.0430705454644031E-2</v>
      </c>
    </row>
    <row r="62" spans="4:21" x14ac:dyDescent="0.2">
      <c r="D62" s="184">
        <v>41182</v>
      </c>
      <c r="E62" s="190">
        <v>3.2367483051926098E-2</v>
      </c>
      <c r="F62" s="190">
        <v>2.926360272278206E-2</v>
      </c>
      <c r="G62" s="190">
        <v>1.2424477990523507E-2</v>
      </c>
      <c r="H62" s="190">
        <v>1.9910853209939326E-2</v>
      </c>
      <c r="I62" s="189">
        <f t="shared" si="2"/>
        <v>3.1038803291440382E-3</v>
      </c>
      <c r="L62" s="98">
        <f t="shared" si="3"/>
        <v>1.9131074842882269E-2</v>
      </c>
      <c r="N62" s="98">
        <f t="shared" si="4"/>
        <v>2.8590683690321139E-2</v>
      </c>
      <c r="Q62" s="149">
        <f t="shared" si="5"/>
        <v>2.926360272278206E-2</v>
      </c>
      <c r="R62" s="149">
        <f t="shared" si="6"/>
        <v>2.8590683690321139E-2</v>
      </c>
      <c r="T62" s="113">
        <f t="shared" si="0"/>
        <v>1.9910853209939326E-2</v>
      </c>
      <c r="U62" s="113">
        <f t="shared" si="1"/>
        <v>3.5214941048736591E-2</v>
      </c>
    </row>
    <row r="63" spans="4:21" x14ac:dyDescent="0.2">
      <c r="D63" s="184">
        <v>41090</v>
      </c>
      <c r="E63" s="190">
        <v>3.2913741059421721E-2</v>
      </c>
      <c r="F63" s="190">
        <v>2.9677783532795869E-2</v>
      </c>
      <c r="G63" s="190">
        <v>1.2480131044791615E-2</v>
      </c>
      <c r="H63" s="190">
        <v>2.0430705454644031E-2</v>
      </c>
      <c r="I63" s="189">
        <f t="shared" si="2"/>
        <v>3.2359575266258517E-3</v>
      </c>
      <c r="L63" s="98">
        <f t="shared" si="3"/>
        <v>-1.7456479364948065E-3</v>
      </c>
      <c r="N63" s="98">
        <f t="shared" si="4"/>
        <v>7.4420738335521097E-3</v>
      </c>
      <c r="Q63" s="149">
        <f t="shared" si="5"/>
        <v>2.9677783532795869E-2</v>
      </c>
      <c r="R63" s="149">
        <f t="shared" si="6"/>
        <v>7.4420738335521097E-3</v>
      </c>
      <c r="T63" s="113">
        <f t="shared" si="0"/>
        <v>2.0430705454644031E-2</v>
      </c>
      <c r="U63" s="113">
        <f t="shared" si="1"/>
        <v>2.522795922847143E-2</v>
      </c>
    </row>
    <row r="64" spans="4:21" x14ac:dyDescent="0.2">
      <c r="D64" s="184">
        <v>40999</v>
      </c>
      <c r="E64" s="190">
        <v>4.755086505656983E-2</v>
      </c>
      <c r="F64" s="190">
        <v>4.3104410476200949E-2</v>
      </c>
      <c r="G64" s="190">
        <v>1.2308405225770742E-2</v>
      </c>
      <c r="H64" s="190">
        <v>3.5214941048736591E-2</v>
      </c>
      <c r="I64" s="189">
        <f t="shared" si="2"/>
        <v>4.4464545803688804E-3</v>
      </c>
      <c r="L64" s="98">
        <f t="shared" si="3"/>
        <v>5.0195413779134335E-2</v>
      </c>
      <c r="N64" s="98">
        <f t="shared" si="4"/>
        <v>5.8394522392505532E-2</v>
      </c>
      <c r="Q64" s="149">
        <f t="shared" si="5"/>
        <v>4.3104410476200949E-2</v>
      </c>
      <c r="R64" s="149">
        <f t="shared" si="6"/>
        <v>5.8394522392505532E-2</v>
      </c>
      <c r="T64" s="113">
        <f t="shared" si="0"/>
        <v>3.5214941048736591E-2</v>
      </c>
      <c r="U64" s="113">
        <f t="shared" si="1"/>
        <v>3.7900688556515259E-2</v>
      </c>
    </row>
    <row r="65" spans="4:21" x14ac:dyDescent="0.2">
      <c r="D65" s="184">
        <v>40908</v>
      </c>
      <c r="E65" s="190">
        <v>3.966489328384646E-2</v>
      </c>
      <c r="F65" s="190">
        <v>3.6485606265556463E-2</v>
      </c>
      <c r="G65" s="190">
        <v>1.4348822294250102E-2</v>
      </c>
      <c r="H65" s="190">
        <v>2.522795922847143E-2</v>
      </c>
      <c r="I65" s="189">
        <f t="shared" si="2"/>
        <v>3.1792870182899974E-3</v>
      </c>
      <c r="L65" s="98">
        <f t="shared" si="3"/>
        <v>6.2188652364056872E-3</v>
      </c>
      <c r="N65" s="98">
        <f t="shared" si="4"/>
        <v>1.7411959623987228E-2</v>
      </c>
      <c r="Q65" s="149">
        <f t="shared" si="5"/>
        <v>3.6485606265556463E-2</v>
      </c>
      <c r="R65" s="149">
        <f t="shared" si="6"/>
        <v>1.7411959623987228E-2</v>
      </c>
      <c r="T65" s="113">
        <f t="shared" si="0"/>
        <v>2.522795922847143E-2</v>
      </c>
      <c r="U65" s="113">
        <f t="shared" si="1"/>
        <v>4.4880047039082147E-2</v>
      </c>
    </row>
    <row r="66" spans="4:21" x14ac:dyDescent="0.2">
      <c r="D66" s="184">
        <v>40816</v>
      </c>
      <c r="E66" s="190">
        <v>5.4024945116733482E-2</v>
      </c>
      <c r="F66" s="190">
        <v>5.0278561944561276E-2</v>
      </c>
      <c r="G66" s="190">
        <v>1.604737953491242E-2</v>
      </c>
      <c r="H66" s="190">
        <v>3.7900688556515259E-2</v>
      </c>
      <c r="I66" s="189">
        <f t="shared" si="2"/>
        <v>3.746383172172206E-3</v>
      </c>
      <c r="L66" s="98">
        <f t="shared" si="3"/>
        <v>2.7431650832664932E-2</v>
      </c>
      <c r="N66" s="98">
        <f t="shared" si="4"/>
        <v>4.0008315019103291E-2</v>
      </c>
      <c r="Q66" s="149">
        <f t="shared" si="5"/>
        <v>5.0278561944561276E-2</v>
      </c>
      <c r="R66" s="149">
        <f t="shared" si="6"/>
        <v>4.0008315019103291E-2</v>
      </c>
      <c r="T66" s="113">
        <f t="shared" si="0"/>
        <v>3.7900688556515259E-2</v>
      </c>
      <c r="U66" s="113">
        <f t="shared" si="1"/>
        <v>3.9006805789120171E-2</v>
      </c>
    </row>
    <row r="67" spans="4:21" x14ac:dyDescent="0.2">
      <c r="D67" s="184">
        <v>40724</v>
      </c>
      <c r="E67" s="190">
        <v>5.89586767931949E-2</v>
      </c>
      <c r="F67" s="190">
        <v>5.5116279480144061E-2</v>
      </c>
      <c r="G67" s="190">
        <v>1.400719627380308E-2</v>
      </c>
      <c r="H67" s="190">
        <v>4.4880047039082147E-2</v>
      </c>
      <c r="I67" s="189">
        <f t="shared" si="2"/>
        <v>3.8423973130508396E-3</v>
      </c>
      <c r="L67" s="98">
        <f t="shared" si="3"/>
        <v>5.3689908914025114E-2</v>
      </c>
      <c r="N67" s="98">
        <f t="shared" si="4"/>
        <v>6.4343744135742398E-2</v>
      </c>
      <c r="Q67" s="149">
        <f t="shared" si="5"/>
        <v>5.5116279480144061E-2</v>
      </c>
      <c r="R67" s="149">
        <f t="shared" si="6"/>
        <v>6.4343744135742398E-2</v>
      </c>
      <c r="T67" s="113">
        <f t="shared" si="0"/>
        <v>4.4880047039082147E-2</v>
      </c>
      <c r="U67" s="113">
        <f t="shared" si="1"/>
        <v>5.3176249940729454E-2</v>
      </c>
    </row>
    <row r="68" spans="4:21" x14ac:dyDescent="0.2">
      <c r="D68" s="184">
        <v>40633</v>
      </c>
      <c r="E68" s="190">
        <v>5.2789848935800056E-2</v>
      </c>
      <c r="F68" s="190">
        <v>4.8811380013490488E-2</v>
      </c>
      <c r="G68" s="190">
        <v>1.374405120324149E-2</v>
      </c>
      <c r="H68" s="190">
        <v>3.9006805789120171E-2</v>
      </c>
      <c r="I68" s="189">
        <f t="shared" si="2"/>
        <v>3.9784689223095679E-3</v>
      </c>
      <c r="L68" s="98">
        <f t="shared" si="3"/>
        <v>1.7752639561706245E-2</v>
      </c>
      <c r="N68" s="98">
        <f t="shared" si="4"/>
        <v>2.7635935705090597E-2</v>
      </c>
      <c r="Q68" s="149">
        <f t="shared" si="5"/>
        <v>4.8811380013490488E-2</v>
      </c>
      <c r="R68" s="149">
        <f t="shared" si="6"/>
        <v>2.7635935705090597E-2</v>
      </c>
      <c r="T68" s="113">
        <f t="shared" si="0"/>
        <v>3.9006805789120171E-2</v>
      </c>
      <c r="U68" s="113">
        <f t="shared" si="1"/>
        <v>5.7687701353252491E-2</v>
      </c>
    </row>
    <row r="69" spans="4:21" x14ac:dyDescent="0.2">
      <c r="D69" s="184">
        <v>40543</v>
      </c>
      <c r="E69" s="190">
        <v>6.7064158523613193E-2</v>
      </c>
      <c r="F69" s="190">
        <v>6.4718275345525836E-2</v>
      </c>
      <c r="G69" s="190">
        <v>1.3801916082625163E-2</v>
      </c>
      <c r="H69" s="190">
        <v>5.3176249940729454E-2</v>
      </c>
      <c r="I69" s="189">
        <f t="shared" si="2"/>
        <v>2.3458831780873574E-3</v>
      </c>
      <c r="L69" s="98">
        <f t="shared" si="3"/>
        <v>4.6409072821944897E-2</v>
      </c>
      <c r="N69" s="98">
        <f t="shared" si="4"/>
        <v>5.8362889290799247E-2</v>
      </c>
      <c r="Q69" s="149">
        <f t="shared" si="5"/>
        <v>6.4718275345525836E-2</v>
      </c>
      <c r="R69" s="149">
        <f t="shared" si="6"/>
        <v>5.8362889290799247E-2</v>
      </c>
      <c r="T69" s="113">
        <f t="shared" si="0"/>
        <v>5.3176249940729454E-2</v>
      </c>
      <c r="U69" s="113">
        <f t="shared" si="1"/>
        <v>5.0883457067269412E-2</v>
      </c>
    </row>
    <row r="70" spans="4:21" x14ac:dyDescent="0.2">
      <c r="D70" s="184">
        <v>40451</v>
      </c>
      <c r="E70" s="190">
        <v>7.2268437222363438E-2</v>
      </c>
      <c r="F70" s="190">
        <v>6.7803663524791682E-2</v>
      </c>
      <c r="G70" s="190">
        <v>1.4475021643477819E-2</v>
      </c>
      <c r="H70" s="190">
        <v>5.7687701353252491E-2</v>
      </c>
      <c r="I70" s="189">
        <f t="shared" si="2"/>
        <v>4.4647736975717556E-3</v>
      </c>
      <c r="L70" s="98">
        <f t="shared" si="3"/>
        <v>6.7894067782227105E-2</v>
      </c>
      <c r="N70" s="98">
        <f t="shared" si="4"/>
        <v>7.8514936647617439E-2</v>
      </c>
      <c r="Q70" s="149">
        <f t="shared" si="5"/>
        <v>6.7803663524791682E-2</v>
      </c>
      <c r="R70" s="149">
        <f t="shared" si="6"/>
        <v>7.8514936647617439E-2</v>
      </c>
      <c r="T70" s="113">
        <f t="shared" si="0"/>
        <v>5.7687701353252491E-2</v>
      </c>
      <c r="U70" s="113">
        <f t="shared" si="1"/>
        <v>-2.2305812237136798E-2</v>
      </c>
    </row>
    <row r="71" spans="4:21" x14ac:dyDescent="0.2">
      <c r="D71" s="184">
        <v>40359</v>
      </c>
      <c r="E71" s="190">
        <v>7.0382362241483282E-2</v>
      </c>
      <c r="F71" s="190">
        <v>6.5946656155251998E-2</v>
      </c>
      <c r="G71" s="190">
        <v>1.94914339865652E-2</v>
      </c>
      <c r="H71" s="190">
        <v>5.0883457067269412E-2</v>
      </c>
      <c r="I71" s="189">
        <f t="shared" si="2"/>
        <v>4.4357060862312836E-3</v>
      </c>
      <c r="L71" s="98">
        <f t="shared" si="3"/>
        <v>0.16066736102387874</v>
      </c>
      <c r="N71" s="98">
        <f t="shared" si="4"/>
        <v>0.17804170369942995</v>
      </c>
      <c r="Q71" s="149">
        <f t="shared" si="5"/>
        <v>6.5946656155251998E-2</v>
      </c>
      <c r="R71" s="149">
        <f t="shared" si="6"/>
        <v>0.17804170369942995</v>
      </c>
      <c r="T71" s="113">
        <f t="shared" si="0"/>
        <v>5.0883457067269412E-2</v>
      </c>
      <c r="U71" s="113">
        <f t="shared" si="1"/>
        <v>-7.7352153630585799E-2</v>
      </c>
    </row>
    <row r="72" spans="4:21" x14ac:dyDescent="0.2">
      <c r="D72" s="184">
        <v>40268</v>
      </c>
      <c r="E72" s="190">
        <v>-5.0153115477397456E-3</v>
      </c>
      <c r="F72" s="190">
        <v>-9.0198593487140818E-3</v>
      </c>
      <c r="G72" s="190">
        <v>1.7318724429490784E-2</v>
      </c>
      <c r="H72" s="190">
        <v>-2.2305812237136798E-2</v>
      </c>
      <c r="I72" s="189">
        <f t="shared" si="2"/>
        <v>4.0045478009743361E-3</v>
      </c>
      <c r="L72" s="98">
        <f t="shared" si="3"/>
        <v>6.0263699853036701E-2</v>
      </c>
      <c r="N72" s="98">
        <f t="shared" si="4"/>
        <v>7.4306704857715067E-2</v>
      </c>
      <c r="Q72" s="149">
        <f t="shared" si="5"/>
        <v>-9.0198593487140818E-3</v>
      </c>
      <c r="R72" s="149">
        <f t="shared" si="6"/>
        <v>7.4306704857715067E-2</v>
      </c>
      <c r="T72" s="113">
        <f t="shared" si="0"/>
        <v>-2.2305812237136798E-2</v>
      </c>
      <c r="U72" s="113">
        <f t="shared" si="1"/>
        <v>-0.12552838988136447</v>
      </c>
    </row>
    <row r="73" spans="4:21" x14ac:dyDescent="0.2">
      <c r="D73" s="184">
        <v>40178</v>
      </c>
      <c r="E73" s="190">
        <v>-5.9460959757262379E-2</v>
      </c>
      <c r="F73" s="190">
        <v>-6.2175376273456623E-2</v>
      </c>
      <c r="G73" s="190">
        <v>1.800789102511028E-2</v>
      </c>
      <c r="H73" s="190">
        <v>-7.7352153630585799E-2</v>
      </c>
      <c r="I73" s="189">
        <f t="shared" si="2"/>
        <v>2.7144165161942443E-3</v>
      </c>
      <c r="L73" s="98">
        <f t="shared" si="3"/>
        <v>-5.0877992544177963E-3</v>
      </c>
      <c r="N73" s="98">
        <f t="shared" si="4"/>
        <v>1.0079232905766178E-2</v>
      </c>
      <c r="Q73" s="149">
        <f t="shared" si="5"/>
        <v>-6.2175376273456623E-2</v>
      </c>
      <c r="R73" s="149">
        <f t="shared" si="6"/>
        <v>1.0079232905766178E-2</v>
      </c>
      <c r="T73" s="113">
        <f t="shared" si="0"/>
        <v>-7.7352153630585799E-2</v>
      </c>
      <c r="U73" s="113">
        <f t="shared" si="1"/>
        <v>-0.15953556973061975</v>
      </c>
    </row>
    <row r="74" spans="4:21" x14ac:dyDescent="0.2">
      <c r="D74" s="184">
        <v>40086</v>
      </c>
      <c r="E74" s="190">
        <v>-0.10832229002689754</v>
      </c>
      <c r="F74" s="190">
        <v>-0.11166289246248816</v>
      </c>
      <c r="G74" s="190">
        <v>1.7401428398007981E-2</v>
      </c>
      <c r="H74" s="190">
        <v>-0.12552838988136447</v>
      </c>
      <c r="I74" s="189">
        <f t="shared" si="2"/>
        <v>3.3406024355906172E-3</v>
      </c>
      <c r="L74" s="98">
        <f t="shared" si="3"/>
        <v>-7.4517620107481558E-2</v>
      </c>
      <c r="N74" s="98">
        <f t="shared" si="4"/>
        <v>-6.155837288390964E-2</v>
      </c>
      <c r="Q74" s="149">
        <f t="shared" si="5"/>
        <v>-0.11166289246248816</v>
      </c>
      <c r="R74" s="149">
        <f t="shared" si="6"/>
        <v>-6.155837288390964E-2</v>
      </c>
      <c r="T74" s="113">
        <f t="shared" si="0"/>
        <v>-0.12552838988136447</v>
      </c>
      <c r="U74" s="113">
        <f t="shared" si="1"/>
        <v>-0.24141206918537444</v>
      </c>
    </row>
    <row r="75" spans="4:21" x14ac:dyDescent="0.2">
      <c r="D75" s="184">
        <v>39994</v>
      </c>
      <c r="E75" s="190">
        <v>-0.14360302810478953</v>
      </c>
      <c r="F75" s="190">
        <v>-0.1467229807744036</v>
      </c>
      <c r="G75" s="190">
        <v>1.6058247974574974E-2</v>
      </c>
      <c r="H75" s="190">
        <v>-0.15953556973061975</v>
      </c>
      <c r="I75" s="189">
        <f t="shared" si="2"/>
        <v>3.1199526696140678E-3</v>
      </c>
      <c r="L75" s="98">
        <f t="shared" si="3"/>
        <v>-3.6720820548487715E-2</v>
      </c>
      <c r="N75" s="98">
        <f t="shared" si="4"/>
        <v>-2.4305891288398884E-2</v>
      </c>
      <c r="Q75" s="149">
        <f t="shared" si="5"/>
        <v>-0.1467229807744036</v>
      </c>
      <c r="R75" s="149">
        <f t="shared" si="6"/>
        <v>-2.4305891288398884E-2</v>
      </c>
      <c r="T75" s="113">
        <f t="shared" si="0"/>
        <v>-0.15953556973061975</v>
      </c>
      <c r="U75" s="113">
        <f t="shared" si="1"/>
        <v>-0.1721765602684813</v>
      </c>
    </row>
    <row r="76" spans="4:21" x14ac:dyDescent="0.2">
      <c r="D76" s="184">
        <v>39903</v>
      </c>
      <c r="E76" s="190">
        <v>-0.23089098453958901</v>
      </c>
      <c r="F76" s="190">
        <v>-0.23400497820815946</v>
      </c>
      <c r="G76" s="190">
        <v>1.0765746501245541E-2</v>
      </c>
      <c r="H76" s="190">
        <v>-0.24141206918537444</v>
      </c>
      <c r="I76" s="189">
        <f t="shared" si="2"/>
        <v>3.1139936685704583E-3</v>
      </c>
      <c r="L76" s="98">
        <f t="shared" ref="L76:L139" si="7">(H76-($L$10*H77))/(1-$L$10)</f>
        <v>-0.34526533256071412</v>
      </c>
      <c r="N76" s="98">
        <f t="shared" si="4"/>
        <v>-0.34027741434487213</v>
      </c>
      <c r="Q76" s="149">
        <f t="shared" si="5"/>
        <v>-0.23400497820815946</v>
      </c>
      <c r="R76" s="149">
        <f t="shared" si="6"/>
        <v>-0.34027741434487213</v>
      </c>
      <c r="T76" s="113">
        <f t="shared" si="0"/>
        <v>-0.24141206918537444</v>
      </c>
      <c r="U76" s="113">
        <f t="shared" si="1"/>
        <v>-2.056247908943535E-2</v>
      </c>
    </row>
    <row r="77" spans="4:21" x14ac:dyDescent="0.2">
      <c r="D77" s="184">
        <v>39813</v>
      </c>
      <c r="E77" s="190">
        <v>-0.15957669774103161</v>
      </c>
      <c r="F77" s="190">
        <v>-0.16243196413842406</v>
      </c>
      <c r="G77" s="190">
        <v>1.2783880648269585E-2</v>
      </c>
      <c r="H77" s="190">
        <v>-0.1721765602684813</v>
      </c>
      <c r="I77" s="189">
        <f t="shared" si="2"/>
        <v>2.8552663973924475E-3</v>
      </c>
      <c r="L77" s="98">
        <f t="shared" si="7"/>
        <v>-0.39959768203705021</v>
      </c>
      <c r="N77" s="98">
        <f t="shared" si="4"/>
        <v>-0.39365843454273231</v>
      </c>
      <c r="Q77" s="149">
        <f t="shared" si="5"/>
        <v>-0.16243196413842406</v>
      </c>
      <c r="R77" s="149">
        <f t="shared" si="6"/>
        <v>-0.39365843454273231</v>
      </c>
      <c r="T77" s="113">
        <f t="shared" ref="T77:T111" si="8">H77</f>
        <v>-0.1721765602684813</v>
      </c>
      <c r="U77" s="113">
        <f t="shared" ref="U77:U111" si="9">H79</f>
        <v>-3.7211515061880982E-3</v>
      </c>
    </row>
    <row r="78" spans="4:21" x14ac:dyDescent="0.2">
      <c r="D78" s="184">
        <v>39721</v>
      </c>
      <c r="E78" s="190">
        <v>-8.8862548459527017E-3</v>
      </c>
      <c r="F78" s="190">
        <v>-1.1881957100500154E-2</v>
      </c>
      <c r="G78" s="190">
        <v>1.1720129587095205E-2</v>
      </c>
      <c r="H78" s="190">
        <v>-2.056247908943535E-2</v>
      </c>
      <c r="I78" s="189">
        <f t="shared" si="2"/>
        <v>2.995702254547452E-3</v>
      </c>
      <c r="L78" s="98">
        <f t="shared" si="7"/>
        <v>-4.5824470464306231E-2</v>
      </c>
      <c r="N78" s="98">
        <f t="shared" si="4"/>
        <v>-3.753333651499291E-2</v>
      </c>
      <c r="Q78" s="149">
        <f t="shared" si="5"/>
        <v>-1.1881957100500154E-2</v>
      </c>
      <c r="R78" s="149">
        <f t="shared" si="6"/>
        <v>-3.753333651499291E-2</v>
      </c>
      <c r="T78" s="113">
        <f t="shared" si="8"/>
        <v>-2.056247908943535E-2</v>
      </c>
      <c r="U78" s="113">
        <f t="shared" si="9"/>
        <v>-1.7581578527953268E-2</v>
      </c>
    </row>
    <row r="79" spans="4:21" x14ac:dyDescent="0.2">
      <c r="D79" s="184">
        <v>39629</v>
      </c>
      <c r="E79" s="190">
        <v>9.2492986740599168E-3</v>
      </c>
      <c r="F79" s="190">
        <v>6.3148909732586812E-3</v>
      </c>
      <c r="G79" s="190">
        <v>1.2970450180248016E-2</v>
      </c>
      <c r="H79" s="190">
        <v>-3.7211515061880982E-3</v>
      </c>
      <c r="I79" s="189">
        <f t="shared" ref="I79:I142" si="10">E79-F79</f>
        <v>2.9344077008012356E-3</v>
      </c>
      <c r="L79" s="98">
        <f t="shared" si="7"/>
        <v>1.7069489026459658E-2</v>
      </c>
      <c r="N79" s="98">
        <f t="shared" ref="N79:N142" si="11">(1+L79)*(1+G79)*(1-I79)-1</f>
        <v>2.7238131359182072E-2</v>
      </c>
      <c r="Q79" s="149">
        <f t="shared" ref="Q79:Q142" si="12">F79</f>
        <v>6.3148909732586812E-3</v>
      </c>
      <c r="R79" s="149">
        <f t="shared" ref="R79:R142" si="13">N79</f>
        <v>2.7238131359182072E-2</v>
      </c>
      <c r="T79" s="113">
        <f t="shared" si="8"/>
        <v>-3.7211515061880982E-3</v>
      </c>
      <c r="U79" s="113">
        <f t="shared" si="9"/>
        <v>8.367648884216549E-3</v>
      </c>
    </row>
    <row r="80" spans="4:21" x14ac:dyDescent="0.2">
      <c r="D80" s="184">
        <v>39538</v>
      </c>
      <c r="E80" s="190">
        <v>-6.9212858013743758E-3</v>
      </c>
      <c r="F80" s="190">
        <v>-9.3731384262048714E-3</v>
      </c>
      <c r="G80" s="190">
        <v>1.0697416967176585E-2</v>
      </c>
      <c r="H80" s="190">
        <v>-1.7581578527953268E-2</v>
      </c>
      <c r="I80" s="189">
        <f t="shared" si="10"/>
        <v>2.4518526248304955E-3</v>
      </c>
      <c r="L80" s="98">
        <f t="shared" si="7"/>
        <v>-5.6505419646207991E-2</v>
      </c>
      <c r="N80" s="98">
        <f t="shared" si="11"/>
        <v>-4.8750520815289189E-2</v>
      </c>
      <c r="Q80" s="149">
        <f t="shared" si="12"/>
        <v>-9.3731384262048714E-3</v>
      </c>
      <c r="R80" s="149">
        <f t="shared" si="13"/>
        <v>-4.8750520815289189E-2</v>
      </c>
      <c r="T80" s="113">
        <f t="shared" si="8"/>
        <v>-1.7581578527953268E-2</v>
      </c>
      <c r="U80" s="113">
        <f t="shared" si="9"/>
        <v>2.0483782582206417E-2</v>
      </c>
    </row>
    <row r="81" spans="4:21" x14ac:dyDescent="0.2">
      <c r="D81" s="184">
        <v>39447</v>
      </c>
      <c r="E81" s="190">
        <v>2.0242471447460386E-2</v>
      </c>
      <c r="F81" s="190">
        <v>1.748304256628274E-2</v>
      </c>
      <c r="G81" s="190">
        <v>1.1866359337145955E-2</v>
      </c>
      <c r="H81" s="190">
        <v>8.367648884216549E-3</v>
      </c>
      <c r="I81" s="189">
        <f t="shared" si="10"/>
        <v>2.759428881177646E-3</v>
      </c>
      <c r="L81" s="98">
        <f t="shared" si="7"/>
        <v>-9.8065516627682519E-3</v>
      </c>
      <c r="N81" s="98">
        <f t="shared" si="11"/>
        <v>-8.2135205607314354E-4</v>
      </c>
      <c r="Q81" s="149">
        <f t="shared" si="12"/>
        <v>1.748304256628274E-2</v>
      </c>
      <c r="R81" s="149">
        <f t="shared" si="13"/>
        <v>-8.2135205607314354E-4</v>
      </c>
      <c r="T81" s="113">
        <f t="shared" si="8"/>
        <v>8.367648884216549E-3</v>
      </c>
      <c r="U81" s="113">
        <f t="shared" si="9"/>
        <v>6.1280409151374317E-2</v>
      </c>
    </row>
    <row r="82" spans="4:21" x14ac:dyDescent="0.2">
      <c r="D82" s="184">
        <v>39355</v>
      </c>
      <c r="E82" s="190">
        <v>3.3052153945369291E-2</v>
      </c>
      <c r="F82" s="190">
        <v>3.0000431477281181E-2</v>
      </c>
      <c r="G82" s="190">
        <v>1.2521930239953205E-2</v>
      </c>
      <c r="H82" s="190">
        <v>2.0483782582206417E-2</v>
      </c>
      <c r="I82" s="189">
        <f t="shared" si="10"/>
        <v>3.0517224680881097E-3</v>
      </c>
      <c r="L82" s="98">
        <f t="shared" si="7"/>
        <v>-4.0711157271545423E-2</v>
      </c>
      <c r="N82" s="98">
        <f t="shared" si="11"/>
        <v>-3.1663150359520609E-2</v>
      </c>
      <c r="Q82" s="149">
        <f t="shared" si="12"/>
        <v>3.0000431477281181E-2</v>
      </c>
      <c r="R82" s="149">
        <f t="shared" si="13"/>
        <v>-3.1663150359520609E-2</v>
      </c>
      <c r="T82" s="113">
        <f t="shared" si="8"/>
        <v>2.0483782582206417E-2</v>
      </c>
      <c r="U82" s="113">
        <f t="shared" si="9"/>
        <v>3.1045659840079568E-2</v>
      </c>
    </row>
    <row r="83" spans="4:21" x14ac:dyDescent="0.2">
      <c r="D83" s="184">
        <v>39263</v>
      </c>
      <c r="E83" s="190">
        <v>7.5209259213495944E-2</v>
      </c>
      <c r="F83" s="190">
        <v>7.1759181706645761E-2</v>
      </c>
      <c r="G83" s="190">
        <v>1.3783217471655453E-2</v>
      </c>
      <c r="H83" s="190">
        <v>6.1280409151374317E-2</v>
      </c>
      <c r="I83" s="189">
        <f t="shared" si="10"/>
        <v>3.4500775068501827E-3</v>
      </c>
      <c r="L83" s="98">
        <f t="shared" si="7"/>
        <v>0.10663253311831644</v>
      </c>
      <c r="N83" s="98">
        <f t="shared" si="11"/>
        <v>0.11801489808924148</v>
      </c>
      <c r="Q83" s="149">
        <f t="shared" si="12"/>
        <v>7.1759181706645761E-2</v>
      </c>
      <c r="R83" s="149">
        <f t="shared" si="13"/>
        <v>0.11801489808924148</v>
      </c>
      <c r="T83" s="113">
        <f t="shared" si="8"/>
        <v>6.1280409151374317E-2</v>
      </c>
      <c r="U83" s="113">
        <f t="shared" si="9"/>
        <v>2.8844218418830087E-2</v>
      </c>
    </row>
    <row r="84" spans="4:21" x14ac:dyDescent="0.2">
      <c r="D84" s="184">
        <v>39172</v>
      </c>
      <c r="E84" s="190">
        <v>4.4505933625569677E-2</v>
      </c>
      <c r="F84" s="190">
        <v>4.097027027746214E-2</v>
      </c>
      <c r="G84" s="190">
        <v>1.3382253163740481E-2</v>
      </c>
      <c r="H84" s="190">
        <v>3.1045659840079568E-2</v>
      </c>
      <c r="I84" s="189">
        <f t="shared" si="10"/>
        <v>3.5356633481075372E-3</v>
      </c>
      <c r="L84" s="98">
        <f t="shared" si="7"/>
        <v>3.4347821971953789E-2</v>
      </c>
      <c r="N84" s="98">
        <f t="shared" si="11"/>
        <v>4.4483680387503943E-2</v>
      </c>
      <c r="Q84" s="149">
        <f t="shared" si="12"/>
        <v>4.097027027746214E-2</v>
      </c>
      <c r="R84" s="149">
        <f t="shared" si="13"/>
        <v>4.4483680387503943E-2</v>
      </c>
      <c r="T84" s="113">
        <f t="shared" si="8"/>
        <v>3.1045659840079568E-2</v>
      </c>
      <c r="U84" s="113">
        <f t="shared" si="9"/>
        <v>2.3729885188345276E-2</v>
      </c>
    </row>
    <row r="85" spans="4:21" x14ac:dyDescent="0.2">
      <c r="D85" s="184">
        <v>39082</v>
      </c>
      <c r="E85" s="190">
        <v>4.3794641781097411E-2</v>
      </c>
      <c r="F85" s="190">
        <v>4.0148519569933955E-2</v>
      </c>
      <c r="G85" s="190">
        <v>1.4927198484425194E-2</v>
      </c>
      <c r="H85" s="190">
        <v>2.8844218418830087E-2</v>
      </c>
      <c r="I85" s="189">
        <f t="shared" si="10"/>
        <v>3.6461222111634564E-3</v>
      </c>
      <c r="L85" s="98">
        <f t="shared" si="7"/>
        <v>3.6515718264557302E-2</v>
      </c>
      <c r="N85" s="98">
        <f t="shared" si="11"/>
        <v>4.8152317332068373E-2</v>
      </c>
      <c r="Q85" s="149">
        <f t="shared" si="12"/>
        <v>4.0148519569933955E-2</v>
      </c>
      <c r="R85" s="149">
        <f t="shared" si="13"/>
        <v>4.8152317332068373E-2</v>
      </c>
      <c r="T85" s="113">
        <f t="shared" si="8"/>
        <v>2.8844218418830087E-2</v>
      </c>
      <c r="U85" s="113">
        <f t="shared" si="9"/>
        <v>4.8720280468554644E-2</v>
      </c>
    </row>
    <row r="86" spans="4:21" x14ac:dyDescent="0.2">
      <c r="D86" s="184">
        <v>38990</v>
      </c>
      <c r="E86" s="190">
        <v>3.7832956618829572E-2</v>
      </c>
      <c r="F86" s="190">
        <v>3.43788166726414E-2</v>
      </c>
      <c r="G86" s="190">
        <v>1.4035579177611425E-2</v>
      </c>
      <c r="H86" s="190">
        <v>2.3729885188345276E-2</v>
      </c>
      <c r="I86" s="189">
        <f t="shared" si="10"/>
        <v>3.4541399461881714E-3</v>
      </c>
      <c r="L86" s="98">
        <f t="shared" si="7"/>
        <v>-1.3755707731968776E-2</v>
      </c>
      <c r="N86" s="98">
        <f t="shared" si="11"/>
        <v>-3.3676376522338014E-3</v>
      </c>
      <c r="Q86" s="149">
        <f t="shared" si="12"/>
        <v>3.43788166726414E-2</v>
      </c>
      <c r="R86" s="149">
        <f t="shared" si="13"/>
        <v>-3.3676376522338014E-3</v>
      </c>
      <c r="T86" s="113">
        <f t="shared" si="8"/>
        <v>2.3729885188345276E-2</v>
      </c>
      <c r="U86" s="113">
        <f t="shared" si="9"/>
        <v>2.4005873733561677E-2</v>
      </c>
    </row>
    <row r="87" spans="4:21" x14ac:dyDescent="0.2">
      <c r="D87" s="184">
        <v>38898</v>
      </c>
      <c r="E87" s="190">
        <v>6.3689181133762887E-2</v>
      </c>
      <c r="F87" s="190">
        <v>6.0395180551341049E-2</v>
      </c>
      <c r="G87" s="190">
        <v>1.4903962692869878E-2</v>
      </c>
      <c r="H87" s="190">
        <v>4.8720280468554644E-2</v>
      </c>
      <c r="I87" s="189">
        <f t="shared" si="10"/>
        <v>3.2940005824218382E-3</v>
      </c>
      <c r="L87" s="98">
        <f t="shared" si="7"/>
        <v>8.5791890571044083E-2</v>
      </c>
      <c r="N87" s="98">
        <f t="shared" si="11"/>
        <v>9.8344587780554882E-2</v>
      </c>
      <c r="Q87" s="149">
        <f t="shared" si="12"/>
        <v>6.0395180551341049E-2</v>
      </c>
      <c r="R87" s="149">
        <f t="shared" si="13"/>
        <v>9.8344587780554882E-2</v>
      </c>
      <c r="T87" s="113">
        <f t="shared" si="8"/>
        <v>4.8720280468554644E-2</v>
      </c>
      <c r="U87" s="113">
        <f t="shared" si="9"/>
        <v>4.4950045982883671E-2</v>
      </c>
    </row>
    <row r="88" spans="4:21" x14ac:dyDescent="0.2">
      <c r="D88" s="184">
        <v>38807</v>
      </c>
      <c r="E88" s="190">
        <v>4.1325725073145796E-2</v>
      </c>
      <c r="F88" s="190">
        <v>3.7903835372608899E-2</v>
      </c>
      <c r="G88" s="190">
        <v>1.7251830825801732E-2</v>
      </c>
      <c r="H88" s="190">
        <v>2.4005873733561677E-2</v>
      </c>
      <c r="I88" s="189">
        <f t="shared" si="10"/>
        <v>3.4218897005368967E-3</v>
      </c>
      <c r="L88" s="98">
        <f t="shared" si="7"/>
        <v>-7.410384640421314E-3</v>
      </c>
      <c r="N88" s="98">
        <f t="shared" si="11"/>
        <v>6.2584749029586106E-3</v>
      </c>
      <c r="Q88" s="149">
        <f t="shared" si="12"/>
        <v>3.7903835372608899E-2</v>
      </c>
      <c r="R88" s="149">
        <f t="shared" si="13"/>
        <v>6.2584749029586106E-3</v>
      </c>
      <c r="T88" s="113">
        <f t="shared" si="8"/>
        <v>2.4005873733561677E-2</v>
      </c>
      <c r="U88" s="113">
        <f t="shared" si="9"/>
        <v>3.8497513937624607E-2</v>
      </c>
    </row>
    <row r="89" spans="4:21" x14ac:dyDescent="0.2">
      <c r="D89" s="184">
        <v>38717</v>
      </c>
      <c r="E89" s="190">
        <v>6.235332708918663E-2</v>
      </c>
      <c r="F89" s="190">
        <v>5.9095375567091858E-2</v>
      </c>
      <c r="G89" s="190">
        <v>1.7349370535574195E-2</v>
      </c>
      <c r="H89" s="190">
        <v>4.4950045982883671E-2</v>
      </c>
      <c r="I89" s="189">
        <f t="shared" si="10"/>
        <v>3.2579515220947722E-3</v>
      </c>
      <c r="L89" s="98">
        <f t="shared" si="7"/>
        <v>5.4628844050772271E-2</v>
      </c>
      <c r="N89" s="98">
        <f t="shared" si="11"/>
        <v>6.9430449779400716E-2</v>
      </c>
      <c r="Q89" s="149">
        <f t="shared" si="12"/>
        <v>5.9095375567091858E-2</v>
      </c>
      <c r="R89" s="149">
        <f t="shared" si="13"/>
        <v>6.9430449779400716E-2</v>
      </c>
      <c r="T89" s="113">
        <f t="shared" si="8"/>
        <v>4.4950045982883671E-2</v>
      </c>
      <c r="U89" s="113">
        <f t="shared" si="9"/>
        <v>4.3375456950947071E-2</v>
      </c>
    </row>
    <row r="90" spans="4:21" x14ac:dyDescent="0.2">
      <c r="D90" s="184">
        <v>38625</v>
      </c>
      <c r="E90" s="190">
        <v>5.5235900111482675E-2</v>
      </c>
      <c r="F90" s="190">
        <v>5.1301572239282424E-2</v>
      </c>
      <c r="G90" s="190">
        <v>1.6568672769680843E-2</v>
      </c>
      <c r="H90" s="190">
        <v>3.8497513937624607E-2</v>
      </c>
      <c r="I90" s="189">
        <f t="shared" si="10"/>
        <v>3.9343278722002509E-3</v>
      </c>
      <c r="L90" s="98">
        <f t="shared" si="7"/>
        <v>3.1180599417640915E-2</v>
      </c>
      <c r="N90" s="98">
        <f t="shared" si="11"/>
        <v>4.4141671614206901E-2</v>
      </c>
      <c r="Q90" s="149">
        <f t="shared" si="12"/>
        <v>5.1301572239282424E-2</v>
      </c>
      <c r="R90" s="149">
        <f t="shared" si="13"/>
        <v>4.4141671614206901E-2</v>
      </c>
      <c r="T90" s="113">
        <f t="shared" si="8"/>
        <v>3.8497513937624607E-2</v>
      </c>
      <c r="U90" s="113">
        <f t="shared" si="9"/>
        <v>5.2416319296092882E-2</v>
      </c>
    </row>
    <row r="91" spans="4:21" x14ac:dyDescent="0.2">
      <c r="D91" s="184">
        <v>38533</v>
      </c>
      <c r="E91" s="190">
        <v>5.9927397651961707E-2</v>
      </c>
      <c r="F91" s="190">
        <v>5.6489063190539812E-2</v>
      </c>
      <c r="G91" s="190">
        <v>1.650013813560473E-2</v>
      </c>
      <c r="H91" s="190">
        <v>4.3375456950947071E-2</v>
      </c>
      <c r="I91" s="189">
        <f t="shared" si="10"/>
        <v>3.438334461421895E-3</v>
      </c>
      <c r="L91" s="98">
        <f t="shared" si="7"/>
        <v>2.9814163433228361E-2</v>
      </c>
      <c r="N91" s="98">
        <f t="shared" si="11"/>
        <v>4.3206969416573759E-2</v>
      </c>
      <c r="Q91" s="149">
        <f t="shared" si="12"/>
        <v>5.6489063190539812E-2</v>
      </c>
      <c r="R91" s="149">
        <f t="shared" si="13"/>
        <v>4.3206969416573759E-2</v>
      </c>
      <c r="T91" s="113">
        <f t="shared" si="8"/>
        <v>4.3375456950947071E-2</v>
      </c>
      <c r="U91" s="113">
        <f t="shared" si="9"/>
        <v>2.4780649166294372E-2</v>
      </c>
    </row>
    <row r="92" spans="4:21" x14ac:dyDescent="0.2">
      <c r="D92" s="184">
        <v>38442</v>
      </c>
      <c r="E92" s="190">
        <v>6.8433638828945237E-2</v>
      </c>
      <c r="F92" s="190">
        <v>6.5433751774282928E-2</v>
      </c>
      <c r="G92" s="190">
        <v>1.5910442006950246E-2</v>
      </c>
      <c r="H92" s="190">
        <v>5.2416319296092882E-2</v>
      </c>
      <c r="I92" s="189">
        <f t="shared" si="10"/>
        <v>2.9998870546623091E-3</v>
      </c>
      <c r="L92" s="98">
        <f t="shared" si="7"/>
        <v>9.3869824490790635E-2</v>
      </c>
      <c r="N92" s="98">
        <f t="shared" si="11"/>
        <v>0.10794008107900654</v>
      </c>
      <c r="Q92" s="149">
        <f t="shared" si="12"/>
        <v>6.5433751774282928E-2</v>
      </c>
      <c r="R92" s="149">
        <f t="shared" si="13"/>
        <v>0.10794008107900654</v>
      </c>
      <c r="T92" s="113">
        <f t="shared" si="8"/>
        <v>5.2416319296092882E-2</v>
      </c>
      <c r="U92" s="113">
        <f t="shared" si="9"/>
        <v>2.6122126071781389E-2</v>
      </c>
    </row>
    <row r="93" spans="4:21" x14ac:dyDescent="0.2">
      <c r="D93" s="184">
        <v>38352</v>
      </c>
      <c r="E93" s="190">
        <v>4.2008780020895739E-2</v>
      </c>
      <c r="F93" s="190">
        <v>3.9004885530313615E-2</v>
      </c>
      <c r="G93" s="190">
        <v>1.7211902015244383E-2</v>
      </c>
      <c r="H93" s="190">
        <v>2.4780649166294372E-2</v>
      </c>
      <c r="I93" s="189">
        <f t="shared" si="10"/>
        <v>3.0038944905821235E-3</v>
      </c>
      <c r="L93" s="98">
        <f t="shared" si="7"/>
        <v>2.2768433808063853E-2</v>
      </c>
      <c r="N93" s="98">
        <f t="shared" si="11"/>
        <v>3.7247055483600189E-2</v>
      </c>
      <c r="Q93" s="149">
        <f t="shared" si="12"/>
        <v>3.9004885530313615E-2</v>
      </c>
      <c r="R93" s="149">
        <f t="shared" si="13"/>
        <v>3.7247055483600189E-2</v>
      </c>
      <c r="T93" s="113">
        <f t="shared" si="8"/>
        <v>2.4780649166294372E-2</v>
      </c>
      <c r="U93" s="113">
        <f t="shared" si="9"/>
        <v>3.1364852658379225E-2</v>
      </c>
    </row>
    <row r="94" spans="4:21" x14ac:dyDescent="0.2">
      <c r="D94" s="184">
        <v>38260</v>
      </c>
      <c r="E94" s="190">
        <v>4.5487468200342163E-2</v>
      </c>
      <c r="F94" s="190">
        <v>4.2409527910143643E-2</v>
      </c>
      <c r="G94" s="190">
        <v>1.9275823568229846E-2</v>
      </c>
      <c r="H94" s="190">
        <v>2.6122126071781389E-2</v>
      </c>
      <c r="I94" s="189">
        <f t="shared" si="10"/>
        <v>3.0779402901985192E-3</v>
      </c>
      <c r="L94" s="98">
        <f t="shared" si="7"/>
        <v>1.8258036191884635E-2</v>
      </c>
      <c r="N94" s="98">
        <f t="shared" si="11"/>
        <v>3.4691247928794633E-2</v>
      </c>
      <c r="Q94" s="149">
        <f t="shared" si="12"/>
        <v>4.2409527910143643E-2</v>
      </c>
      <c r="R94" s="149">
        <f t="shared" si="13"/>
        <v>3.4691247928794633E-2</v>
      </c>
      <c r="T94" s="113">
        <f t="shared" si="8"/>
        <v>2.6122126071781389E-2</v>
      </c>
      <c r="U94" s="113">
        <f t="shared" si="9"/>
        <v>1.4912040864694992E-2</v>
      </c>
    </row>
    <row r="95" spans="4:21" x14ac:dyDescent="0.2">
      <c r="D95" s="184">
        <v>38168</v>
      </c>
      <c r="E95" s="190">
        <v>4.9294744949309681E-2</v>
      </c>
      <c r="F95" s="190">
        <v>4.6192227981078846E-2</v>
      </c>
      <c r="G95" s="190">
        <v>1.7875986223454519E-2</v>
      </c>
      <c r="H95" s="190">
        <v>3.1364852658379225E-2</v>
      </c>
      <c r="I95" s="189">
        <f t="shared" si="10"/>
        <v>3.1025169682308354E-3</v>
      </c>
      <c r="L95" s="98">
        <f t="shared" si="7"/>
        <v>5.6044070348905579E-2</v>
      </c>
      <c r="N95" s="98">
        <f t="shared" si="11"/>
        <v>7.1586936168785975E-2</v>
      </c>
      <c r="Q95" s="149">
        <f t="shared" si="12"/>
        <v>4.6192227981078846E-2</v>
      </c>
      <c r="R95" s="149">
        <f t="shared" si="13"/>
        <v>7.1586936168785975E-2</v>
      </c>
      <c r="T95" s="113">
        <f t="shared" si="8"/>
        <v>3.1364852658379225E-2</v>
      </c>
      <c r="U95" s="113">
        <f t="shared" si="9"/>
        <v>1.1576185029657068E-2</v>
      </c>
    </row>
    <row r="96" spans="4:21" x14ac:dyDescent="0.2">
      <c r="D96" s="184">
        <v>38077</v>
      </c>
      <c r="E96" s="190">
        <v>3.1009828729736077E-2</v>
      </c>
      <c r="F96" s="190">
        <v>2.7958060734576937E-2</v>
      </c>
      <c r="G96" s="190">
        <v>1.6097787865041083E-2</v>
      </c>
      <c r="H96" s="190">
        <v>1.4912040864694992E-2</v>
      </c>
      <c r="I96" s="189">
        <f t="shared" si="10"/>
        <v>3.0517679951591395E-3</v>
      </c>
      <c r="L96" s="98">
        <f t="shared" si="7"/>
        <v>1.991582461725188E-2</v>
      </c>
      <c r="N96" s="98">
        <f t="shared" si="11"/>
        <v>3.3171561618000167E-2</v>
      </c>
      <c r="Q96" s="149">
        <f t="shared" si="12"/>
        <v>2.7958060734576937E-2</v>
      </c>
      <c r="R96" s="149">
        <f t="shared" si="13"/>
        <v>3.3171561618000167E-2</v>
      </c>
      <c r="T96" s="113">
        <f t="shared" si="8"/>
        <v>1.4912040864694992E-2</v>
      </c>
      <c r="U96" s="113">
        <f t="shared" si="9"/>
        <v>1.1328559192968629E-2</v>
      </c>
    </row>
    <row r="97" spans="4:21" x14ac:dyDescent="0.2">
      <c r="D97" s="184">
        <v>37986</v>
      </c>
      <c r="E97" s="190">
        <v>2.7267710281491015E-2</v>
      </c>
      <c r="F97" s="190">
        <v>2.4202504932244247E-2</v>
      </c>
      <c r="G97" s="190">
        <v>1.5659089922630529E-2</v>
      </c>
      <c r="H97" s="190">
        <v>1.1576185029657068E-2</v>
      </c>
      <c r="I97" s="189">
        <f t="shared" si="10"/>
        <v>3.0652053492467683E-3</v>
      </c>
      <c r="L97" s="98">
        <f t="shared" si="7"/>
        <v>1.1947623784689726E-2</v>
      </c>
      <c r="N97" s="98">
        <f t="shared" si="11"/>
        <v>2.464340356080541E-2</v>
      </c>
      <c r="Q97" s="149">
        <f t="shared" si="12"/>
        <v>2.4202504932244247E-2</v>
      </c>
      <c r="R97" s="149">
        <f t="shared" si="13"/>
        <v>2.464340356080541E-2</v>
      </c>
      <c r="T97" s="113">
        <f t="shared" si="8"/>
        <v>1.1576185029657068E-2</v>
      </c>
      <c r="U97" s="113">
        <f t="shared" si="9"/>
        <v>3.4048245942122132E-3</v>
      </c>
    </row>
    <row r="98" spans="4:21" x14ac:dyDescent="0.2">
      <c r="D98" s="184">
        <v>37894</v>
      </c>
      <c r="E98" s="190">
        <v>2.8120094168866544E-2</v>
      </c>
      <c r="F98" s="190">
        <v>2.5164883536784258E-2</v>
      </c>
      <c r="G98" s="190">
        <v>1.6760174990032833E-2</v>
      </c>
      <c r="H98" s="190">
        <v>1.1328559192968629E-2</v>
      </c>
      <c r="I98" s="189">
        <f t="shared" si="10"/>
        <v>2.9552106320822856E-3</v>
      </c>
      <c r="L98" s="98">
        <f t="shared" si="7"/>
        <v>2.3214161091103254E-2</v>
      </c>
      <c r="N98" s="98">
        <f t="shared" si="11"/>
        <v>3.7288916474335299E-2</v>
      </c>
      <c r="Q98" s="149">
        <f t="shared" si="12"/>
        <v>2.5164883536784258E-2</v>
      </c>
      <c r="R98" s="149">
        <f t="shared" si="13"/>
        <v>3.7288916474335299E-2</v>
      </c>
      <c r="T98" s="113">
        <f t="shared" si="8"/>
        <v>1.1328559192968629E-2</v>
      </c>
      <c r="U98" s="113">
        <f t="shared" si="9"/>
        <v>8.3362860995409536E-3</v>
      </c>
    </row>
    <row r="99" spans="4:21" x14ac:dyDescent="0.2">
      <c r="D99" s="184">
        <v>37802</v>
      </c>
      <c r="E99" s="190">
        <v>2.1495360306024627E-2</v>
      </c>
      <c r="F99" s="190">
        <v>1.8532808589646552E-2</v>
      </c>
      <c r="G99" s="190">
        <v>1.8089170165388978E-2</v>
      </c>
      <c r="H99" s="190">
        <v>3.4048245942122132E-3</v>
      </c>
      <c r="I99" s="189">
        <f t="shared" si="10"/>
        <v>2.9625517163780757E-3</v>
      </c>
      <c r="L99" s="98">
        <f t="shared" si="7"/>
        <v>-3.9923676637808976E-3</v>
      </c>
      <c r="N99" s="98">
        <f t="shared" si="11"/>
        <v>1.1020483612141252E-2</v>
      </c>
      <c r="Q99" s="149">
        <f t="shared" si="12"/>
        <v>1.8532808589646552E-2</v>
      </c>
      <c r="R99" s="149">
        <f t="shared" si="13"/>
        <v>1.1020483612141252E-2</v>
      </c>
      <c r="T99" s="113">
        <f t="shared" si="8"/>
        <v>3.4048245942122132E-3</v>
      </c>
      <c r="U99" s="113">
        <f t="shared" si="9"/>
        <v>-3.6801798584244925E-3</v>
      </c>
    </row>
    <row r="100" spans="4:21" x14ac:dyDescent="0.2">
      <c r="D100" s="184">
        <v>37711</v>
      </c>
      <c r="E100" s="190">
        <v>2.5271092627763066E-2</v>
      </c>
      <c r="F100" s="190">
        <v>2.2293262374403166E-2</v>
      </c>
      <c r="G100" s="190">
        <v>1.6977614781768749E-2</v>
      </c>
      <c r="H100" s="190">
        <v>8.3362860995409536E-3</v>
      </c>
      <c r="I100" s="189">
        <f t="shared" si="10"/>
        <v>2.9778302533598998E-3</v>
      </c>
      <c r="L100" s="98">
        <f t="shared" si="7"/>
        <v>2.6360985036489124E-2</v>
      </c>
      <c r="N100" s="98">
        <f t="shared" si="11"/>
        <v>4.0677928502486749E-2</v>
      </c>
      <c r="Q100" s="149">
        <f t="shared" si="12"/>
        <v>2.2293262374403166E-2</v>
      </c>
      <c r="R100" s="149">
        <f t="shared" si="13"/>
        <v>4.0677928502486749E-2</v>
      </c>
      <c r="T100" s="113">
        <f t="shared" si="8"/>
        <v>8.3362860995409536E-3</v>
      </c>
      <c r="U100" s="113">
        <f t="shared" si="9"/>
        <v>-2.0617675767067478E-3</v>
      </c>
    </row>
    <row r="101" spans="4:21" x14ac:dyDescent="0.2">
      <c r="D101" s="184">
        <v>37621</v>
      </c>
      <c r="E101" s="190">
        <v>1.3060009711052404E-2</v>
      </c>
      <c r="F101" s="190">
        <v>1.0019000890197718E-2</v>
      </c>
      <c r="G101" s="190">
        <v>1.674939930218277E-2</v>
      </c>
      <c r="H101" s="190">
        <v>-3.6801798584244925E-3</v>
      </c>
      <c r="I101" s="189">
        <f t="shared" si="10"/>
        <v>3.0410088208546859E-3</v>
      </c>
      <c r="L101" s="98">
        <f t="shared" si="7"/>
        <v>-6.1077982810011089E-3</v>
      </c>
      <c r="N101" s="98">
        <f t="shared" si="11"/>
        <v>7.4662401466270012E-3</v>
      </c>
      <c r="Q101" s="149">
        <f t="shared" si="12"/>
        <v>1.0019000890197718E-2</v>
      </c>
      <c r="R101" s="149">
        <f t="shared" si="13"/>
        <v>7.4662401466270012E-3</v>
      </c>
      <c r="T101" s="113">
        <f t="shared" si="8"/>
        <v>-3.6801798584244925E-3</v>
      </c>
      <c r="U101" s="113">
        <f t="shared" si="9"/>
        <v>4.4750641142053084E-3</v>
      </c>
    </row>
    <row r="102" spans="4:21" x14ac:dyDescent="0.2">
      <c r="D102" s="184">
        <v>37529</v>
      </c>
      <c r="E102" s="190">
        <v>1.5799933612068277E-2</v>
      </c>
      <c r="F102" s="190">
        <v>1.2663668939080478E-2</v>
      </c>
      <c r="G102" s="190">
        <v>1.7863976832121486E-2</v>
      </c>
      <c r="H102" s="190">
        <v>-2.0617675767067478E-3</v>
      </c>
      <c r="I102" s="189">
        <f t="shared" si="10"/>
        <v>3.1362646729877989E-3</v>
      </c>
      <c r="L102" s="98">
        <f t="shared" si="7"/>
        <v>-1.1867015113074831E-2</v>
      </c>
      <c r="N102" s="98">
        <f t="shared" si="11"/>
        <v>2.6305617671089632E-3</v>
      </c>
      <c r="Q102" s="149">
        <f t="shared" si="12"/>
        <v>1.2663668939080478E-2</v>
      </c>
      <c r="R102" s="149">
        <f t="shared" si="13"/>
        <v>2.6305617671089632E-3</v>
      </c>
      <c r="T102" s="113">
        <f t="shared" si="8"/>
        <v>-2.0617675767067478E-3</v>
      </c>
      <c r="U102" s="113">
        <f t="shared" si="9"/>
        <v>4.5186248692059795E-5</v>
      </c>
    </row>
    <row r="103" spans="4:21" x14ac:dyDescent="0.2">
      <c r="D103" s="184">
        <v>37437</v>
      </c>
      <c r="E103" s="190">
        <v>2.3858550210988334E-2</v>
      </c>
      <c r="F103" s="190">
        <v>2.0770396018537966E-2</v>
      </c>
      <c r="G103" s="190">
        <v>1.9377472324381965E-2</v>
      </c>
      <c r="H103" s="190">
        <v>4.4750641142053084E-3</v>
      </c>
      <c r="I103" s="189">
        <f t="shared" si="10"/>
        <v>3.0881541924503673E-3</v>
      </c>
      <c r="L103" s="98">
        <f t="shared" si="7"/>
        <v>1.1119880912475181E-2</v>
      </c>
      <c r="N103" s="98">
        <f t="shared" si="11"/>
        <v>2.7529828279187152E-2</v>
      </c>
      <c r="Q103" s="149">
        <f t="shared" si="12"/>
        <v>2.0770396018537966E-2</v>
      </c>
      <c r="R103" s="149">
        <f t="shared" si="13"/>
        <v>2.7529828279187152E-2</v>
      </c>
      <c r="T103" s="113">
        <f t="shared" si="8"/>
        <v>4.4750641142053084E-3</v>
      </c>
      <c r="U103" s="113">
        <f t="shared" si="9"/>
        <v>-8.1429337155594864E-3</v>
      </c>
    </row>
    <row r="104" spans="4:21" x14ac:dyDescent="0.2">
      <c r="D104" s="184">
        <v>37346</v>
      </c>
      <c r="E104" s="190">
        <v>1.9169670381688361E-2</v>
      </c>
      <c r="F104" s="190">
        <v>1.6202390298832577E-2</v>
      </c>
      <c r="G104" s="190">
        <v>1.9130371900488718E-2</v>
      </c>
      <c r="H104" s="190">
        <v>4.5186248692059795E-5</v>
      </c>
      <c r="I104" s="189">
        <f t="shared" si="10"/>
        <v>2.967280082855784E-3</v>
      </c>
      <c r="L104" s="98">
        <f t="shared" si="7"/>
        <v>1.2327366195069378E-2</v>
      </c>
      <c r="N104" s="98">
        <f t="shared" si="11"/>
        <v>2.8632241427808625E-2</v>
      </c>
      <c r="Q104" s="149">
        <f t="shared" si="12"/>
        <v>1.6202390298832577E-2</v>
      </c>
      <c r="R104" s="149">
        <f t="shared" si="13"/>
        <v>2.8632241427808625E-2</v>
      </c>
      <c r="T104" s="113">
        <f t="shared" si="8"/>
        <v>4.5186248692059795E-5</v>
      </c>
      <c r="U104" s="113">
        <f t="shared" si="9"/>
        <v>-1.498898141291894E-3</v>
      </c>
    </row>
    <row r="105" spans="4:21" x14ac:dyDescent="0.2">
      <c r="D105" s="184">
        <v>37256</v>
      </c>
      <c r="E105" s="190">
        <v>9.16398856705802E-3</v>
      </c>
      <c r="F105" s="190">
        <v>6.359748800461109E-3</v>
      </c>
      <c r="G105" s="190">
        <v>1.7299736874227766E-2</v>
      </c>
      <c r="H105" s="190">
        <v>-8.1429337155594864E-3</v>
      </c>
      <c r="I105" s="189">
        <f t="shared" si="10"/>
        <v>2.804239766596911E-3</v>
      </c>
      <c r="L105" s="98">
        <f t="shared" si="7"/>
        <v>-1.8108987076960875E-2</v>
      </c>
      <c r="N105" s="98">
        <f t="shared" si="11"/>
        <v>-3.9236228349912583E-3</v>
      </c>
      <c r="Q105" s="149">
        <f t="shared" si="12"/>
        <v>6.359748800461109E-3</v>
      </c>
      <c r="R105" s="149">
        <f t="shared" si="13"/>
        <v>-3.9236228349912583E-3</v>
      </c>
      <c r="T105" s="113">
        <f t="shared" si="8"/>
        <v>-8.1429337155594864E-3</v>
      </c>
      <c r="U105" s="113">
        <f t="shared" si="9"/>
        <v>1.2448259575102186E-2</v>
      </c>
    </row>
    <row r="106" spans="4:21" x14ac:dyDescent="0.2">
      <c r="D106" s="184">
        <v>37164</v>
      </c>
      <c r="E106" s="190">
        <v>1.7723059601798069E-2</v>
      </c>
      <c r="F106" s="190">
        <v>1.4957858417001544E-2</v>
      </c>
      <c r="G106" s="190">
        <v>1.9262738585203325E-2</v>
      </c>
      <c r="H106" s="190">
        <v>-1.498898141291894E-3</v>
      </c>
      <c r="I106" s="189">
        <f t="shared" si="10"/>
        <v>2.7652011847965254E-3</v>
      </c>
      <c r="L106" s="98">
        <f t="shared" si="7"/>
        <v>-2.2419634715883013E-2</v>
      </c>
      <c r="N106" s="98">
        <f t="shared" si="11"/>
        <v>-6.3440372356279306E-3</v>
      </c>
      <c r="Q106" s="149">
        <f t="shared" si="12"/>
        <v>1.4957858417001544E-2</v>
      </c>
      <c r="R106" s="149">
        <f t="shared" si="13"/>
        <v>-6.3440372356279306E-3</v>
      </c>
      <c r="T106" s="113">
        <f t="shared" si="8"/>
        <v>-1.498898141291894E-3</v>
      </c>
      <c r="U106" s="113">
        <f t="shared" si="9"/>
        <v>1.1282785797265745E-2</v>
      </c>
    </row>
    <row r="107" spans="4:21" x14ac:dyDescent="0.2">
      <c r="D107" s="184">
        <v>37072</v>
      </c>
      <c r="E107" s="190">
        <v>3.17584649520401E-2</v>
      </c>
      <c r="F107" s="190">
        <v>2.8991420069343299E-2</v>
      </c>
      <c r="G107" s="190">
        <v>1.9296654766830665E-2</v>
      </c>
      <c r="H107" s="190">
        <v>1.2448259575102186E-2</v>
      </c>
      <c r="I107" s="189">
        <f t="shared" si="10"/>
        <v>2.7670448826968008E-3</v>
      </c>
      <c r="L107" s="98">
        <f t="shared" si="7"/>
        <v>1.4196470241856848E-2</v>
      </c>
      <c r="N107" s="98">
        <f t="shared" si="11"/>
        <v>3.090658951458547E-2</v>
      </c>
      <c r="Q107" s="149">
        <f t="shared" si="12"/>
        <v>2.8991420069343299E-2</v>
      </c>
      <c r="R107" s="149">
        <f t="shared" si="13"/>
        <v>3.090658951458547E-2</v>
      </c>
      <c r="T107" s="113">
        <f t="shared" si="8"/>
        <v>1.2448259575102186E-2</v>
      </c>
      <c r="U107" s="113">
        <f t="shared" si="9"/>
        <v>1.4213357092728888E-2</v>
      </c>
    </row>
    <row r="108" spans="4:21" x14ac:dyDescent="0.2">
      <c r="D108" s="184">
        <v>36981</v>
      </c>
      <c r="E108" s="190">
        <v>2.9169201876847819E-2</v>
      </c>
      <c r="F108" s="190">
        <v>2.6513897266351356E-2</v>
      </c>
      <c r="G108" s="190">
        <v>1.7899914920058831E-2</v>
      </c>
      <c r="H108" s="190">
        <v>1.1282785797265745E-2</v>
      </c>
      <c r="I108" s="189">
        <f t="shared" si="10"/>
        <v>2.6553046104964631E-3</v>
      </c>
      <c r="L108" s="98">
        <f t="shared" si="7"/>
        <v>6.8869288540710297E-3</v>
      </c>
      <c r="N108" s="98">
        <f t="shared" si="11"/>
        <v>2.2188670649783138E-2</v>
      </c>
      <c r="Q108" s="149">
        <f t="shared" si="12"/>
        <v>2.6513897266351356E-2</v>
      </c>
      <c r="R108" s="149">
        <f t="shared" si="13"/>
        <v>2.2188670649783138E-2</v>
      </c>
      <c r="T108" s="113">
        <f t="shared" si="8"/>
        <v>1.1282785797265745E-2</v>
      </c>
      <c r="U108" s="113">
        <f t="shared" si="9"/>
        <v>5.0235814271982343E-5</v>
      </c>
    </row>
    <row r="109" spans="4:21" x14ac:dyDescent="0.2">
      <c r="D109" s="184">
        <v>36891</v>
      </c>
      <c r="E109" s="190">
        <v>3.1905764570841232E-2</v>
      </c>
      <c r="F109" s="190">
        <v>2.8840211679337546E-2</v>
      </c>
      <c r="G109" s="190">
        <v>1.7615933421037053E-2</v>
      </c>
      <c r="H109" s="190">
        <v>1.4213357092728888E-2</v>
      </c>
      <c r="I109" s="189">
        <f t="shared" si="10"/>
        <v>3.065552891503686E-3</v>
      </c>
      <c r="L109" s="98">
        <f t="shared" si="7"/>
        <v>3.5458039010414243E-2</v>
      </c>
      <c r="N109" s="98">
        <f t="shared" si="11"/>
        <v>5.0468430099311234E-2</v>
      </c>
      <c r="Q109" s="149">
        <f t="shared" si="12"/>
        <v>2.8840211679337546E-2</v>
      </c>
      <c r="R109" s="149">
        <f t="shared" si="13"/>
        <v>5.0468430099311234E-2</v>
      </c>
      <c r="T109" s="113">
        <f t="shared" si="8"/>
        <v>1.4213357092728888E-2</v>
      </c>
      <c r="U109" s="113">
        <f t="shared" si="9"/>
        <v>1.8688907910451597E-2</v>
      </c>
    </row>
    <row r="110" spans="4:21" x14ac:dyDescent="0.2">
      <c r="D110" s="184">
        <v>36799</v>
      </c>
      <c r="E110" s="190">
        <v>1.8899869553949799E-2</v>
      </c>
      <c r="F110" s="190">
        <v>1.5951098613435848E-2</v>
      </c>
      <c r="G110" s="190">
        <v>1.8954477961649438E-2</v>
      </c>
      <c r="H110" s="190">
        <v>5.0235814271982343E-5</v>
      </c>
      <c r="I110" s="189">
        <f t="shared" si="10"/>
        <v>2.9487709405139513E-3</v>
      </c>
      <c r="L110" s="98">
        <f t="shared" si="7"/>
        <v>-2.790777232999744E-2</v>
      </c>
      <c r="N110" s="98">
        <f t="shared" si="11"/>
        <v>-1.2403081517434744E-2</v>
      </c>
      <c r="Q110" s="149">
        <f t="shared" si="12"/>
        <v>1.5951098613435848E-2</v>
      </c>
      <c r="R110" s="149">
        <f t="shared" si="13"/>
        <v>-1.2403081517434744E-2</v>
      </c>
      <c r="T110" s="113">
        <f t="shared" si="8"/>
        <v>5.0235814271982343E-5</v>
      </c>
      <c r="U110" s="113">
        <f t="shared" si="9"/>
        <v>1.1275344754009476E-2</v>
      </c>
    </row>
    <row r="111" spans="4:21" x14ac:dyDescent="0.2">
      <c r="D111" s="184">
        <v>36707</v>
      </c>
      <c r="E111" s="190">
        <v>3.749673742551296E-2</v>
      </c>
      <c r="F111" s="190">
        <v>3.4549396088412107E-2</v>
      </c>
      <c r="G111" s="190">
        <v>1.8743516913953116E-2</v>
      </c>
      <c r="H111" s="190">
        <v>1.8688907910451597E-2</v>
      </c>
      <c r="I111" s="189">
        <f t="shared" si="10"/>
        <v>2.9473413371008533E-3</v>
      </c>
      <c r="L111" s="98">
        <f t="shared" si="7"/>
        <v>2.9809252645114779E-2</v>
      </c>
      <c r="N111" s="98">
        <f t="shared" si="11"/>
        <v>4.601941009965449E-2</v>
      </c>
      <c r="Q111" s="149">
        <f t="shared" si="12"/>
        <v>3.4549396088412107E-2</v>
      </c>
      <c r="R111" s="149">
        <f t="shared" si="13"/>
        <v>4.601941009965449E-2</v>
      </c>
      <c r="T111" s="113">
        <f t="shared" si="8"/>
        <v>1.8688907910451597E-2</v>
      </c>
      <c r="U111" s="113">
        <f t="shared" si="9"/>
        <v>1.5307880764405887E-2</v>
      </c>
    </row>
    <row r="112" spans="4:21" x14ac:dyDescent="0.2">
      <c r="D112" s="184">
        <v>36616</v>
      </c>
      <c r="E112" s="190">
        <v>2.8959352238346475E-2</v>
      </c>
      <c r="F112" s="190">
        <v>2.6094820442124213E-2</v>
      </c>
      <c r="G112" s="190">
        <v>1.7669318214794852E-2</v>
      </c>
      <c r="H112" s="190">
        <v>1.1275344754009476E-2</v>
      </c>
      <c r="I112" s="189">
        <f t="shared" si="10"/>
        <v>2.8645317962222618E-3</v>
      </c>
      <c r="L112" s="98">
        <f t="shared" si="7"/>
        <v>5.2265407384148588E-3</v>
      </c>
      <c r="N112" s="98">
        <f t="shared" si="11"/>
        <v>2.005782611465845E-2</v>
      </c>
      <c r="Q112" s="149">
        <f t="shared" si="12"/>
        <v>2.6094820442124213E-2</v>
      </c>
      <c r="R112" s="149">
        <f t="shared" si="13"/>
        <v>2.005782611465845E-2</v>
      </c>
      <c r="T112" s="113"/>
      <c r="U112" s="113"/>
    </row>
    <row r="113" spans="4:21" x14ac:dyDescent="0.2">
      <c r="D113" s="184">
        <v>36525</v>
      </c>
      <c r="E113" s="190">
        <v>3.226425205708644E-2</v>
      </c>
      <c r="F113" s="190">
        <v>2.9363835852693834E-2</v>
      </c>
      <c r="G113" s="190">
        <v>1.6855026105316265E-2</v>
      </c>
      <c r="H113" s="190">
        <v>1.5307880764405887E-2</v>
      </c>
      <c r="I113" s="189">
        <f t="shared" si="10"/>
        <v>2.9004162043926064E-3</v>
      </c>
      <c r="L113" s="98">
        <f t="shared" si="7"/>
        <v>2.0776397118565503E-2</v>
      </c>
      <c r="N113" s="98">
        <f t="shared" si="11"/>
        <v>3.4971031258358876E-2</v>
      </c>
      <c r="Q113" s="149">
        <f t="shared" si="12"/>
        <v>2.9363835852693834E-2</v>
      </c>
      <c r="R113" s="149">
        <f t="shared" si="13"/>
        <v>3.4971031258358876E-2</v>
      </c>
      <c r="T113" s="113"/>
      <c r="U113" s="113"/>
    </row>
    <row r="114" spans="4:21" x14ac:dyDescent="0.2">
      <c r="D114" s="184">
        <v>36433</v>
      </c>
      <c r="E114" s="190">
        <v>2.8052407594075155E-2</v>
      </c>
      <c r="F114" s="190">
        <v>2.5312341861853202E-2</v>
      </c>
      <c r="G114" s="190">
        <v>1.6287991415140847E-2</v>
      </c>
      <c r="H114" s="190">
        <v>1.1662203194966142E-2</v>
      </c>
      <c r="I114" s="189">
        <f t="shared" si="10"/>
        <v>2.7400657322219531E-3</v>
      </c>
      <c r="L114" s="98">
        <f t="shared" si="7"/>
        <v>-1.6056564700678101E-2</v>
      </c>
      <c r="N114" s="98">
        <f t="shared" si="11"/>
        <v>-2.7700857230043008E-3</v>
      </c>
      <c r="Q114" s="149">
        <f t="shared" si="12"/>
        <v>2.5312341861853202E-2</v>
      </c>
      <c r="R114" s="149">
        <f t="shared" si="13"/>
        <v>-2.7700857230043008E-3</v>
      </c>
      <c r="T114" s="113"/>
      <c r="U114" s="113"/>
    </row>
    <row r="115" spans="4:21" x14ac:dyDescent="0.2">
      <c r="D115" s="184">
        <v>36341</v>
      </c>
      <c r="E115" s="190">
        <v>4.6867206417347672E-2</v>
      </c>
      <c r="F115" s="190">
        <v>4.4483625844104778E-2</v>
      </c>
      <c r="G115" s="190">
        <v>1.6588946245000801E-2</v>
      </c>
      <c r="H115" s="190">
        <v>3.0141381792062303E-2</v>
      </c>
      <c r="I115" s="189">
        <f t="shared" si="10"/>
        <v>2.3835805732428939E-3</v>
      </c>
      <c r="L115" s="98">
        <f t="shared" si="7"/>
        <v>5.6897963840988677E-2</v>
      </c>
      <c r="N115" s="98">
        <f t="shared" si="11"/>
        <v>7.1869794997577285E-2</v>
      </c>
      <c r="Q115" s="149">
        <f t="shared" si="12"/>
        <v>4.4483625844104778E-2</v>
      </c>
      <c r="R115" s="149">
        <f t="shared" si="13"/>
        <v>7.1869794997577285E-2</v>
      </c>
      <c r="T115" s="113"/>
      <c r="U115" s="113"/>
    </row>
    <row r="116" spans="4:21" x14ac:dyDescent="0.2">
      <c r="D116" s="184">
        <v>36250</v>
      </c>
      <c r="E116" s="190">
        <v>3.0518206978907111E-2</v>
      </c>
      <c r="F116" s="190">
        <v>2.7880186398465408E-2</v>
      </c>
      <c r="G116" s="190">
        <v>1.8199332330959876E-2</v>
      </c>
      <c r="H116" s="190">
        <v>1.230366042611139E-2</v>
      </c>
      <c r="I116" s="189">
        <f t="shared" si="10"/>
        <v>2.638020580441703E-3</v>
      </c>
      <c r="L116" s="98">
        <f t="shared" si="7"/>
        <v>3.456126265042303E-2</v>
      </c>
      <c r="N116" s="98">
        <f t="shared" si="11"/>
        <v>5.0610723476707031E-2</v>
      </c>
      <c r="Q116" s="149">
        <f t="shared" si="12"/>
        <v>2.7880186398465408E-2</v>
      </c>
      <c r="R116" s="149">
        <f t="shared" si="13"/>
        <v>5.0610723476707031E-2</v>
      </c>
      <c r="T116" s="113"/>
      <c r="U116" s="113"/>
    </row>
    <row r="117" spans="4:21" x14ac:dyDescent="0.2">
      <c r="D117" s="184">
        <v>36160</v>
      </c>
      <c r="E117" s="190">
        <v>1.5792540119545333E-2</v>
      </c>
      <c r="F117" s="190">
        <v>1.2933776441337256E-2</v>
      </c>
      <c r="G117" s="190">
        <v>1.8178010211211501E-2</v>
      </c>
      <c r="H117" s="190">
        <v>-2.5347410567630405E-3</v>
      </c>
      <c r="I117" s="189">
        <f t="shared" si="10"/>
        <v>2.8587636782080768E-3</v>
      </c>
      <c r="L117" s="98">
        <f t="shared" si="7"/>
        <v>2.0929721426423971E-2</v>
      </c>
      <c r="N117" s="98">
        <f t="shared" si="11"/>
        <v>3.6516541239290712E-2</v>
      </c>
      <c r="Q117" s="149">
        <f t="shared" si="12"/>
        <v>1.2933776441337256E-2</v>
      </c>
      <c r="R117" s="149">
        <f t="shared" si="13"/>
        <v>3.6516541239290712E-2</v>
      </c>
      <c r="T117" s="113"/>
      <c r="U117" s="113"/>
    </row>
    <row r="118" spans="4:21" x14ac:dyDescent="0.2">
      <c r="D118" s="184">
        <v>36068</v>
      </c>
      <c r="E118" s="190">
        <v>1.2077961546219547E-3</v>
      </c>
      <c r="F118" s="190">
        <v>-1.4471459018056826E-3</v>
      </c>
      <c r="G118" s="190">
        <v>1.9172690494424969E-2</v>
      </c>
      <c r="H118" s="190">
        <v>-1.8177716045554383E-2</v>
      </c>
      <c r="I118" s="189">
        <f t="shared" si="10"/>
        <v>2.6549420564276373E-3</v>
      </c>
      <c r="L118" s="98">
        <f t="shared" si="7"/>
        <v>-7.3206876801935189E-2</v>
      </c>
      <c r="N118" s="98">
        <f t="shared" si="11"/>
        <v>-5.7945517116780199E-2</v>
      </c>
      <c r="Q118" s="149">
        <f t="shared" si="12"/>
        <v>-1.4471459018056826E-3</v>
      </c>
      <c r="R118" s="149">
        <f t="shared" si="13"/>
        <v>-5.7945517116780199E-2</v>
      </c>
      <c r="T118" s="113"/>
      <c r="U118" s="113"/>
    </row>
    <row r="119" spans="4:21" x14ac:dyDescent="0.2">
      <c r="D119" s="184">
        <v>35976</v>
      </c>
      <c r="E119" s="190">
        <v>3.7963869930631507E-2</v>
      </c>
      <c r="F119" s="190">
        <v>3.5197320784388697E-2</v>
      </c>
      <c r="G119" s="190">
        <v>1.9212155573966619E-2</v>
      </c>
      <c r="H119" s="190">
        <v>1.8508391125366161E-2</v>
      </c>
      <c r="I119" s="189">
        <f t="shared" si="10"/>
        <v>2.7665491462428096E-3</v>
      </c>
      <c r="L119" s="98">
        <f t="shared" si="7"/>
        <v>3.1051320245823969E-2</v>
      </c>
      <c r="N119" s="98">
        <f t="shared" si="11"/>
        <v>4.7952782672479044E-2</v>
      </c>
      <c r="Q119" s="149">
        <f t="shared" si="12"/>
        <v>3.5197320784388697E-2</v>
      </c>
      <c r="R119" s="149">
        <f t="shared" si="13"/>
        <v>4.7952782672479044E-2</v>
      </c>
      <c r="T119" s="113"/>
      <c r="U119" s="113"/>
    </row>
    <row r="120" spans="4:21" x14ac:dyDescent="0.2">
      <c r="D120" s="184">
        <v>35885</v>
      </c>
      <c r="E120" s="190">
        <v>2.8458921770173937E-2</v>
      </c>
      <c r="F120" s="190">
        <v>2.5840577900685443E-2</v>
      </c>
      <c r="G120" s="190">
        <v>1.8182270845805214E-2</v>
      </c>
      <c r="H120" s="190">
        <v>1.0146438378394289E-2</v>
      </c>
      <c r="I120" s="189">
        <f t="shared" si="10"/>
        <v>2.6183438694884938E-3</v>
      </c>
      <c r="L120" s="98">
        <f t="shared" si="7"/>
        <v>-7.3390405401427706E-4</v>
      </c>
      <c r="N120" s="98">
        <f t="shared" si="11"/>
        <v>1.4771027995087227E-2</v>
      </c>
      <c r="Q120" s="149">
        <f t="shared" si="12"/>
        <v>2.5840577900685443E-2</v>
      </c>
      <c r="R120" s="149">
        <f t="shared" si="13"/>
        <v>1.4771027995087227E-2</v>
      </c>
      <c r="T120" s="113"/>
      <c r="U120" s="113"/>
    </row>
    <row r="121" spans="4:21" x14ac:dyDescent="0.2">
      <c r="D121" s="184">
        <v>35795</v>
      </c>
      <c r="E121" s="190">
        <v>3.9300000000000002E-2</v>
      </c>
      <c r="F121" s="190">
        <v>3.6700000000000003E-2</v>
      </c>
      <c r="G121" s="190">
        <v>2.1899999999999999E-2</v>
      </c>
      <c r="H121" s="190">
        <v>1.7399999999999999E-2</v>
      </c>
      <c r="I121" s="189">
        <f t="shared" si="10"/>
        <v>2.5999999999999981E-3</v>
      </c>
      <c r="L121" s="98">
        <f t="shared" si="7"/>
        <v>-4.9349999999999998E-2</v>
      </c>
      <c r="N121" s="98">
        <f t="shared" si="11"/>
        <v>-3.1056585010999949E-2</v>
      </c>
      <c r="Q121" s="149">
        <f t="shared" si="12"/>
        <v>3.6700000000000003E-2</v>
      </c>
      <c r="R121" s="149">
        <f t="shared" si="13"/>
        <v>-3.1056585010999949E-2</v>
      </c>
      <c r="T121" s="113"/>
      <c r="U121" s="113"/>
    </row>
    <row r="122" spans="4:21" x14ac:dyDescent="0.2">
      <c r="D122" s="184">
        <v>35703</v>
      </c>
      <c r="E122" s="190">
        <v>8.7400000000000005E-2</v>
      </c>
      <c r="F122" s="190">
        <v>8.5099999999999995E-2</v>
      </c>
      <c r="G122" s="190">
        <v>2.5499999999999998E-2</v>
      </c>
      <c r="H122" s="190">
        <v>6.1899999999999997E-2</v>
      </c>
      <c r="I122" s="189">
        <f t="shared" si="10"/>
        <v>2.3000000000000104E-3</v>
      </c>
      <c r="L122" s="98">
        <f t="shared" si="7"/>
        <v>0.10449999999999998</v>
      </c>
      <c r="N122" s="98">
        <f t="shared" si="11"/>
        <v>0.13005962107500024</v>
      </c>
      <c r="Q122" s="149">
        <f t="shared" si="12"/>
        <v>8.5099999999999995E-2</v>
      </c>
      <c r="R122" s="149">
        <f t="shared" si="13"/>
        <v>0.13005962107500024</v>
      </c>
      <c r="T122" s="113"/>
      <c r="U122" s="113"/>
    </row>
    <row r="123" spans="4:21" x14ac:dyDescent="0.2">
      <c r="D123" s="184">
        <v>35611</v>
      </c>
      <c r="E123" s="190">
        <v>5.6399999999999999E-2</v>
      </c>
      <c r="F123" s="190">
        <v>5.3800000000000001E-2</v>
      </c>
      <c r="G123" s="190">
        <v>2.29E-2</v>
      </c>
      <c r="H123" s="190">
        <v>3.3500000000000002E-2</v>
      </c>
      <c r="I123" s="189">
        <f t="shared" si="10"/>
        <v>2.5999999999999981E-3</v>
      </c>
      <c r="L123" s="98">
        <f t="shared" si="7"/>
        <v>-2.0499999999999859E-3</v>
      </c>
      <c r="N123" s="98">
        <f t="shared" si="11"/>
        <v>1.8148967056999865E-2</v>
      </c>
      <c r="Q123" s="149">
        <f t="shared" si="12"/>
        <v>5.3800000000000001E-2</v>
      </c>
      <c r="R123" s="149">
        <f t="shared" si="13"/>
        <v>1.8148967056999865E-2</v>
      </c>
      <c r="T123" s="113"/>
      <c r="U123" s="113"/>
    </row>
    <row r="124" spans="4:21" x14ac:dyDescent="0.2">
      <c r="D124" s="184">
        <v>35520</v>
      </c>
      <c r="E124" s="190">
        <v>7.8799999999999995E-2</v>
      </c>
      <c r="F124" s="190">
        <v>7.6600000000000001E-2</v>
      </c>
      <c r="G124" s="190">
        <v>2.1600000000000001E-2</v>
      </c>
      <c r="H124" s="190">
        <v>5.7200000000000001E-2</v>
      </c>
      <c r="I124" s="189">
        <f t="shared" si="10"/>
        <v>2.1999999999999936E-3</v>
      </c>
      <c r="L124" s="98">
        <f t="shared" si="7"/>
        <v>0.1268</v>
      </c>
      <c r="N124" s="98">
        <f t="shared" si="11"/>
        <v>0.14860637446400027</v>
      </c>
      <c r="Q124" s="149">
        <f t="shared" si="12"/>
        <v>7.6600000000000001E-2</v>
      </c>
      <c r="R124" s="149">
        <f t="shared" si="13"/>
        <v>0.14860637446400027</v>
      </c>
      <c r="T124" s="113"/>
      <c r="U124" s="113"/>
    </row>
    <row r="125" spans="4:21" x14ac:dyDescent="0.2">
      <c r="D125" s="184">
        <v>35430</v>
      </c>
      <c r="E125" s="190">
        <v>3.7699999999999997E-2</v>
      </c>
      <c r="F125" s="190">
        <v>3.4700000000000002E-2</v>
      </c>
      <c r="G125" s="190">
        <v>2.69E-2</v>
      </c>
      <c r="H125" s="190">
        <v>1.0800000000000001E-2</v>
      </c>
      <c r="I125" s="189">
        <f t="shared" si="10"/>
        <v>2.9999999999999957E-3</v>
      </c>
      <c r="L125" s="98">
        <f t="shared" si="7"/>
        <v>7.3499999999999998E-3</v>
      </c>
      <c r="N125" s="98">
        <f t="shared" si="11"/>
        <v>3.1344371854999942E-2</v>
      </c>
      <c r="Q125" s="149">
        <f t="shared" si="12"/>
        <v>3.4700000000000002E-2</v>
      </c>
      <c r="R125" s="149">
        <f t="shared" si="13"/>
        <v>3.1344371854999942E-2</v>
      </c>
      <c r="T125" s="113"/>
      <c r="U125" s="113"/>
    </row>
    <row r="126" spans="4:21" x14ac:dyDescent="0.2">
      <c r="D126" s="184">
        <v>35338</v>
      </c>
      <c r="E126" s="190">
        <v>3.7499999999999999E-2</v>
      </c>
      <c r="F126" s="190">
        <v>3.4500000000000003E-2</v>
      </c>
      <c r="G126" s="190">
        <v>2.4400000000000002E-2</v>
      </c>
      <c r="H126" s="190">
        <v>1.3100000000000001E-2</v>
      </c>
      <c r="I126" s="189">
        <f t="shared" si="10"/>
        <v>2.9999999999999957E-3</v>
      </c>
      <c r="L126" s="98">
        <f t="shared" si="7"/>
        <v>3.1850000000000003E-2</v>
      </c>
      <c r="N126" s="98">
        <f t="shared" si="11"/>
        <v>5.3856058579999866E-2</v>
      </c>
      <c r="Q126" s="149">
        <f t="shared" si="12"/>
        <v>3.4500000000000003E-2</v>
      </c>
      <c r="R126" s="149">
        <f t="shared" si="13"/>
        <v>5.3856058579999866E-2</v>
      </c>
      <c r="T126" s="113"/>
      <c r="U126" s="113"/>
    </row>
    <row r="127" spans="4:21" x14ac:dyDescent="0.2">
      <c r="D127" s="184">
        <v>35246</v>
      </c>
      <c r="E127" s="190">
        <v>2.4400000000000002E-2</v>
      </c>
      <c r="F127" s="190">
        <v>2.1499999999999998E-2</v>
      </c>
      <c r="G127" s="190">
        <v>2.3800000000000002E-2</v>
      </c>
      <c r="H127" s="190">
        <v>5.9999999999999995E-4</v>
      </c>
      <c r="I127" s="189">
        <f t="shared" si="10"/>
        <v>2.9000000000000033E-3</v>
      </c>
      <c r="L127" s="98">
        <f t="shared" si="7"/>
        <v>8.9999999999999987E-4</v>
      </c>
      <c r="N127" s="98">
        <f t="shared" si="11"/>
        <v>2.1749727881999803E-2</v>
      </c>
      <c r="Q127" s="149">
        <f t="shared" si="12"/>
        <v>2.1499999999999998E-2</v>
      </c>
      <c r="R127" s="149">
        <f t="shared" si="13"/>
        <v>2.1749727881999803E-2</v>
      </c>
      <c r="T127" s="113"/>
      <c r="U127" s="113"/>
    </row>
    <row r="128" spans="4:21" x14ac:dyDescent="0.2">
      <c r="D128" s="184">
        <v>35155</v>
      </c>
      <c r="E128" s="190">
        <v>2.18E-2</v>
      </c>
      <c r="F128" s="190">
        <v>1.8800000000000001E-2</v>
      </c>
      <c r="G128" s="190">
        <v>2.1399999999999999E-2</v>
      </c>
      <c r="H128" s="190">
        <v>4.0000000000000002E-4</v>
      </c>
      <c r="I128" s="189">
        <f t="shared" si="10"/>
        <v>2.9999999999999992E-3</v>
      </c>
      <c r="L128" s="98">
        <f t="shared" si="7"/>
        <v>-4.2499999999999994E-3</v>
      </c>
      <c r="N128" s="98">
        <f t="shared" si="11"/>
        <v>1.4007872850000158E-2</v>
      </c>
      <c r="Q128" s="149">
        <f t="shared" si="12"/>
        <v>1.8800000000000001E-2</v>
      </c>
      <c r="R128" s="149">
        <f t="shared" si="13"/>
        <v>1.4007872850000158E-2</v>
      </c>
      <c r="T128" s="113"/>
      <c r="U128" s="113"/>
    </row>
    <row r="129" spans="4:21" x14ac:dyDescent="0.2">
      <c r="D129" s="184">
        <v>35064</v>
      </c>
      <c r="E129" s="190">
        <v>2.93E-2</v>
      </c>
      <c r="F129" s="190">
        <v>2.63E-2</v>
      </c>
      <c r="G129" s="190">
        <v>2.58E-2</v>
      </c>
      <c r="H129" s="190">
        <v>3.5000000000000001E-3</v>
      </c>
      <c r="I129" s="189">
        <f t="shared" si="10"/>
        <v>2.9999999999999992E-3</v>
      </c>
      <c r="L129" s="98">
        <f t="shared" si="7"/>
        <v>-9.9999999999999937E-4</v>
      </c>
      <c r="N129" s="98">
        <f t="shared" si="11"/>
        <v>2.1699877399999901E-2</v>
      </c>
      <c r="Q129" s="149">
        <f t="shared" si="12"/>
        <v>2.63E-2</v>
      </c>
      <c r="R129" s="149">
        <f t="shared" si="13"/>
        <v>2.1699877399999901E-2</v>
      </c>
      <c r="T129" s="113"/>
      <c r="U129" s="113"/>
    </row>
    <row r="130" spans="4:21" x14ac:dyDescent="0.2">
      <c r="D130" s="184">
        <v>34972</v>
      </c>
      <c r="E130" s="190">
        <v>3.5099999999999999E-2</v>
      </c>
      <c r="F130" s="190">
        <v>3.2099999999999997E-2</v>
      </c>
      <c r="G130" s="190">
        <v>2.86E-2</v>
      </c>
      <c r="H130" s="190">
        <v>6.4999999999999997E-3</v>
      </c>
      <c r="I130" s="189">
        <f t="shared" si="10"/>
        <v>3.0000000000000027E-3</v>
      </c>
      <c r="L130" s="98">
        <f t="shared" si="7"/>
        <v>-8.5000000000000006E-4</v>
      </c>
      <c r="N130" s="98">
        <f t="shared" si="11"/>
        <v>2.4642512930000082E-2</v>
      </c>
      <c r="Q130" s="149">
        <f t="shared" si="12"/>
        <v>3.2099999999999997E-2</v>
      </c>
      <c r="R130" s="149">
        <f t="shared" si="13"/>
        <v>2.4642512930000082E-2</v>
      </c>
      <c r="T130" s="113"/>
      <c r="U130" s="113"/>
    </row>
    <row r="131" spans="4:21" x14ac:dyDescent="0.2">
      <c r="D131" s="184">
        <v>34880</v>
      </c>
      <c r="E131" s="190">
        <v>3.9100000000000003E-2</v>
      </c>
      <c r="F131" s="190">
        <v>3.61E-2</v>
      </c>
      <c r="G131" s="190">
        <v>2.7699999999999999E-2</v>
      </c>
      <c r="H131" s="190">
        <v>1.14E-2</v>
      </c>
      <c r="I131" s="189">
        <f t="shared" si="10"/>
        <v>3.0000000000000027E-3</v>
      </c>
      <c r="L131" s="98">
        <f t="shared" si="7"/>
        <v>2.5500000000000045E-3</v>
      </c>
      <c r="N131" s="98">
        <f t="shared" si="11"/>
        <v>2.7229673095000129E-2</v>
      </c>
      <c r="Q131" s="149">
        <f t="shared" si="12"/>
        <v>3.61E-2</v>
      </c>
      <c r="R131" s="149">
        <f t="shared" si="13"/>
        <v>2.7229673095000129E-2</v>
      </c>
      <c r="T131" s="113"/>
      <c r="U131" s="113"/>
    </row>
    <row r="132" spans="4:21" x14ac:dyDescent="0.2">
      <c r="D132" s="184">
        <v>34789</v>
      </c>
      <c r="E132" s="190">
        <v>4.48E-2</v>
      </c>
      <c r="F132" s="190">
        <v>4.19E-2</v>
      </c>
      <c r="G132" s="190">
        <v>2.75E-2</v>
      </c>
      <c r="H132" s="190">
        <v>1.7299999999999999E-2</v>
      </c>
      <c r="I132" s="189">
        <f t="shared" si="10"/>
        <v>2.8999999999999998E-3</v>
      </c>
      <c r="L132" s="98">
        <f t="shared" si="7"/>
        <v>7.3249999999999996E-2</v>
      </c>
      <c r="N132" s="98">
        <f t="shared" si="11"/>
        <v>9.9566358312499936E-2</v>
      </c>
      <c r="Q132" s="149">
        <f t="shared" si="12"/>
        <v>4.19E-2</v>
      </c>
      <c r="R132" s="149">
        <f t="shared" si="13"/>
        <v>9.9566358312499936E-2</v>
      </c>
      <c r="T132" s="113"/>
      <c r="U132" s="113"/>
    </row>
    <row r="133" spans="4:21" x14ac:dyDescent="0.2">
      <c r="D133" s="184">
        <v>34699</v>
      </c>
      <c r="E133" s="190">
        <v>1.5100000000000001E-2</v>
      </c>
      <c r="F133" s="190">
        <v>1.2500000000000001E-2</v>
      </c>
      <c r="G133" s="190">
        <v>3.5099999999999999E-2</v>
      </c>
      <c r="H133" s="190">
        <v>-0.02</v>
      </c>
      <c r="I133" s="189">
        <f t="shared" si="10"/>
        <v>2.5999999999999999E-3</v>
      </c>
      <c r="L133" s="98">
        <f t="shared" si="7"/>
        <v>-3.8899999999999997E-2</v>
      </c>
      <c r="N133" s="98">
        <f t="shared" si="11"/>
        <v>-7.7519599860002009E-3</v>
      </c>
      <c r="Q133" s="149">
        <f t="shared" si="12"/>
        <v>1.2500000000000001E-2</v>
      </c>
      <c r="R133" s="149">
        <f t="shared" si="13"/>
        <v>-7.7519599860002009E-3</v>
      </c>
      <c r="T133" s="113"/>
      <c r="U133" s="113"/>
    </row>
    <row r="134" spans="4:21" x14ac:dyDescent="0.2">
      <c r="D134" s="184">
        <v>34607</v>
      </c>
      <c r="E134" s="190">
        <v>2.76E-2</v>
      </c>
      <c r="F134" s="190">
        <v>2.4899999999999999E-2</v>
      </c>
      <c r="G134" s="190">
        <v>3.5000000000000003E-2</v>
      </c>
      <c r="H134" s="190">
        <v>-7.4000000000000003E-3</v>
      </c>
      <c r="I134" s="189">
        <f t="shared" si="10"/>
        <v>2.700000000000001E-3</v>
      </c>
      <c r="L134" s="98">
        <f t="shared" si="7"/>
        <v>-6.6499999999999997E-3</v>
      </c>
      <c r="N134" s="98">
        <f t="shared" si="11"/>
        <v>2.534133342499989E-2</v>
      </c>
      <c r="Q134" s="149">
        <f t="shared" si="12"/>
        <v>2.4899999999999999E-2</v>
      </c>
      <c r="R134" s="149">
        <f t="shared" si="13"/>
        <v>2.534133342499989E-2</v>
      </c>
      <c r="T134" s="113"/>
      <c r="U134" s="113"/>
    </row>
    <row r="135" spans="4:21" x14ac:dyDescent="0.2">
      <c r="D135" s="184">
        <v>34515</v>
      </c>
      <c r="E135" s="190">
        <v>0.02</v>
      </c>
      <c r="F135" s="190">
        <v>1.7399999999999999E-2</v>
      </c>
      <c r="G135" s="190">
        <v>2.7900000000000001E-2</v>
      </c>
      <c r="H135" s="190">
        <v>-7.9000000000000008E-3</v>
      </c>
      <c r="I135" s="189">
        <f t="shared" si="10"/>
        <v>2.6000000000000016E-3</v>
      </c>
      <c r="L135" s="98">
        <f t="shared" si="7"/>
        <v>-3.4000000000000024E-3</v>
      </c>
      <c r="N135" s="98">
        <f t="shared" si="11"/>
        <v>2.1741686636000068E-2</v>
      </c>
      <c r="Q135" s="149">
        <f t="shared" si="12"/>
        <v>1.7399999999999999E-2</v>
      </c>
      <c r="R135" s="149">
        <f t="shared" si="13"/>
        <v>2.1741686636000068E-2</v>
      </c>
      <c r="T135" s="113"/>
      <c r="U135" s="113"/>
    </row>
    <row r="136" spans="4:21" x14ac:dyDescent="0.2">
      <c r="D136" s="184">
        <v>34424</v>
      </c>
      <c r="E136" s="190">
        <v>1.5299999999999999E-2</v>
      </c>
      <c r="F136" s="190">
        <v>1.2699999999999999E-2</v>
      </c>
      <c r="G136" s="190">
        <v>2.6200000000000001E-2</v>
      </c>
      <c r="H136" s="190">
        <v>-1.09E-2</v>
      </c>
      <c r="I136" s="189">
        <f t="shared" si="10"/>
        <v>2.5999999999999999E-3</v>
      </c>
      <c r="L136" s="98">
        <f t="shared" si="7"/>
        <v>3.6499999999999987E-3</v>
      </c>
      <c r="N136" s="98">
        <f t="shared" si="11"/>
        <v>2.726777136199976E-2</v>
      </c>
      <c r="Q136" s="149">
        <f t="shared" si="12"/>
        <v>1.2699999999999999E-2</v>
      </c>
      <c r="R136" s="149">
        <f t="shared" si="13"/>
        <v>2.726777136199976E-2</v>
      </c>
      <c r="T136" s="113"/>
      <c r="U136" s="113"/>
    </row>
    <row r="137" spans="4:21" x14ac:dyDescent="0.2">
      <c r="D137" s="184">
        <v>34334</v>
      </c>
      <c r="E137" s="190">
        <v>4.7999999999999996E-3</v>
      </c>
      <c r="F137" s="190">
        <v>2.2000000000000001E-3</v>
      </c>
      <c r="G137" s="190">
        <v>2.5399999999999999E-2</v>
      </c>
      <c r="H137" s="190">
        <v>-2.06E-2</v>
      </c>
      <c r="I137" s="189">
        <f t="shared" si="10"/>
        <v>2.5999999999999994E-3</v>
      </c>
      <c r="L137" s="98">
        <f t="shared" si="7"/>
        <v>-1.9550000000000001E-2</v>
      </c>
      <c r="N137" s="98">
        <f t="shared" si="11"/>
        <v>2.7395110820001012E-3</v>
      </c>
      <c r="Q137" s="149">
        <f t="shared" si="12"/>
        <v>2.2000000000000001E-3</v>
      </c>
      <c r="R137" s="149">
        <f t="shared" si="13"/>
        <v>2.7395110820001012E-3</v>
      </c>
      <c r="T137" s="113"/>
      <c r="U137" s="113"/>
    </row>
    <row r="138" spans="4:21" x14ac:dyDescent="0.2">
      <c r="D138" s="184">
        <v>34242</v>
      </c>
      <c r="E138" s="190">
        <v>3.3999999999999998E-3</v>
      </c>
      <c r="F138" s="190">
        <v>8.0000000000000199E-4</v>
      </c>
      <c r="G138" s="190">
        <v>2.47E-2</v>
      </c>
      <c r="H138" s="190">
        <v>-2.1299999999999999E-2</v>
      </c>
      <c r="I138" s="189">
        <f t="shared" si="10"/>
        <v>2.5999999999999977E-3</v>
      </c>
      <c r="L138" s="98">
        <f t="shared" si="7"/>
        <v>-2.4899999999999999E-2</v>
      </c>
      <c r="N138" s="98">
        <f t="shared" si="11"/>
        <v>-3.4129109220001341E-3</v>
      </c>
      <c r="Q138" s="149">
        <f t="shared" si="12"/>
        <v>8.0000000000000199E-4</v>
      </c>
      <c r="R138" s="149">
        <f t="shared" si="13"/>
        <v>-3.4129109220001341E-3</v>
      </c>
      <c r="T138" s="113"/>
      <c r="U138" s="113"/>
    </row>
    <row r="139" spans="4:21" x14ac:dyDescent="0.2">
      <c r="D139" s="184">
        <v>34150</v>
      </c>
      <c r="E139" s="190">
        <v>6.1000000000000004E-3</v>
      </c>
      <c r="F139" s="190">
        <v>3.3E-3</v>
      </c>
      <c r="G139" s="190">
        <v>2.5000000000000001E-2</v>
      </c>
      <c r="H139" s="190">
        <v>-1.89E-2</v>
      </c>
      <c r="I139" s="189">
        <f t="shared" si="10"/>
        <v>2.8000000000000004E-3</v>
      </c>
      <c r="L139" s="98">
        <f t="shared" si="7"/>
        <v>-3.7649999999999996E-2</v>
      </c>
      <c r="N139" s="98">
        <f t="shared" si="11"/>
        <v>-1.6353194500000057E-2</v>
      </c>
      <c r="Q139" s="149">
        <f t="shared" si="12"/>
        <v>3.3E-3</v>
      </c>
      <c r="R139" s="149">
        <f t="shared" si="13"/>
        <v>-1.6353194500000057E-2</v>
      </c>
      <c r="T139" s="113"/>
      <c r="U139" s="113"/>
    </row>
    <row r="140" spans="4:21" x14ac:dyDescent="0.2">
      <c r="D140" s="184">
        <v>34059</v>
      </c>
      <c r="E140" s="190">
        <v>1.9199999999999998E-2</v>
      </c>
      <c r="F140" s="190">
        <v>1.6299999999999999E-2</v>
      </c>
      <c r="G140" s="190">
        <v>2.5600000000000001E-2</v>
      </c>
      <c r="H140" s="190">
        <v>-6.4000000000000003E-3</v>
      </c>
      <c r="I140" s="189">
        <f t="shared" si="10"/>
        <v>2.8999999999999998E-3</v>
      </c>
      <c r="L140" s="98">
        <f t="shared" ref="L140:L196" si="14">(H140-($L$10*H141))/(1-$L$10)</f>
        <v>4.3400000000000001E-2</v>
      </c>
      <c r="N140" s="98">
        <f t="shared" si="11"/>
        <v>6.7007717984000292E-2</v>
      </c>
      <c r="Q140" s="149">
        <f t="shared" si="12"/>
        <v>1.6299999999999999E-2</v>
      </c>
      <c r="R140" s="149">
        <f t="shared" si="13"/>
        <v>6.7007717984000292E-2</v>
      </c>
      <c r="T140" s="113"/>
      <c r="U140" s="113"/>
    </row>
    <row r="141" spans="4:21" x14ac:dyDescent="0.2">
      <c r="D141" s="184">
        <v>33969</v>
      </c>
      <c r="E141" s="190">
        <v>-2.1499999999999998E-2</v>
      </c>
      <c r="F141" s="190">
        <v>-2.4199999999999999E-2</v>
      </c>
      <c r="G141" s="190">
        <v>1.8100000000000002E-2</v>
      </c>
      <c r="H141" s="190">
        <v>-3.9600000000000003E-2</v>
      </c>
      <c r="I141" s="189">
        <f t="shared" si="10"/>
        <v>2.700000000000001E-3</v>
      </c>
      <c r="L141" s="98">
        <f t="shared" si="14"/>
        <v>3.1649999999999977E-2</v>
      </c>
      <c r="N141" s="98">
        <f t="shared" si="11"/>
        <v>4.7486993264500121E-2</v>
      </c>
      <c r="Q141" s="149">
        <f t="shared" si="12"/>
        <v>-2.4199999999999999E-2</v>
      </c>
      <c r="R141" s="149">
        <f t="shared" si="13"/>
        <v>4.7486993264500121E-2</v>
      </c>
      <c r="T141" s="113"/>
      <c r="U141" s="113"/>
    </row>
    <row r="142" spans="4:21" x14ac:dyDescent="0.2">
      <c r="D142" s="184">
        <v>33877</v>
      </c>
      <c r="E142" s="190">
        <v>-6.7199999999999996E-2</v>
      </c>
      <c r="F142" s="190">
        <v>-6.9599999999999995E-2</v>
      </c>
      <c r="G142" s="190">
        <v>1.9900000000000001E-2</v>
      </c>
      <c r="H142" s="190">
        <v>-8.7099999999999997E-2</v>
      </c>
      <c r="I142" s="189">
        <f t="shared" si="10"/>
        <v>2.3999999999999994E-3</v>
      </c>
      <c r="L142" s="98">
        <f t="shared" si="14"/>
        <v>-0.12984999999999999</v>
      </c>
      <c r="N142" s="98">
        <f t="shared" si="11"/>
        <v>-0.11466393336400005</v>
      </c>
      <c r="Q142" s="149">
        <f t="shared" si="12"/>
        <v>-6.9599999999999995E-2</v>
      </c>
      <c r="R142" s="149">
        <f t="shared" si="13"/>
        <v>-0.11466393336400005</v>
      </c>
      <c r="T142" s="113"/>
      <c r="U142" s="113"/>
    </row>
    <row r="143" spans="4:21" x14ac:dyDescent="0.2">
      <c r="D143" s="184">
        <v>33785</v>
      </c>
      <c r="E143" s="190">
        <v>-3.6799999999999999E-2</v>
      </c>
      <c r="F143" s="190">
        <v>-3.9300000000000002E-2</v>
      </c>
      <c r="G143" s="190">
        <v>2.18E-2</v>
      </c>
      <c r="H143" s="190">
        <v>-5.8599999999999999E-2</v>
      </c>
      <c r="I143" s="189">
        <f t="shared" ref="I143:I196" si="15">E143-F143</f>
        <v>2.5000000000000022E-3</v>
      </c>
      <c r="L143" s="98">
        <f t="shared" si="14"/>
        <v>-0.14169999999999999</v>
      </c>
      <c r="N143" s="98">
        <f t="shared" ref="N143:N196" si="16">(1+L143)*(1+G143)*(1-I143)-1</f>
        <v>-0.12518158734999985</v>
      </c>
      <c r="Q143" s="149">
        <f t="shared" ref="Q143:Q196" si="17">F143</f>
        <v>-3.9300000000000002E-2</v>
      </c>
      <c r="R143" s="149">
        <f t="shared" ref="R143:R196" si="18">N143</f>
        <v>-0.12518158734999985</v>
      </c>
      <c r="T143" s="113"/>
      <c r="U143" s="113"/>
    </row>
    <row r="144" spans="4:21" x14ac:dyDescent="0.2">
      <c r="D144" s="184">
        <v>33694</v>
      </c>
      <c r="E144" s="190">
        <v>1.7600000000000001E-2</v>
      </c>
      <c r="F144" s="190">
        <v>1.4800000000000001E-2</v>
      </c>
      <c r="G144" s="190">
        <v>2.0799999999999999E-2</v>
      </c>
      <c r="H144" s="190">
        <v>-3.2000000000000002E-3</v>
      </c>
      <c r="I144" s="189">
        <f t="shared" si="15"/>
        <v>2.8000000000000004E-3</v>
      </c>
      <c r="L144" s="98">
        <f t="shared" si="14"/>
        <v>5.7399999999999993E-2</v>
      </c>
      <c r="N144" s="98">
        <f t="shared" si="16"/>
        <v>7.637161702399986E-2</v>
      </c>
      <c r="Q144" s="149">
        <f t="shared" si="17"/>
        <v>1.4800000000000001E-2</v>
      </c>
      <c r="R144" s="149">
        <f t="shared" si="18"/>
        <v>7.637161702399986E-2</v>
      </c>
      <c r="T144" s="113"/>
      <c r="U144" s="113"/>
    </row>
    <row r="145" spans="4:21" x14ac:dyDescent="0.2">
      <c r="D145" s="184">
        <v>33603</v>
      </c>
      <c r="E145" s="190">
        <v>-2.1999999999999999E-2</v>
      </c>
      <c r="F145" s="190">
        <v>-2.46E-2</v>
      </c>
      <c r="G145" s="190">
        <v>2.1600000000000001E-2</v>
      </c>
      <c r="H145" s="190">
        <v>-4.36E-2</v>
      </c>
      <c r="I145" s="189">
        <f t="shared" si="15"/>
        <v>2.6000000000000016E-3</v>
      </c>
      <c r="L145" s="98">
        <f t="shared" si="14"/>
        <v>-9.0550000000000005E-2</v>
      </c>
      <c r="N145" s="98">
        <f t="shared" si="16"/>
        <v>-7.3321524712000041E-2</v>
      </c>
      <c r="Q145" s="149">
        <f t="shared" si="17"/>
        <v>-2.46E-2</v>
      </c>
      <c r="R145" s="149">
        <f t="shared" si="18"/>
        <v>-7.3321524712000041E-2</v>
      </c>
      <c r="T145" s="113"/>
      <c r="U145" s="113"/>
    </row>
    <row r="146" spans="4:21" x14ac:dyDescent="0.2">
      <c r="D146" s="184">
        <v>33511</v>
      </c>
      <c r="E146" s="190">
        <v>6.7999999999999996E-3</v>
      </c>
      <c r="F146" s="190">
        <v>4.1999999999999997E-3</v>
      </c>
      <c r="G146" s="190">
        <v>1.9099999999999999E-2</v>
      </c>
      <c r="H146" s="190">
        <v>-1.23E-2</v>
      </c>
      <c r="I146" s="189">
        <f t="shared" si="15"/>
        <v>2.5999999999999999E-3</v>
      </c>
      <c r="L146" s="98">
        <f t="shared" si="14"/>
        <v>-8.8499999999999985E-3</v>
      </c>
      <c r="N146" s="98">
        <f t="shared" si="16"/>
        <v>7.4547544909997487E-3</v>
      </c>
      <c r="Q146" s="149">
        <f t="shared" si="17"/>
        <v>4.1999999999999997E-3</v>
      </c>
      <c r="R146" s="149">
        <f t="shared" si="18"/>
        <v>7.4547544909997487E-3</v>
      </c>
      <c r="T146" s="113"/>
      <c r="U146" s="113"/>
    </row>
    <row r="147" spans="4:21" x14ac:dyDescent="0.2">
      <c r="D147" s="184">
        <v>33419</v>
      </c>
      <c r="E147" s="190">
        <v>5.7999999999999996E-3</v>
      </c>
      <c r="F147" s="190">
        <v>3.2000000000000002E-3</v>
      </c>
      <c r="G147" s="190">
        <v>2.0400000000000001E-2</v>
      </c>
      <c r="H147" s="190">
        <v>-1.46E-2</v>
      </c>
      <c r="I147" s="189">
        <f t="shared" si="15"/>
        <v>2.5999999999999994E-3</v>
      </c>
      <c r="L147" s="98">
        <f t="shared" si="14"/>
        <v>-1.925E-2</v>
      </c>
      <c r="N147" s="98">
        <f t="shared" si="16"/>
        <v>-1.8446689800000193E-3</v>
      </c>
      <c r="Q147" s="149">
        <f t="shared" si="17"/>
        <v>3.2000000000000002E-3</v>
      </c>
      <c r="R147" s="149">
        <f t="shared" si="18"/>
        <v>-1.8446689800000193E-3</v>
      </c>
      <c r="T147" s="113"/>
      <c r="U147" s="113"/>
    </row>
    <row r="148" spans="4:21" x14ac:dyDescent="0.2">
      <c r="D148" s="184">
        <v>33328</v>
      </c>
      <c r="E148" s="190">
        <v>5.4000000000000003E-3</v>
      </c>
      <c r="F148" s="190">
        <v>2.8E-3</v>
      </c>
      <c r="G148" s="190">
        <v>1.6899999999999998E-2</v>
      </c>
      <c r="H148" s="190">
        <v>-1.15E-2</v>
      </c>
      <c r="I148" s="189">
        <f t="shared" si="15"/>
        <v>2.6000000000000003E-3</v>
      </c>
      <c r="L148" s="98">
        <f t="shared" si="14"/>
        <v>-1.2099999999999998E-2</v>
      </c>
      <c r="N148" s="98">
        <f t="shared" si="16"/>
        <v>1.983561673999823E-3</v>
      </c>
      <c r="Q148" s="149">
        <f t="shared" si="17"/>
        <v>2.8E-3</v>
      </c>
      <c r="R148" s="149">
        <f t="shared" si="18"/>
        <v>1.983561673999823E-3</v>
      </c>
      <c r="T148" s="113"/>
      <c r="U148" s="113"/>
    </row>
    <row r="149" spans="4:21" x14ac:dyDescent="0.2">
      <c r="D149" s="184">
        <v>33238</v>
      </c>
      <c r="E149" s="190">
        <v>6.1000000000000004E-3</v>
      </c>
      <c r="F149" s="190">
        <v>3.5999999999999999E-3</v>
      </c>
      <c r="G149" s="190">
        <v>1.72E-2</v>
      </c>
      <c r="H149" s="190">
        <v>-1.11E-2</v>
      </c>
      <c r="I149" s="189">
        <f t="shared" si="15"/>
        <v>2.5000000000000005E-3</v>
      </c>
      <c r="L149" s="98">
        <f t="shared" si="14"/>
        <v>-3.2250000000000001E-2</v>
      </c>
      <c r="N149" s="98">
        <f t="shared" si="16"/>
        <v>-1.8065688249999878E-2</v>
      </c>
      <c r="Q149" s="149">
        <f t="shared" si="17"/>
        <v>3.5999999999999999E-3</v>
      </c>
      <c r="R149" s="149">
        <f t="shared" si="18"/>
        <v>-1.8065688249999878E-2</v>
      </c>
      <c r="T149" s="113"/>
      <c r="U149" s="113"/>
    </row>
    <row r="150" spans="4:21" x14ac:dyDescent="0.2">
      <c r="D150" s="184">
        <v>33146</v>
      </c>
      <c r="E150" s="190">
        <v>2.01E-2</v>
      </c>
      <c r="F150" s="190">
        <v>1.72E-2</v>
      </c>
      <c r="G150" s="190">
        <v>1.7100000000000001E-2</v>
      </c>
      <c r="H150" s="190">
        <v>3.0000000000000001E-3</v>
      </c>
      <c r="I150" s="189">
        <f t="shared" si="15"/>
        <v>2.8999999999999998E-3</v>
      </c>
      <c r="L150" s="98">
        <f t="shared" si="14"/>
        <v>4.3500000000000006E-3</v>
      </c>
      <c r="N150" s="98">
        <f t="shared" si="16"/>
        <v>1.8561964283499988E-2</v>
      </c>
      <c r="Q150" s="149">
        <f t="shared" si="17"/>
        <v>1.72E-2</v>
      </c>
      <c r="R150" s="149">
        <f t="shared" si="18"/>
        <v>1.8561964283499988E-2</v>
      </c>
      <c r="T150" s="113"/>
      <c r="U150" s="113"/>
    </row>
    <row r="151" spans="4:21" x14ac:dyDescent="0.2">
      <c r="D151" s="184">
        <v>33054</v>
      </c>
      <c r="E151" s="190">
        <v>1.9300000000000001E-2</v>
      </c>
      <c r="F151" s="190">
        <v>1.6400000000000001E-2</v>
      </c>
      <c r="G151" s="190">
        <v>1.72E-2</v>
      </c>
      <c r="H151" s="190">
        <v>2.0999999999999999E-3</v>
      </c>
      <c r="I151" s="189">
        <f t="shared" si="15"/>
        <v>2.8999999999999998E-3</v>
      </c>
      <c r="L151" s="98">
        <f t="shared" si="14"/>
        <v>2.999999999999997E-4</v>
      </c>
      <c r="N151" s="98">
        <f t="shared" si="16"/>
        <v>1.455439503600009E-2</v>
      </c>
      <c r="Q151" s="149">
        <f t="shared" si="17"/>
        <v>1.6400000000000001E-2</v>
      </c>
      <c r="R151" s="149">
        <f t="shared" si="18"/>
        <v>1.455439503600009E-2</v>
      </c>
      <c r="T151" s="113"/>
      <c r="U151" s="113"/>
    </row>
    <row r="152" spans="4:21" x14ac:dyDescent="0.2">
      <c r="D152" s="184">
        <v>32963</v>
      </c>
      <c r="E152" s="190">
        <v>2.24E-2</v>
      </c>
      <c r="F152" s="190">
        <v>1.9400000000000001E-2</v>
      </c>
      <c r="G152" s="190">
        <v>1.9099999999999999E-2</v>
      </c>
      <c r="H152" s="190">
        <v>3.3E-3</v>
      </c>
      <c r="I152" s="189">
        <f t="shared" si="15"/>
        <v>2.9999999999999992E-3</v>
      </c>
      <c r="L152" s="98">
        <f t="shared" si="14"/>
        <v>3.4499999999999995E-3</v>
      </c>
      <c r="N152" s="98">
        <f t="shared" si="16"/>
        <v>1.9548047315000039E-2</v>
      </c>
      <c r="Q152" s="149">
        <f t="shared" si="17"/>
        <v>1.9400000000000001E-2</v>
      </c>
      <c r="R152" s="149">
        <f t="shared" si="18"/>
        <v>1.9548047315000039E-2</v>
      </c>
      <c r="T152" s="113"/>
      <c r="U152" s="113"/>
    </row>
    <row r="153" spans="4:21" x14ac:dyDescent="0.2">
      <c r="D153" s="184">
        <v>32873</v>
      </c>
      <c r="E153" s="190">
        <v>2.35E-2</v>
      </c>
      <c r="F153" s="190">
        <v>2.0500000000000001E-2</v>
      </c>
      <c r="G153" s="190">
        <v>2.0299999999999999E-2</v>
      </c>
      <c r="H153" s="190">
        <v>3.2000000000000002E-3</v>
      </c>
      <c r="I153" s="189">
        <f t="shared" si="15"/>
        <v>2.9999999999999992E-3</v>
      </c>
      <c r="L153" s="98">
        <f t="shared" si="14"/>
        <v>-1.2849999999999997E-2</v>
      </c>
      <c r="N153" s="98">
        <f t="shared" si="16"/>
        <v>4.1675775649998581E-3</v>
      </c>
      <c r="Q153" s="149">
        <f t="shared" si="17"/>
        <v>2.0500000000000001E-2</v>
      </c>
      <c r="R153" s="149">
        <f t="shared" si="18"/>
        <v>4.1675775649998581E-3</v>
      </c>
      <c r="T153" s="113"/>
      <c r="U153" s="113"/>
    </row>
    <row r="154" spans="4:21" x14ac:dyDescent="0.2">
      <c r="D154" s="184">
        <v>32781</v>
      </c>
      <c r="E154" s="190">
        <v>3.2800000000000003E-2</v>
      </c>
      <c r="F154" s="190">
        <v>2.9899999999999999E-2</v>
      </c>
      <c r="G154" s="190">
        <v>1.89E-2</v>
      </c>
      <c r="H154" s="190">
        <v>1.3899999999999999E-2</v>
      </c>
      <c r="I154" s="189">
        <f t="shared" si="15"/>
        <v>2.9000000000000033E-3</v>
      </c>
      <c r="L154" s="98">
        <f t="shared" si="14"/>
        <v>1.7049999999999999E-2</v>
      </c>
      <c r="N154" s="98">
        <f t="shared" si="16"/>
        <v>3.3267055489499819E-2</v>
      </c>
      <c r="Q154" s="149">
        <f t="shared" si="17"/>
        <v>2.9899999999999999E-2</v>
      </c>
      <c r="R154" s="149">
        <f t="shared" si="18"/>
        <v>3.3267055489499819E-2</v>
      </c>
      <c r="T154" s="113"/>
      <c r="U154" s="113"/>
    </row>
    <row r="155" spans="4:21" x14ac:dyDescent="0.2">
      <c r="D155" s="184">
        <v>32689</v>
      </c>
      <c r="E155" s="190">
        <v>3.27E-2</v>
      </c>
      <c r="F155" s="190">
        <v>2.9700000000000001E-2</v>
      </c>
      <c r="G155" s="190">
        <v>2.0899999999999998E-2</v>
      </c>
      <c r="H155" s="190">
        <v>1.18E-2</v>
      </c>
      <c r="I155" s="189">
        <f t="shared" si="15"/>
        <v>2.9999999999999992E-3</v>
      </c>
      <c r="L155" s="98">
        <f t="shared" si="14"/>
        <v>2.7999999999999997E-2</v>
      </c>
      <c r="N155" s="98">
        <f t="shared" si="16"/>
        <v>4.6336744399999796E-2</v>
      </c>
      <c r="Q155" s="149">
        <f t="shared" si="17"/>
        <v>2.9700000000000001E-2</v>
      </c>
      <c r="R155" s="149">
        <f t="shared" si="18"/>
        <v>4.6336744399999796E-2</v>
      </c>
      <c r="T155" s="113"/>
      <c r="U155" s="113"/>
    </row>
    <row r="156" spans="4:21" x14ac:dyDescent="0.2">
      <c r="D156" s="184">
        <v>32598</v>
      </c>
      <c r="E156" s="190">
        <v>1.9300000000000001E-2</v>
      </c>
      <c r="F156" s="190">
        <v>1.6299999999999999E-2</v>
      </c>
      <c r="G156" s="190">
        <v>1.83E-2</v>
      </c>
      <c r="H156" s="190">
        <v>1E-3</v>
      </c>
      <c r="I156" s="189">
        <f t="shared" si="15"/>
        <v>3.0000000000000027E-3</v>
      </c>
      <c r="L156" s="98">
        <f t="shared" si="14"/>
        <v>-7.8499999999999976E-3</v>
      </c>
      <c r="N156" s="98">
        <f t="shared" si="16"/>
        <v>7.2754259650000819E-3</v>
      </c>
      <c r="Q156" s="149">
        <f t="shared" si="17"/>
        <v>1.6299999999999999E-2</v>
      </c>
      <c r="R156" s="149">
        <f t="shared" si="18"/>
        <v>7.2754259650000819E-3</v>
      </c>
      <c r="T156" s="113"/>
      <c r="U156" s="113"/>
    </row>
    <row r="157" spans="4:21" x14ac:dyDescent="0.2">
      <c r="D157" s="184">
        <v>32508</v>
      </c>
      <c r="E157" s="190">
        <v>2.64E-2</v>
      </c>
      <c r="F157" s="190">
        <v>2.3400000000000001E-2</v>
      </c>
      <c r="G157" s="190">
        <v>1.95E-2</v>
      </c>
      <c r="H157" s="190">
        <v>6.8999999999999999E-3</v>
      </c>
      <c r="I157" s="189">
        <f t="shared" si="15"/>
        <v>2.9999999999999992E-3</v>
      </c>
      <c r="L157" s="98">
        <f t="shared" si="14"/>
        <v>3.3000000000000022E-3</v>
      </c>
      <c r="N157" s="98">
        <f t="shared" si="16"/>
        <v>1.9795756950000021E-2</v>
      </c>
      <c r="Q157" s="149">
        <f t="shared" si="17"/>
        <v>2.3400000000000001E-2</v>
      </c>
      <c r="R157" s="149">
        <f t="shared" si="18"/>
        <v>1.9795756950000021E-2</v>
      </c>
      <c r="T157" s="113"/>
      <c r="U157" s="113"/>
    </row>
    <row r="158" spans="4:21" x14ac:dyDescent="0.2">
      <c r="D158" s="184">
        <v>32416</v>
      </c>
      <c r="E158" s="190">
        <v>2.64E-2</v>
      </c>
      <c r="F158" s="190">
        <v>2.3400000000000001E-2</v>
      </c>
      <c r="G158" s="190">
        <v>1.7100000000000001E-2</v>
      </c>
      <c r="H158" s="190">
        <v>9.2999999999999992E-3</v>
      </c>
      <c r="I158" s="189">
        <f t="shared" si="15"/>
        <v>2.9999999999999992E-3</v>
      </c>
      <c r="L158" s="98">
        <f t="shared" si="14"/>
        <v>6.2999999999999992E-3</v>
      </c>
      <c r="N158" s="98">
        <f t="shared" si="16"/>
        <v>2.0437206810000053E-2</v>
      </c>
      <c r="Q158" s="149">
        <f t="shared" si="17"/>
        <v>2.3400000000000001E-2</v>
      </c>
      <c r="R158" s="149">
        <f t="shared" si="18"/>
        <v>2.0437206810000053E-2</v>
      </c>
      <c r="T158" s="113"/>
      <c r="U158" s="113"/>
    </row>
    <row r="159" spans="4:21" x14ac:dyDescent="0.2">
      <c r="D159" s="184">
        <v>32324</v>
      </c>
      <c r="E159" s="190">
        <v>3.04E-2</v>
      </c>
      <c r="F159" s="190">
        <v>2.7400000000000001E-2</v>
      </c>
      <c r="G159" s="190">
        <v>1.9099999999999999E-2</v>
      </c>
      <c r="H159" s="190">
        <v>1.1299999999999999E-2</v>
      </c>
      <c r="I159" s="189">
        <f t="shared" si="15"/>
        <v>2.9999999999999992E-3</v>
      </c>
      <c r="L159" s="98">
        <f t="shared" si="14"/>
        <v>2.1949999999999997E-2</v>
      </c>
      <c r="N159" s="98">
        <f t="shared" si="16"/>
        <v>3.8344837264999709E-2</v>
      </c>
      <c r="Q159" s="149">
        <f t="shared" si="17"/>
        <v>2.7400000000000001E-2</v>
      </c>
      <c r="R159" s="149">
        <f t="shared" si="18"/>
        <v>3.8344837264999709E-2</v>
      </c>
      <c r="T159" s="113"/>
      <c r="U159" s="113"/>
    </row>
    <row r="160" spans="4:21" x14ac:dyDescent="0.2">
      <c r="D160" s="184">
        <v>32233</v>
      </c>
      <c r="E160" s="190">
        <v>2.29E-2</v>
      </c>
      <c r="F160" s="190">
        <v>0.02</v>
      </c>
      <c r="G160" s="190">
        <v>1.8700000000000001E-2</v>
      </c>
      <c r="H160" s="190">
        <v>4.1999999999999997E-3</v>
      </c>
      <c r="I160" s="189">
        <f t="shared" si="15"/>
        <v>2.8999999999999998E-3</v>
      </c>
      <c r="L160" s="98">
        <f t="shared" si="14"/>
        <v>8.9999999999999911E-4</v>
      </c>
      <c r="N160" s="98">
        <f t="shared" si="16"/>
        <v>1.6659941192999961E-2</v>
      </c>
      <c r="Q160" s="149">
        <f t="shared" si="17"/>
        <v>0.02</v>
      </c>
      <c r="R160" s="149">
        <f t="shared" si="18"/>
        <v>1.6659941192999961E-2</v>
      </c>
      <c r="T160" s="113"/>
      <c r="U160" s="113"/>
    </row>
    <row r="161" spans="4:21" x14ac:dyDescent="0.2">
      <c r="D161" s="184">
        <v>32142</v>
      </c>
      <c r="E161" s="190">
        <v>2.64E-2</v>
      </c>
      <c r="F161" s="190">
        <v>2.35E-2</v>
      </c>
      <c r="G161" s="190">
        <v>0.02</v>
      </c>
      <c r="H161" s="190">
        <v>6.4000000000000003E-3</v>
      </c>
      <c r="I161" s="189">
        <f t="shared" si="15"/>
        <v>2.8999999999999998E-3</v>
      </c>
      <c r="L161" s="98">
        <f t="shared" si="14"/>
        <v>1.54E-2</v>
      </c>
      <c r="N161" s="98">
        <f t="shared" si="16"/>
        <v>3.2704446799999953E-2</v>
      </c>
      <c r="Q161" s="149">
        <f t="shared" si="17"/>
        <v>2.35E-2</v>
      </c>
      <c r="R161" s="149">
        <f t="shared" si="18"/>
        <v>3.2704446799999953E-2</v>
      </c>
      <c r="T161" s="113"/>
      <c r="U161" s="113"/>
    </row>
    <row r="162" spans="4:21" x14ac:dyDescent="0.2">
      <c r="D162" s="184">
        <v>32050</v>
      </c>
      <c r="E162" s="190">
        <v>1.89E-2</v>
      </c>
      <c r="F162" s="190">
        <v>1.6E-2</v>
      </c>
      <c r="G162" s="190">
        <v>1.8499999999999999E-2</v>
      </c>
      <c r="H162" s="190">
        <v>4.0000000000000002E-4</v>
      </c>
      <c r="I162" s="189">
        <f t="shared" si="15"/>
        <v>2.8999999999999998E-3</v>
      </c>
      <c r="L162" s="98">
        <f t="shared" si="14"/>
        <v>-3.6499999999999996E-3</v>
      </c>
      <c r="N162" s="98">
        <f t="shared" si="16"/>
        <v>1.1839605822499877E-2</v>
      </c>
      <c r="Q162" s="149">
        <f t="shared" si="17"/>
        <v>1.6E-2</v>
      </c>
      <c r="R162" s="149">
        <f t="shared" si="18"/>
        <v>1.1839605822499877E-2</v>
      </c>
      <c r="T162" s="113"/>
      <c r="U162" s="113"/>
    </row>
    <row r="163" spans="4:21" x14ac:dyDescent="0.2">
      <c r="D163" s="184">
        <v>31958</v>
      </c>
      <c r="E163" s="190">
        <v>2.29E-2</v>
      </c>
      <c r="F163" s="190">
        <v>1.9900000000000001E-2</v>
      </c>
      <c r="G163" s="190">
        <v>1.9800000000000002E-2</v>
      </c>
      <c r="H163" s="190">
        <v>3.0999999999999999E-3</v>
      </c>
      <c r="I163" s="189">
        <f t="shared" si="15"/>
        <v>2.9999999999999992E-3</v>
      </c>
      <c r="L163" s="98">
        <f t="shared" si="14"/>
        <v>2.1999999999999993E-3</v>
      </c>
      <c r="N163" s="98">
        <f t="shared" si="16"/>
        <v>1.8977429320000017E-2</v>
      </c>
      <c r="Q163" s="149">
        <f t="shared" si="17"/>
        <v>1.9900000000000001E-2</v>
      </c>
      <c r="R163" s="149">
        <f t="shared" si="18"/>
        <v>1.8977429320000017E-2</v>
      </c>
      <c r="T163" s="113"/>
      <c r="U163" s="113"/>
    </row>
    <row r="164" spans="4:21" x14ac:dyDescent="0.2">
      <c r="D164" s="184">
        <v>31867</v>
      </c>
      <c r="E164" s="190">
        <v>2.3599999999999999E-2</v>
      </c>
      <c r="F164" s="190">
        <v>2.07E-2</v>
      </c>
      <c r="G164" s="190">
        <v>1.9900000000000001E-2</v>
      </c>
      <c r="H164" s="190">
        <v>3.7000000000000002E-3</v>
      </c>
      <c r="I164" s="189">
        <f t="shared" si="15"/>
        <v>2.8999999999999998E-3</v>
      </c>
      <c r="L164" s="98">
        <f t="shared" si="14"/>
        <v>-1.8499999999999996E-2</v>
      </c>
      <c r="N164" s="98">
        <f t="shared" si="16"/>
        <v>-1.871142364999856E-3</v>
      </c>
      <c r="Q164" s="149">
        <f t="shared" si="17"/>
        <v>2.07E-2</v>
      </c>
      <c r="R164" s="149">
        <f t="shared" si="18"/>
        <v>-1.871142364999856E-3</v>
      </c>
      <c r="T164" s="113"/>
      <c r="U164" s="113"/>
    </row>
    <row r="165" spans="4:21" x14ac:dyDescent="0.2">
      <c r="D165" s="184">
        <v>31777</v>
      </c>
      <c r="E165" s="190">
        <v>3.9399999999999998E-2</v>
      </c>
      <c r="F165" s="190">
        <v>3.6400000000000002E-2</v>
      </c>
      <c r="G165" s="190">
        <v>2.0899999999999998E-2</v>
      </c>
      <c r="H165" s="190">
        <v>1.8499999999999999E-2</v>
      </c>
      <c r="I165" s="189">
        <f t="shared" si="15"/>
        <v>2.9999999999999957E-3</v>
      </c>
      <c r="L165" s="98">
        <f t="shared" si="14"/>
        <v>3.6049999999999992E-2</v>
      </c>
      <c r="N165" s="98">
        <f t="shared" si="16"/>
        <v>5.4530334664999902E-2</v>
      </c>
      <c r="Q165" s="149">
        <f t="shared" si="17"/>
        <v>3.6400000000000002E-2</v>
      </c>
      <c r="R165" s="149">
        <f t="shared" si="18"/>
        <v>5.4530334664999902E-2</v>
      </c>
      <c r="T165" s="113"/>
      <c r="U165" s="113"/>
    </row>
    <row r="166" spans="4:21" x14ac:dyDescent="0.2">
      <c r="D166" s="184">
        <v>31685</v>
      </c>
      <c r="E166" s="190">
        <v>2.93E-2</v>
      </c>
      <c r="F166" s="190">
        <v>2.63E-2</v>
      </c>
      <c r="G166" s="190">
        <v>2.2499999999999999E-2</v>
      </c>
      <c r="H166" s="190">
        <v>6.7999999999999996E-3</v>
      </c>
      <c r="I166" s="189">
        <f t="shared" si="15"/>
        <v>2.9999999999999992E-3</v>
      </c>
      <c r="L166" s="98">
        <f t="shared" si="14"/>
        <v>-3.3399999999999992E-2</v>
      </c>
      <c r="N166" s="98">
        <f t="shared" si="16"/>
        <v>-1.4616545500000022E-2</v>
      </c>
      <c r="Q166" s="149">
        <f t="shared" si="17"/>
        <v>2.63E-2</v>
      </c>
      <c r="R166" s="149">
        <f t="shared" si="18"/>
        <v>-1.4616545500000022E-2</v>
      </c>
      <c r="T166" s="113"/>
      <c r="U166" s="113"/>
    </row>
    <row r="167" spans="4:21" x14ac:dyDescent="0.2">
      <c r="D167" s="184">
        <v>31593</v>
      </c>
      <c r="E167" s="190">
        <v>5.57E-2</v>
      </c>
      <c r="F167" s="190">
        <v>5.2699999999999997E-2</v>
      </c>
      <c r="G167" s="190">
        <v>2.2100000000000002E-2</v>
      </c>
      <c r="H167" s="190">
        <v>3.3599999999999998E-2</v>
      </c>
      <c r="I167" s="189">
        <f t="shared" si="15"/>
        <v>3.0000000000000027E-3</v>
      </c>
      <c r="L167" s="98">
        <f t="shared" si="14"/>
        <v>5.8349999999999999E-2</v>
      </c>
      <c r="N167" s="98">
        <f t="shared" si="16"/>
        <v>7.8494316394999819E-2</v>
      </c>
      <c r="Q167" s="149">
        <f t="shared" si="17"/>
        <v>5.2699999999999997E-2</v>
      </c>
      <c r="R167" s="149">
        <f t="shared" si="18"/>
        <v>7.8494316394999819E-2</v>
      </c>
      <c r="T167" s="113"/>
      <c r="U167" s="113"/>
    </row>
    <row r="168" spans="4:21" x14ac:dyDescent="0.2">
      <c r="D168" s="184">
        <v>31502</v>
      </c>
      <c r="E168" s="190">
        <v>3.9199999999999999E-2</v>
      </c>
      <c r="F168" s="190">
        <v>3.6200000000000003E-2</v>
      </c>
      <c r="G168" s="190">
        <v>2.2100000000000002E-2</v>
      </c>
      <c r="H168" s="190">
        <v>1.7100000000000001E-2</v>
      </c>
      <c r="I168" s="189">
        <f t="shared" si="15"/>
        <v>2.9999999999999957E-3</v>
      </c>
      <c r="L168" s="98">
        <f t="shared" si="14"/>
        <v>3.7350000000000001E-2</v>
      </c>
      <c r="N168" s="98">
        <f t="shared" si="16"/>
        <v>5.709460869500016E-2</v>
      </c>
      <c r="Q168" s="149">
        <f t="shared" si="17"/>
        <v>3.6200000000000003E-2</v>
      </c>
      <c r="R168" s="149">
        <f t="shared" si="18"/>
        <v>5.709460869500016E-2</v>
      </c>
      <c r="T168" s="113"/>
      <c r="U168" s="113"/>
    </row>
    <row r="169" spans="4:21" x14ac:dyDescent="0.2">
      <c r="D169" s="184">
        <v>31412</v>
      </c>
      <c r="E169" s="190">
        <v>2.7300000000000001E-2</v>
      </c>
      <c r="F169" s="190">
        <v>2.4299999999999999E-2</v>
      </c>
      <c r="G169" s="190">
        <v>2.3699999999999999E-2</v>
      </c>
      <c r="H169" s="190">
        <v>3.5999999999999999E-3</v>
      </c>
      <c r="I169" s="189">
        <f t="shared" si="15"/>
        <v>3.0000000000000027E-3</v>
      </c>
      <c r="L169" s="98">
        <f t="shared" si="14"/>
        <v>1.1849999999999998E-2</v>
      </c>
      <c r="N169" s="98">
        <f t="shared" si="16"/>
        <v>3.2723352464999911E-2</v>
      </c>
      <c r="Q169" s="149">
        <f t="shared" si="17"/>
        <v>2.4299999999999999E-2</v>
      </c>
      <c r="R169" s="149">
        <f t="shared" si="18"/>
        <v>3.2723352464999911E-2</v>
      </c>
      <c r="T169" s="113"/>
      <c r="U169" s="113"/>
    </row>
    <row r="170" spans="4:21" x14ac:dyDescent="0.2">
      <c r="D170" s="184">
        <v>31320</v>
      </c>
      <c r="E170" s="190">
        <v>2.23E-2</v>
      </c>
      <c r="F170" s="190">
        <v>1.9400000000000001E-2</v>
      </c>
      <c r="G170" s="190">
        <v>2.4199999999999999E-2</v>
      </c>
      <c r="H170" s="190">
        <v>-1.9E-3</v>
      </c>
      <c r="I170" s="189">
        <f t="shared" si="15"/>
        <v>2.8999999999999998E-3</v>
      </c>
      <c r="L170" s="98">
        <f t="shared" si="14"/>
        <v>-2.1399999999999999E-2</v>
      </c>
      <c r="N170" s="98">
        <f t="shared" si="16"/>
        <v>-6.2449814799991898E-4</v>
      </c>
      <c r="Q170" s="149">
        <f t="shared" si="17"/>
        <v>1.9400000000000001E-2</v>
      </c>
      <c r="R170" s="149">
        <f t="shared" si="18"/>
        <v>-6.2449814799991898E-4</v>
      </c>
      <c r="T170" s="113"/>
      <c r="U170" s="113"/>
    </row>
    <row r="171" spans="4:21" x14ac:dyDescent="0.2">
      <c r="D171" s="184">
        <v>31228</v>
      </c>
      <c r="E171" s="190">
        <v>3.32E-2</v>
      </c>
      <c r="F171" s="190">
        <v>3.0300000000000001E-2</v>
      </c>
      <c r="G171" s="190">
        <v>2.2100000000000002E-2</v>
      </c>
      <c r="H171" s="190">
        <v>1.11E-2</v>
      </c>
      <c r="I171" s="189">
        <f t="shared" si="15"/>
        <v>2.8999999999999998E-3</v>
      </c>
      <c r="L171" s="98">
        <f t="shared" si="14"/>
        <v>1.5600000000000001E-2</v>
      </c>
      <c r="N171" s="98">
        <f t="shared" si="16"/>
        <v>3.5034430195999944E-2</v>
      </c>
      <c r="Q171" s="149">
        <f t="shared" si="17"/>
        <v>3.0300000000000001E-2</v>
      </c>
      <c r="R171" s="149">
        <f t="shared" si="18"/>
        <v>3.5034430195999944E-2</v>
      </c>
      <c r="T171" s="113"/>
      <c r="U171" s="113"/>
    </row>
    <row r="172" spans="4:21" x14ac:dyDescent="0.2">
      <c r="D172" s="184">
        <v>31137</v>
      </c>
      <c r="E172" s="190">
        <v>2.9499999999999998E-2</v>
      </c>
      <c r="F172" s="190">
        <v>2.6499999999999999E-2</v>
      </c>
      <c r="G172" s="190">
        <v>2.1399999999999999E-2</v>
      </c>
      <c r="H172" s="190">
        <v>8.0999999999999996E-3</v>
      </c>
      <c r="I172" s="189">
        <f t="shared" si="15"/>
        <v>2.9999999999999992E-3</v>
      </c>
      <c r="L172" s="98">
        <f t="shared" si="14"/>
        <v>1.4849999999999997E-2</v>
      </c>
      <c r="N172" s="98">
        <f t="shared" si="16"/>
        <v>3.345808663000005E-2</v>
      </c>
      <c r="Q172" s="149">
        <f t="shared" si="17"/>
        <v>2.6499999999999999E-2</v>
      </c>
      <c r="R172" s="149">
        <f t="shared" si="18"/>
        <v>3.345808663000005E-2</v>
      </c>
      <c r="T172" s="113"/>
      <c r="U172" s="113"/>
    </row>
    <row r="173" spans="4:21" x14ac:dyDescent="0.2">
      <c r="D173" s="184">
        <v>31047</v>
      </c>
      <c r="E173" s="190">
        <v>2.8799999999999999E-2</v>
      </c>
      <c r="F173" s="190">
        <v>2.58E-2</v>
      </c>
      <c r="G173" s="190">
        <v>2.52E-2</v>
      </c>
      <c r="H173" s="190">
        <v>3.5999999999999999E-3</v>
      </c>
      <c r="I173" s="189">
        <f t="shared" si="15"/>
        <v>2.9999999999999992E-3</v>
      </c>
      <c r="L173" s="98">
        <f t="shared" si="14"/>
        <v>-2.6849999999999999E-2</v>
      </c>
      <c r="N173" s="98">
        <f t="shared" si="16"/>
        <v>-5.3196401400001925E-3</v>
      </c>
      <c r="Q173" s="149">
        <f t="shared" si="17"/>
        <v>2.58E-2</v>
      </c>
      <c r="R173" s="149">
        <f t="shared" si="18"/>
        <v>-5.3196401400001925E-3</v>
      </c>
      <c r="T173" s="113"/>
      <c r="U173" s="113"/>
    </row>
    <row r="174" spans="4:21" x14ac:dyDescent="0.2">
      <c r="D174" s="184">
        <v>30955</v>
      </c>
      <c r="E174" s="190">
        <v>4.7899999999999998E-2</v>
      </c>
      <c r="F174" s="190">
        <v>4.4900000000000002E-2</v>
      </c>
      <c r="G174" s="190">
        <v>2.4E-2</v>
      </c>
      <c r="H174" s="190">
        <v>2.3900000000000001E-2</v>
      </c>
      <c r="I174" s="189">
        <f t="shared" si="15"/>
        <v>2.9999999999999957E-3</v>
      </c>
      <c r="L174" s="98">
        <f t="shared" si="14"/>
        <v>9.2000000000000068E-3</v>
      </c>
      <c r="N174" s="98">
        <f t="shared" si="16"/>
        <v>3.0320537599999975E-2</v>
      </c>
      <c r="Q174" s="149">
        <f t="shared" si="17"/>
        <v>4.4900000000000002E-2</v>
      </c>
      <c r="R174" s="149">
        <f t="shared" si="18"/>
        <v>3.0320537599999975E-2</v>
      </c>
      <c r="T174" s="113"/>
      <c r="U174" s="113"/>
    </row>
    <row r="175" spans="4:21" x14ac:dyDescent="0.2">
      <c r="D175" s="184">
        <v>30863</v>
      </c>
      <c r="E175" s="190">
        <v>5.7599999999999998E-2</v>
      </c>
      <c r="F175" s="190">
        <v>5.4600000000000003E-2</v>
      </c>
      <c r="G175" s="190">
        <v>2.3900000000000001E-2</v>
      </c>
      <c r="H175" s="190">
        <v>3.3700000000000001E-2</v>
      </c>
      <c r="I175" s="189">
        <f t="shared" si="15"/>
        <v>2.9999999999999957E-3</v>
      </c>
      <c r="L175" s="98">
        <f t="shared" si="14"/>
        <v>7.4349999999999999E-2</v>
      </c>
      <c r="N175" s="98">
        <f t="shared" si="16"/>
        <v>9.6726884104999744E-2</v>
      </c>
      <c r="Q175" s="149">
        <f t="shared" si="17"/>
        <v>5.4600000000000003E-2</v>
      </c>
      <c r="R175" s="149">
        <f t="shared" si="18"/>
        <v>9.6726884104999744E-2</v>
      </c>
      <c r="T175" s="113"/>
      <c r="U175" s="113"/>
    </row>
    <row r="176" spans="4:21" x14ac:dyDescent="0.2">
      <c r="D176" s="184">
        <v>30772</v>
      </c>
      <c r="E176" s="190">
        <v>2.8400000000000002E-2</v>
      </c>
      <c r="F176" s="190">
        <v>2.5499999999999998E-2</v>
      </c>
      <c r="G176" s="190">
        <v>2.18E-2</v>
      </c>
      <c r="H176" s="190">
        <v>6.6E-3</v>
      </c>
      <c r="I176" s="189">
        <f t="shared" si="15"/>
        <v>2.9000000000000033E-3</v>
      </c>
      <c r="L176" s="98">
        <f t="shared" si="14"/>
        <v>9.75E-3</v>
      </c>
      <c r="N176" s="98">
        <f t="shared" si="16"/>
        <v>2.8770438605000059E-2</v>
      </c>
      <c r="Q176" s="149">
        <f t="shared" si="17"/>
        <v>2.5499999999999998E-2</v>
      </c>
      <c r="R176" s="149">
        <f t="shared" si="18"/>
        <v>2.8770438605000059E-2</v>
      </c>
      <c r="T176" s="113"/>
      <c r="U176" s="113"/>
    </row>
    <row r="177" spans="4:21" x14ac:dyDescent="0.2">
      <c r="D177" s="184">
        <v>30681</v>
      </c>
      <c r="E177" s="190">
        <v>2.9600000000000001E-2</v>
      </c>
      <c r="F177" s="190">
        <v>2.6700000000000002E-2</v>
      </c>
      <c r="G177" s="190">
        <v>2.5100000000000001E-2</v>
      </c>
      <c r="H177" s="190">
        <v>4.4999999999999997E-3</v>
      </c>
      <c r="I177" s="189">
        <f t="shared" si="15"/>
        <v>2.8999999999999998E-3</v>
      </c>
      <c r="L177" s="98">
        <f t="shared" si="14"/>
        <v>1.4549999999999999E-2</v>
      </c>
      <c r="N177" s="98">
        <f t="shared" si="16"/>
        <v>3.6999160905500039E-2</v>
      </c>
      <c r="Q177" s="149">
        <f t="shared" si="17"/>
        <v>2.6700000000000002E-2</v>
      </c>
      <c r="R177" s="149">
        <f t="shared" si="18"/>
        <v>3.6999160905500039E-2</v>
      </c>
      <c r="T177" s="113"/>
      <c r="U177" s="113"/>
    </row>
    <row r="178" spans="4:21" x14ac:dyDescent="0.2">
      <c r="D178" s="184">
        <v>30589</v>
      </c>
      <c r="E178" s="190">
        <v>1.9300000000000001E-2</v>
      </c>
      <c r="F178" s="190">
        <v>1.6400000000000001E-2</v>
      </c>
      <c r="G178" s="190">
        <v>2.1499999999999998E-2</v>
      </c>
      <c r="H178" s="190">
        <v>-2.2000000000000001E-3</v>
      </c>
      <c r="I178" s="189">
        <f t="shared" si="15"/>
        <v>2.8999999999999998E-3</v>
      </c>
      <c r="L178" s="98">
        <f t="shared" si="14"/>
        <v>-1.1649999999999999E-2</v>
      </c>
      <c r="N178" s="98">
        <f t="shared" si="16"/>
        <v>6.6716863775000412E-3</v>
      </c>
      <c r="Q178" s="149">
        <f t="shared" si="17"/>
        <v>1.6400000000000001E-2</v>
      </c>
      <c r="R178" s="149">
        <f t="shared" si="18"/>
        <v>6.6716863775000412E-3</v>
      </c>
      <c r="T178" s="113"/>
      <c r="U178" s="113"/>
    </row>
    <row r="179" spans="4:21" x14ac:dyDescent="0.2">
      <c r="D179" s="184">
        <v>30497</v>
      </c>
      <c r="E179" s="190">
        <v>2.8000000000000001E-2</v>
      </c>
      <c r="F179" s="190">
        <v>2.5000000000000001E-2</v>
      </c>
      <c r="G179" s="190">
        <v>2.3900000000000001E-2</v>
      </c>
      <c r="H179" s="190">
        <v>4.1000000000000003E-3</v>
      </c>
      <c r="I179" s="189">
        <f t="shared" si="15"/>
        <v>2.9999999999999992E-3</v>
      </c>
      <c r="L179" s="98">
        <f t="shared" si="14"/>
        <v>-4.374999999999999E-2</v>
      </c>
      <c r="N179" s="98">
        <f t="shared" si="16"/>
        <v>-2.3832938124999981E-2</v>
      </c>
      <c r="Q179" s="149">
        <f t="shared" si="17"/>
        <v>2.5000000000000001E-2</v>
      </c>
      <c r="R179" s="149">
        <f t="shared" si="18"/>
        <v>-2.3832938124999981E-2</v>
      </c>
      <c r="T179" s="113"/>
      <c r="U179" s="113"/>
    </row>
    <row r="180" spans="4:21" x14ac:dyDescent="0.2">
      <c r="D180" s="184">
        <v>30406</v>
      </c>
      <c r="E180" s="190">
        <v>5.91E-2</v>
      </c>
      <c r="F180" s="190">
        <v>5.6099999999999997E-2</v>
      </c>
      <c r="G180" s="190">
        <v>2.3099999999999999E-2</v>
      </c>
      <c r="H180" s="190">
        <v>3.5999999999999997E-2</v>
      </c>
      <c r="I180" s="189">
        <f t="shared" si="15"/>
        <v>3.0000000000000027E-3</v>
      </c>
      <c r="L180" s="98">
        <f t="shared" si="14"/>
        <v>6.855E-2</v>
      </c>
      <c r="N180" s="98">
        <f t="shared" si="16"/>
        <v>8.99538044849999E-2</v>
      </c>
      <c r="Q180" s="149">
        <f t="shared" si="17"/>
        <v>5.6099999999999997E-2</v>
      </c>
      <c r="R180" s="149">
        <f t="shared" si="18"/>
        <v>8.99538044849999E-2</v>
      </c>
      <c r="T180" s="113"/>
      <c r="U180" s="113"/>
    </row>
    <row r="181" spans="4:21" x14ac:dyDescent="0.2">
      <c r="D181" s="184">
        <v>30316</v>
      </c>
      <c r="E181" s="190">
        <v>3.7100000000000001E-2</v>
      </c>
      <c r="F181" s="190">
        <v>3.4099999999999998E-2</v>
      </c>
      <c r="G181" s="190">
        <v>2.2800000000000001E-2</v>
      </c>
      <c r="H181" s="190">
        <v>1.43E-2</v>
      </c>
      <c r="I181" s="189">
        <f t="shared" si="15"/>
        <v>3.0000000000000027E-3</v>
      </c>
      <c r="L181" s="98">
        <f t="shared" si="14"/>
        <v>2.1049999999999999E-2</v>
      </c>
      <c r="N181" s="98">
        <f t="shared" si="16"/>
        <v>4.1196950179999803E-2</v>
      </c>
      <c r="Q181" s="149">
        <f t="shared" si="17"/>
        <v>3.4099999999999998E-2</v>
      </c>
      <c r="R181" s="149">
        <f t="shared" si="18"/>
        <v>4.1196950179999803E-2</v>
      </c>
      <c r="T181" s="113"/>
      <c r="U181" s="113"/>
    </row>
    <row r="182" spans="4:21" x14ac:dyDescent="0.2">
      <c r="D182" s="184">
        <v>30224</v>
      </c>
      <c r="E182" s="190">
        <v>3.3700000000000001E-2</v>
      </c>
      <c r="F182" s="190">
        <v>3.0700000000000002E-2</v>
      </c>
      <c r="G182" s="190">
        <v>2.3900000000000001E-2</v>
      </c>
      <c r="H182" s="190">
        <v>9.7999999999999997E-3</v>
      </c>
      <c r="I182" s="189">
        <f t="shared" si="15"/>
        <v>2.9999999999999992E-3</v>
      </c>
      <c r="L182" s="98">
        <f t="shared" si="14"/>
        <v>3.635E-2</v>
      </c>
      <c r="N182" s="98">
        <f t="shared" si="16"/>
        <v>5.7935408705000135E-2</v>
      </c>
      <c r="Q182" s="149">
        <f t="shared" si="17"/>
        <v>3.0700000000000002E-2</v>
      </c>
      <c r="R182" s="149">
        <f t="shared" si="18"/>
        <v>5.7935408705000135E-2</v>
      </c>
      <c r="T182" s="113"/>
      <c r="U182" s="113"/>
    </row>
    <row r="183" spans="4:21" x14ac:dyDescent="0.2">
      <c r="D183" s="184">
        <v>30132</v>
      </c>
      <c r="E183" s="190">
        <v>1.54E-2</v>
      </c>
      <c r="F183" s="190">
        <v>1.24E-2</v>
      </c>
      <c r="G183" s="190">
        <v>2.3300000000000001E-2</v>
      </c>
      <c r="H183" s="190">
        <v>-7.9000000000000008E-3</v>
      </c>
      <c r="I183" s="189">
        <f t="shared" si="15"/>
        <v>3.0000000000000009E-3</v>
      </c>
      <c r="L183" s="98">
        <f t="shared" si="14"/>
        <v>-2.6950000000000002E-2</v>
      </c>
      <c r="N183" s="98">
        <f t="shared" si="16"/>
        <v>-7.2651011950000122E-3</v>
      </c>
      <c r="Q183" s="149">
        <f t="shared" si="17"/>
        <v>1.24E-2</v>
      </c>
      <c r="R183" s="149">
        <f t="shared" si="18"/>
        <v>-7.2651011950000122E-3</v>
      </c>
      <c r="T183" s="113"/>
      <c r="U183" s="113"/>
    </row>
    <row r="184" spans="4:21" x14ac:dyDescent="0.2">
      <c r="D184" s="184">
        <v>30041</v>
      </c>
      <c r="E184" s="190">
        <v>2.4299999999999999E-2</v>
      </c>
      <c r="F184" s="190">
        <v>2.1399999999999999E-2</v>
      </c>
      <c r="G184" s="190">
        <v>1.95E-2</v>
      </c>
      <c r="H184" s="190">
        <v>4.7999999999999996E-3</v>
      </c>
      <c r="I184" s="189">
        <f t="shared" si="15"/>
        <v>2.8999999999999998E-3</v>
      </c>
      <c r="L184" s="98">
        <f t="shared" si="14"/>
        <v>5.3999999999999986E-3</v>
      </c>
      <c r="N184" s="98">
        <f t="shared" si="16"/>
        <v>2.2032784630000135E-2</v>
      </c>
      <c r="Q184" s="149">
        <f t="shared" si="17"/>
        <v>2.1399999999999999E-2</v>
      </c>
      <c r="R184" s="149">
        <f t="shared" si="18"/>
        <v>2.2032784630000135E-2</v>
      </c>
    </row>
    <row r="185" spans="4:21" x14ac:dyDescent="0.2">
      <c r="D185" s="184">
        <v>29951</v>
      </c>
      <c r="E185" s="190">
        <v>2.3599999999999999E-2</v>
      </c>
      <c r="F185" s="190">
        <v>2.06E-2</v>
      </c>
      <c r="G185" s="190">
        <v>1.9199999999999998E-2</v>
      </c>
      <c r="H185" s="190">
        <v>4.4000000000000003E-3</v>
      </c>
      <c r="I185" s="189">
        <f t="shared" si="15"/>
        <v>2.9999999999999992E-3</v>
      </c>
      <c r="L185" s="98">
        <f t="shared" si="14"/>
        <v>5.9000000000000007E-3</v>
      </c>
      <c r="N185" s="98">
        <f t="shared" si="16"/>
        <v>2.2137640160000194E-2</v>
      </c>
      <c r="Q185" s="149">
        <f t="shared" si="17"/>
        <v>2.06E-2</v>
      </c>
      <c r="R185" s="149">
        <f t="shared" si="18"/>
        <v>2.2137640160000194E-2</v>
      </c>
    </row>
    <row r="186" spans="4:21" x14ac:dyDescent="0.2">
      <c r="D186" s="184">
        <v>29859</v>
      </c>
      <c r="E186" s="190">
        <v>2.9399999999999999E-2</v>
      </c>
      <c r="F186" s="190">
        <v>2.6499999999999999E-2</v>
      </c>
      <c r="G186" s="190">
        <v>2.5999999999999999E-2</v>
      </c>
      <c r="H186" s="190">
        <v>3.3999999999999998E-3</v>
      </c>
      <c r="I186" s="189">
        <f t="shared" si="15"/>
        <v>2.8999999999999998E-3</v>
      </c>
      <c r="L186" s="98">
        <f t="shared" si="14"/>
        <v>-4.7749999999999994E-2</v>
      </c>
      <c r="N186" s="98">
        <f t="shared" si="16"/>
        <v>-2.5824824649999911E-2</v>
      </c>
      <c r="Q186" s="149">
        <f t="shared" si="17"/>
        <v>2.6499999999999999E-2</v>
      </c>
      <c r="R186" s="149">
        <f t="shared" si="18"/>
        <v>-2.5824824649999911E-2</v>
      </c>
    </row>
    <row r="187" spans="4:21" x14ac:dyDescent="0.2">
      <c r="D187" s="184">
        <v>29767</v>
      </c>
      <c r="E187" s="190">
        <v>6.4100000000000004E-2</v>
      </c>
      <c r="F187" s="190">
        <v>6.1100000000000002E-2</v>
      </c>
      <c r="G187" s="190">
        <v>2.6599999999999999E-2</v>
      </c>
      <c r="H187" s="190">
        <v>3.7499999999999999E-2</v>
      </c>
      <c r="I187" s="189">
        <f t="shared" si="15"/>
        <v>3.0000000000000027E-3</v>
      </c>
      <c r="L187" s="98">
        <f t="shared" si="14"/>
        <v>7.619999999999999E-2</v>
      </c>
      <c r="N187" s="98">
        <f t="shared" si="16"/>
        <v>0.10151243923999997</v>
      </c>
      <c r="Q187" s="149">
        <f t="shared" si="17"/>
        <v>6.1100000000000002E-2</v>
      </c>
      <c r="R187" s="149">
        <f t="shared" si="18"/>
        <v>0.10151243923999997</v>
      </c>
    </row>
    <row r="188" spans="4:21" x14ac:dyDescent="0.2">
      <c r="D188" s="184">
        <v>29676</v>
      </c>
      <c r="E188" s="190">
        <v>3.73E-2</v>
      </c>
      <c r="F188" s="190">
        <v>3.4299999999999997E-2</v>
      </c>
      <c r="G188" s="190">
        <v>2.5600000000000001E-2</v>
      </c>
      <c r="H188" s="190">
        <v>1.17E-2</v>
      </c>
      <c r="I188" s="189">
        <f t="shared" si="15"/>
        <v>3.0000000000000027E-3</v>
      </c>
      <c r="L188" s="98">
        <f t="shared" si="14"/>
        <v>2.9249999999999998E-2</v>
      </c>
      <c r="N188" s="98">
        <f t="shared" si="16"/>
        <v>5.243200360000011E-2</v>
      </c>
      <c r="Q188" s="149">
        <f t="shared" si="17"/>
        <v>3.4299999999999997E-2</v>
      </c>
      <c r="R188" s="149">
        <f t="shared" si="18"/>
        <v>5.243200360000011E-2</v>
      </c>
    </row>
    <row r="189" spans="4:21" x14ac:dyDescent="0.2">
      <c r="D189" s="184">
        <v>29586</v>
      </c>
      <c r="E189" s="190">
        <v>2.4799999999999999E-2</v>
      </c>
      <c r="F189" s="190">
        <v>2.1899999999999999E-2</v>
      </c>
      <c r="G189" s="190">
        <v>2.4799999999999999E-2</v>
      </c>
      <c r="H189" s="190">
        <v>0</v>
      </c>
      <c r="I189" s="189">
        <f t="shared" si="15"/>
        <v>2.8999999999999998E-3</v>
      </c>
      <c r="L189" s="98">
        <f t="shared" si="14"/>
        <v>-0.10439999999999999</v>
      </c>
      <c r="N189" s="98">
        <f t="shared" si="16"/>
        <v>-8.4850771552000159E-2</v>
      </c>
      <c r="Q189" s="149">
        <f t="shared" si="17"/>
        <v>2.1899999999999999E-2</v>
      </c>
      <c r="R189" s="149">
        <f t="shared" si="18"/>
        <v>-8.4850771552000159E-2</v>
      </c>
    </row>
    <row r="190" spans="4:21" x14ac:dyDescent="0.2">
      <c r="D190" s="184">
        <v>29494</v>
      </c>
      <c r="E190" s="190">
        <v>8.6300000000000002E-2</v>
      </c>
      <c r="F190" s="190">
        <v>8.3199999999999996E-2</v>
      </c>
      <c r="G190" s="190">
        <v>1.67E-2</v>
      </c>
      <c r="H190" s="190">
        <v>6.9599999999999995E-2</v>
      </c>
      <c r="I190" s="189">
        <f t="shared" si="15"/>
        <v>3.1000000000000055E-3</v>
      </c>
      <c r="L190" s="98">
        <f t="shared" si="14"/>
        <v>0.14451086076039868</v>
      </c>
      <c r="N190" s="98">
        <f t="shared" si="16"/>
        <v>0.16001695713947828</v>
      </c>
      <c r="Q190" s="149">
        <f t="shared" si="17"/>
        <v>8.3199999999999996E-2</v>
      </c>
      <c r="R190" s="149">
        <f t="shared" si="18"/>
        <v>0.16001695713947828</v>
      </c>
    </row>
    <row r="191" spans="4:21" x14ac:dyDescent="0.2">
      <c r="D191" s="184">
        <v>29402</v>
      </c>
      <c r="E191" s="189">
        <v>4.1812959532109902E-2</v>
      </c>
      <c r="F191" s="189">
        <v>3.9147690455378102E-2</v>
      </c>
      <c r="G191" s="189">
        <v>2.2153533372375699E-2</v>
      </c>
      <c r="H191" s="189">
        <v>1.9659426159734199E-2</v>
      </c>
      <c r="I191" s="189">
        <f t="shared" si="15"/>
        <v>2.6652690767317994E-3</v>
      </c>
      <c r="L191" s="98">
        <f t="shared" si="14"/>
        <v>-6.5381422448396002E-3</v>
      </c>
      <c r="N191" s="98">
        <f t="shared" si="16"/>
        <v>1.2764045924738454E-2</v>
      </c>
      <c r="Q191" s="149">
        <f t="shared" si="17"/>
        <v>3.9147690455378102E-2</v>
      </c>
      <c r="R191" s="149">
        <f t="shared" si="18"/>
        <v>1.2764045924738454E-2</v>
      </c>
    </row>
    <row r="192" spans="4:21" x14ac:dyDescent="0.2">
      <c r="D192" s="184">
        <v>29311</v>
      </c>
      <c r="E192" s="189">
        <v>6.1442333268954298E-2</v>
      </c>
      <c r="F192" s="189">
        <v>5.8716131938887098E-2</v>
      </c>
      <c r="G192" s="189">
        <v>2.42445553487124E-2</v>
      </c>
      <c r="H192" s="189">
        <v>3.7124471762783398E-2</v>
      </c>
      <c r="I192" s="189">
        <f t="shared" si="15"/>
        <v>2.7262013300672003E-3</v>
      </c>
      <c r="L192" s="98">
        <f t="shared" si="14"/>
        <v>6.6256319891003987E-2</v>
      </c>
      <c r="N192" s="98">
        <f t="shared" si="16"/>
        <v>8.9129926070820265E-2</v>
      </c>
      <c r="Q192" s="149">
        <f t="shared" si="17"/>
        <v>5.8716131938887098E-2</v>
      </c>
      <c r="R192" s="149">
        <f t="shared" si="18"/>
        <v>8.9129926070820265E-2</v>
      </c>
    </row>
    <row r="193" spans="4:18" x14ac:dyDescent="0.2">
      <c r="D193" s="184">
        <v>29220</v>
      </c>
      <c r="E193" s="189">
        <v>4.0609735113177198E-2</v>
      </c>
      <c r="F193" s="189">
        <v>3.7972639774089198E-2</v>
      </c>
      <c r="G193" s="189">
        <v>2.2882889239389099E-2</v>
      </c>
      <c r="H193" s="189">
        <v>1.7703239677303001E-2</v>
      </c>
      <c r="I193" s="189">
        <f t="shared" si="15"/>
        <v>2.6370953390879998E-3</v>
      </c>
      <c r="L193" s="98">
        <f t="shared" si="14"/>
        <v>-1.5288011754395142E-2</v>
      </c>
      <c r="N193" s="98">
        <f t="shared" si="16"/>
        <v>4.5888423955167124E-3</v>
      </c>
      <c r="Q193" s="149">
        <f t="shared" si="17"/>
        <v>3.7972639774089198E-2</v>
      </c>
      <c r="R193" s="149">
        <f t="shared" si="18"/>
        <v>4.5888423955167124E-3</v>
      </c>
    </row>
    <row r="194" spans="4:18" x14ac:dyDescent="0.2">
      <c r="D194" s="184">
        <v>29128</v>
      </c>
      <c r="E194" s="189">
        <v>6.4358412932061501E-2</v>
      </c>
      <c r="F194" s="189">
        <v>6.15454575206714E-2</v>
      </c>
      <c r="G194" s="189">
        <v>2.4566861769152199E-2</v>
      </c>
      <c r="H194" s="189">
        <v>3.96974072984351E-2</v>
      </c>
      <c r="I194" s="189">
        <f t="shared" si="15"/>
        <v>2.8129554113901015E-3</v>
      </c>
      <c r="L194" s="98">
        <f t="shared" si="14"/>
        <v>8.0554383591279352E-2</v>
      </c>
      <c r="N194" s="98">
        <f t="shared" si="16"/>
        <v>0.10398599022975064</v>
      </c>
      <c r="Q194" s="149">
        <f t="shared" si="17"/>
        <v>6.15454575206714E-2</v>
      </c>
      <c r="R194" s="149">
        <f t="shared" si="18"/>
        <v>0.10398599022975064</v>
      </c>
    </row>
    <row r="195" spans="4:18" x14ac:dyDescent="0.2">
      <c r="D195" s="184">
        <v>29036</v>
      </c>
      <c r="E195" s="189">
        <v>3.4417751664501298E-2</v>
      </c>
      <c r="F195" s="189">
        <v>3.1730843116766799E-2</v>
      </c>
      <c r="G195" s="189">
        <v>2.19103126583549E-2</v>
      </c>
      <c r="H195" s="189">
        <v>1.2459423103205599E-2</v>
      </c>
      <c r="I195" s="189">
        <f t="shared" si="15"/>
        <v>2.6869085477344984E-3</v>
      </c>
      <c r="L195" s="98">
        <f t="shared" si="14"/>
        <v>1.0201270922964049E-2</v>
      </c>
      <c r="N195" s="98">
        <f t="shared" si="16"/>
        <v>2.9561306621527672E-2</v>
      </c>
      <c r="Q195" s="149">
        <f t="shared" si="17"/>
        <v>3.1730843116766799E-2</v>
      </c>
      <c r="R195" s="149">
        <f t="shared" si="18"/>
        <v>2.9561306621527672E-2</v>
      </c>
    </row>
    <row r="196" spans="4:18" x14ac:dyDescent="0.2">
      <c r="D196" s="184">
        <v>28945</v>
      </c>
      <c r="E196" s="189">
        <v>3.8424702355295097E-2</v>
      </c>
      <c r="F196" s="189">
        <v>3.5689552223247802E-2</v>
      </c>
      <c r="G196" s="189">
        <v>2.4442187807398302E-2</v>
      </c>
      <c r="H196" s="189">
        <v>1.3964857890033299E-2</v>
      </c>
      <c r="I196" s="189">
        <f t="shared" si="15"/>
        <v>2.7351501320472954E-3</v>
      </c>
      <c r="L196" s="98">
        <f t="shared" si="14"/>
        <v>3.491214472508325E-2</v>
      </c>
      <c r="N196" s="98">
        <f t="shared" si="16"/>
        <v>5.7307834604631402E-2</v>
      </c>
      <c r="Q196" s="149">
        <f t="shared" si="17"/>
        <v>3.5689552223247802E-2</v>
      </c>
      <c r="R196" s="149">
        <f t="shared" si="18"/>
        <v>5.7307834604631402E-2</v>
      </c>
    </row>
    <row r="197" spans="4:18" x14ac:dyDescent="0.2">
      <c r="D197" s="184">
        <v>28855</v>
      </c>
    </row>
    <row r="198" spans="4:18" x14ac:dyDescent="0.2">
      <c r="D198" s="184">
        <v>28763</v>
      </c>
    </row>
    <row r="199" spans="4:18" x14ac:dyDescent="0.2">
      <c r="D199" s="184">
        <v>28671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7C78-0A01-43C7-B602-928E18A6F17D}">
  <sheetPr codeName="Sheet14">
    <tabColor theme="9" tint="-0.249977111117893"/>
  </sheetPr>
  <dimension ref="B1:U196"/>
  <sheetViews>
    <sheetView topLeftCell="D1" zoomScale="130" zoomScaleNormal="130" workbookViewId="0">
      <selection activeCell="J18" sqref="J18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  <c r="L3" s="187"/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REITs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500</v>
      </c>
      <c r="E7" s="97" t="s">
        <v>501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G8" s="145"/>
      <c r="H8" s="145"/>
      <c r="I8" s="145"/>
      <c r="J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</v>
      </c>
      <c r="N10" s="133">
        <f>STDEV(N14:N113)</f>
        <v>9.8886439951496471E-2</v>
      </c>
      <c r="O10" s="134">
        <f>N10*2</f>
        <v>0.19777287990299294</v>
      </c>
      <c r="Q10" s="319" t="s">
        <v>480</v>
      </c>
      <c r="R10" s="319" t="s">
        <v>481</v>
      </c>
      <c r="T10" s="132">
        <f>SLOPE(T14:T113,U14:U113)</f>
        <v>-8.0198555236543678E-2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84">
        <v>45565</v>
      </c>
      <c r="E14" s="185">
        <v>0.16334399999999999</v>
      </c>
      <c r="F14" s="185">
        <v>0.16334399999999999</v>
      </c>
      <c r="G14" s="185"/>
      <c r="H14" s="185">
        <v>0.16334399999999999</v>
      </c>
      <c r="I14" s="186"/>
      <c r="J14" s="154"/>
      <c r="L14" s="98">
        <f>(H14-($L$10*H15))/(1-$L$10)</f>
        <v>0.16334399999999999</v>
      </c>
      <c r="N14" s="98">
        <f>(1+L14)*(1+G14)*(1-I14)-1</f>
        <v>0.16334399999999993</v>
      </c>
      <c r="Q14" s="149">
        <f>F14</f>
        <v>0.16334399999999999</v>
      </c>
      <c r="R14" s="149">
        <f>N14</f>
        <v>0.16334399999999993</v>
      </c>
      <c r="S14" s="102"/>
      <c r="T14" s="113">
        <f t="shared" ref="T14:T76" si="0">H14</f>
        <v>0.16334399999999999</v>
      </c>
      <c r="U14" s="113">
        <f t="shared" ref="U14:U76" si="1">H16</f>
        <v>-1.0487182140171414E-2</v>
      </c>
    </row>
    <row r="15" spans="2:21" ht="12" customHeight="1" x14ac:dyDescent="0.2">
      <c r="B15" s="320" t="s">
        <v>472</v>
      </c>
      <c r="D15" s="184">
        <v>45473</v>
      </c>
      <c r="E15" s="185">
        <v>-2.1485895564053781E-2</v>
      </c>
      <c r="F15" s="185">
        <v>-2.1485895564053781E-2</v>
      </c>
      <c r="G15" s="185"/>
      <c r="H15" s="185">
        <v>-2.1485895564053781E-2</v>
      </c>
      <c r="I15" s="186"/>
      <c r="L15" s="98">
        <f t="shared" ref="L15:L75" si="2">(H15-($L$10*H16))/(1-$L$10)</f>
        <v>-2.1485895564053781E-2</v>
      </c>
      <c r="N15" s="98">
        <f t="shared" ref="N15:N78" si="3">(1+L15)*(1+G15)*(1-I15)-1</f>
        <v>-2.1485895564053781E-2</v>
      </c>
      <c r="Q15" s="149">
        <f t="shared" ref="Q15:Q78" si="4">F15</f>
        <v>-2.1485895564053781E-2</v>
      </c>
      <c r="R15" s="149">
        <f t="shared" ref="R15:R78" si="5">N15</f>
        <v>-2.1485895564053781E-2</v>
      </c>
      <c r="S15" s="102"/>
      <c r="T15" s="113">
        <f t="shared" si="0"/>
        <v>-2.1485895564053781E-2</v>
      </c>
      <c r="U15" s="113">
        <f t="shared" si="1"/>
        <v>0.15588935740204235</v>
      </c>
    </row>
    <row r="16" spans="2:21" x14ac:dyDescent="0.2">
      <c r="B16" s="320"/>
      <c r="D16" s="184">
        <v>45382</v>
      </c>
      <c r="E16" s="185">
        <v>-1.0487182140171414E-2</v>
      </c>
      <c r="F16" s="185">
        <v>-1.0487182140171414E-2</v>
      </c>
      <c r="G16" s="185"/>
      <c r="H16" s="185">
        <v>-1.0487182140171414E-2</v>
      </c>
      <c r="I16" s="186"/>
      <c r="L16" s="98">
        <f t="shared" si="2"/>
        <v>-1.0487182140171414E-2</v>
      </c>
      <c r="N16" s="98">
        <f t="shared" si="3"/>
        <v>-1.0487182140171414E-2</v>
      </c>
      <c r="Q16" s="149">
        <f t="shared" si="4"/>
        <v>-1.0487182140171414E-2</v>
      </c>
      <c r="R16" s="149">
        <f t="shared" si="5"/>
        <v>-1.0487182140171414E-2</v>
      </c>
      <c r="S16" s="102"/>
      <c r="T16" s="113">
        <f t="shared" si="0"/>
        <v>-1.0487182140171414E-2</v>
      </c>
      <c r="U16" s="113">
        <f t="shared" si="1"/>
        <v>-5.593598869532046E-2</v>
      </c>
    </row>
    <row r="17" spans="2:21" ht="12.75" thickBot="1" x14ac:dyDescent="0.25">
      <c r="B17" s="321"/>
      <c r="D17" s="184">
        <v>45291</v>
      </c>
      <c r="E17" s="185">
        <v>0.15588935740204235</v>
      </c>
      <c r="F17" s="185">
        <v>0.15588935740204235</v>
      </c>
      <c r="G17" s="185"/>
      <c r="H17" s="185">
        <v>0.15588935740204235</v>
      </c>
      <c r="I17" s="186"/>
      <c r="L17" s="98">
        <f t="shared" si="2"/>
        <v>0.15588935740204235</v>
      </c>
      <c r="N17" s="98">
        <f t="shared" si="3"/>
        <v>0.15588935740204235</v>
      </c>
      <c r="Q17" s="149">
        <f t="shared" si="4"/>
        <v>0.15588935740204235</v>
      </c>
      <c r="R17" s="149">
        <f t="shared" si="5"/>
        <v>0.15588935740204235</v>
      </c>
      <c r="S17" s="102"/>
      <c r="T17" s="113">
        <f t="shared" si="0"/>
        <v>0.15588935740204235</v>
      </c>
      <c r="U17" s="113">
        <f t="shared" si="1"/>
        <v>5.4285399952702651E-3</v>
      </c>
    </row>
    <row r="18" spans="2:21" x14ac:dyDescent="0.2">
      <c r="B18" s="152"/>
      <c r="D18" s="184">
        <v>45199</v>
      </c>
      <c r="E18" s="185">
        <v>-5.593598869532046E-2</v>
      </c>
      <c r="F18" s="185">
        <v>-5.593598869532046E-2</v>
      </c>
      <c r="G18" s="185"/>
      <c r="H18" s="185">
        <v>-5.593598869532046E-2</v>
      </c>
      <c r="I18" s="186"/>
      <c r="L18" s="98">
        <f t="shared" si="2"/>
        <v>-5.593598869532046E-2</v>
      </c>
      <c r="N18" s="98">
        <f t="shared" si="3"/>
        <v>-5.593598869532046E-2</v>
      </c>
      <c r="Q18" s="149">
        <f t="shared" si="4"/>
        <v>-5.593598869532046E-2</v>
      </c>
      <c r="R18" s="149">
        <f t="shared" si="5"/>
        <v>-5.593598869532046E-2</v>
      </c>
      <c r="S18" s="102"/>
      <c r="T18" s="113">
        <f t="shared" si="0"/>
        <v>-5.593598869532046E-2</v>
      </c>
      <c r="U18" s="113">
        <f t="shared" si="1"/>
        <v>1.035882483165329E-2</v>
      </c>
    </row>
    <row r="19" spans="2:21" x14ac:dyDescent="0.2">
      <c r="D19" s="184">
        <v>45107</v>
      </c>
      <c r="E19" s="185">
        <v>5.4285399952702651E-3</v>
      </c>
      <c r="F19" s="185">
        <v>5.4285399952702651E-3</v>
      </c>
      <c r="G19" s="185"/>
      <c r="H19" s="185">
        <v>5.4285399952702651E-3</v>
      </c>
      <c r="I19" s="186"/>
      <c r="L19" s="98">
        <f t="shared" si="2"/>
        <v>5.4285399952702651E-3</v>
      </c>
      <c r="N19" s="98">
        <f t="shared" si="3"/>
        <v>5.4285399952702651E-3</v>
      </c>
      <c r="Q19" s="149">
        <f t="shared" si="4"/>
        <v>5.4285399952702651E-3</v>
      </c>
      <c r="R19" s="149">
        <f t="shared" si="5"/>
        <v>5.4285399952702651E-3</v>
      </c>
      <c r="S19" s="102"/>
      <c r="T19" s="113">
        <f t="shared" si="0"/>
        <v>5.4285399952702651E-3</v>
      </c>
      <c r="U19" s="113">
        <f t="shared" si="1"/>
        <v>7.1068989796568394E-2</v>
      </c>
    </row>
    <row r="20" spans="2:21" x14ac:dyDescent="0.2">
      <c r="D20" s="184">
        <v>45016</v>
      </c>
      <c r="E20" s="185">
        <v>1.035882483165329E-2</v>
      </c>
      <c r="F20" s="185">
        <v>1.035882483165329E-2</v>
      </c>
      <c r="G20" s="185"/>
      <c r="H20" s="185">
        <v>1.035882483165329E-2</v>
      </c>
      <c r="I20" s="186"/>
      <c r="L20" s="98">
        <f t="shared" si="2"/>
        <v>1.035882483165329E-2</v>
      </c>
      <c r="N20" s="98">
        <f t="shared" si="3"/>
        <v>1.035882483165329E-2</v>
      </c>
      <c r="Q20" s="149">
        <f t="shared" si="4"/>
        <v>1.035882483165329E-2</v>
      </c>
      <c r="R20" s="149">
        <f t="shared" si="5"/>
        <v>1.035882483165329E-2</v>
      </c>
      <c r="S20" s="102"/>
      <c r="T20" s="113">
        <f t="shared" si="0"/>
        <v>1.035882483165329E-2</v>
      </c>
      <c r="U20" s="113">
        <f t="shared" si="1"/>
        <v>-0.11386759991156836</v>
      </c>
    </row>
    <row r="21" spans="2:21" x14ac:dyDescent="0.2">
      <c r="D21" s="184">
        <v>44926</v>
      </c>
      <c r="E21" s="185">
        <v>7.1068989796568394E-2</v>
      </c>
      <c r="F21" s="185">
        <v>7.1068989796568394E-2</v>
      </c>
      <c r="G21" s="185"/>
      <c r="H21" s="185">
        <v>7.1068989796568394E-2</v>
      </c>
      <c r="I21" s="186"/>
      <c r="L21" s="98">
        <f t="shared" si="2"/>
        <v>7.1068989796568394E-2</v>
      </c>
      <c r="N21" s="98">
        <f t="shared" si="3"/>
        <v>7.1068989796568394E-2</v>
      </c>
      <c r="Q21" s="149">
        <f t="shared" si="4"/>
        <v>7.1068989796568394E-2</v>
      </c>
      <c r="R21" s="149">
        <f t="shared" si="5"/>
        <v>7.1068989796568394E-2</v>
      </c>
      <c r="S21" s="102"/>
      <c r="T21" s="113">
        <f t="shared" si="0"/>
        <v>7.1068989796568394E-2</v>
      </c>
      <c r="U21" s="113">
        <f t="shared" si="1"/>
        <v>-0.17215094196659397</v>
      </c>
    </row>
    <row r="22" spans="2:21" x14ac:dyDescent="0.2">
      <c r="D22" s="184">
        <v>44834</v>
      </c>
      <c r="E22" s="185">
        <v>-0.11386759991156836</v>
      </c>
      <c r="F22" s="185">
        <v>-0.11386759991156836</v>
      </c>
      <c r="G22" s="185"/>
      <c r="H22" s="185">
        <v>-0.11386759991156836</v>
      </c>
      <c r="I22" s="186"/>
      <c r="L22" s="98">
        <f t="shared" si="2"/>
        <v>-0.11386759991156836</v>
      </c>
      <c r="N22" s="98">
        <f t="shared" si="3"/>
        <v>-0.11386759991156836</v>
      </c>
      <c r="Q22" s="149">
        <f t="shared" si="4"/>
        <v>-0.11386759991156836</v>
      </c>
      <c r="R22" s="149">
        <f t="shared" si="5"/>
        <v>-0.11386759991156836</v>
      </c>
      <c r="S22" s="102"/>
      <c r="T22" s="113">
        <f t="shared" si="0"/>
        <v>-0.11386759991156836</v>
      </c>
      <c r="U22" s="113">
        <f t="shared" si="1"/>
        <v>-3.7896182822077407E-2</v>
      </c>
    </row>
    <row r="23" spans="2:21" x14ac:dyDescent="0.2">
      <c r="D23" s="184">
        <v>44742</v>
      </c>
      <c r="E23" s="185">
        <v>-0.17215094196659397</v>
      </c>
      <c r="F23" s="185">
        <v>-0.17215094196659397</v>
      </c>
      <c r="G23" s="185"/>
      <c r="H23" s="185">
        <v>-0.17215094196659397</v>
      </c>
      <c r="I23" s="186"/>
      <c r="L23" s="98">
        <f t="shared" si="2"/>
        <v>-0.17215094196659397</v>
      </c>
      <c r="N23" s="98">
        <f t="shared" si="3"/>
        <v>-0.17215094196659397</v>
      </c>
      <c r="Q23" s="149">
        <f t="shared" si="4"/>
        <v>-0.17215094196659397</v>
      </c>
      <c r="R23" s="149">
        <f t="shared" si="5"/>
        <v>-0.17215094196659397</v>
      </c>
      <c r="T23" s="113">
        <f t="shared" si="0"/>
        <v>-0.17215094196659397</v>
      </c>
      <c r="U23" s="113">
        <f t="shared" si="1"/>
        <v>0.10368648631505484</v>
      </c>
    </row>
    <row r="24" spans="2:21" x14ac:dyDescent="0.2">
      <c r="D24" s="184">
        <v>44651</v>
      </c>
      <c r="E24" s="185">
        <v>-3.7896182822077407E-2</v>
      </c>
      <c r="F24" s="185">
        <v>-3.7896182822077407E-2</v>
      </c>
      <c r="G24" s="185"/>
      <c r="H24" s="185">
        <v>-3.7896182822077407E-2</v>
      </c>
      <c r="I24" s="186"/>
      <c r="L24" s="98">
        <f t="shared" si="2"/>
        <v>-3.7896182822077407E-2</v>
      </c>
      <c r="N24" s="98">
        <f t="shared" si="3"/>
        <v>-3.7896182822077407E-2</v>
      </c>
      <c r="Q24" s="149">
        <f t="shared" si="4"/>
        <v>-3.7896182822077407E-2</v>
      </c>
      <c r="R24" s="149">
        <f t="shared" si="5"/>
        <v>-3.7896182822077407E-2</v>
      </c>
      <c r="T24" s="113">
        <f t="shared" si="0"/>
        <v>-3.7896182822077407E-2</v>
      </c>
      <c r="U24" s="113">
        <f t="shared" si="1"/>
        <v>-7.2640068859756001E-3</v>
      </c>
    </row>
    <row r="25" spans="2:21" x14ac:dyDescent="0.2">
      <c r="D25" s="184">
        <v>44561</v>
      </c>
      <c r="E25" s="185">
        <v>0.10368648631505484</v>
      </c>
      <c r="F25" s="185">
        <v>0.10368648631505484</v>
      </c>
      <c r="G25" s="185"/>
      <c r="H25" s="185">
        <v>0.10368648631505484</v>
      </c>
      <c r="I25" s="186"/>
      <c r="L25" s="98">
        <f t="shared" si="2"/>
        <v>0.10368648631505484</v>
      </c>
      <c r="N25" s="98">
        <f t="shared" si="3"/>
        <v>0.10368648631505484</v>
      </c>
      <c r="Q25" s="149">
        <f t="shared" si="4"/>
        <v>0.10368648631505484</v>
      </c>
      <c r="R25" s="149">
        <f t="shared" si="5"/>
        <v>0.10368648631505484</v>
      </c>
      <c r="T25" s="113">
        <f t="shared" si="0"/>
        <v>0.10368648631505484</v>
      </c>
      <c r="U25" s="113">
        <f t="shared" si="1"/>
        <v>9.4214181158307042E-2</v>
      </c>
    </row>
    <row r="26" spans="2:21" x14ac:dyDescent="0.2">
      <c r="D26" s="184">
        <v>44469</v>
      </c>
      <c r="E26" s="185">
        <v>-7.2640068859756001E-3</v>
      </c>
      <c r="F26" s="185">
        <v>-7.2640068859756001E-3</v>
      </c>
      <c r="G26" s="185"/>
      <c r="H26" s="185">
        <v>-7.2640068859756001E-3</v>
      </c>
      <c r="I26" s="186"/>
      <c r="L26" s="98">
        <f t="shared" si="2"/>
        <v>-7.2640068859756001E-3</v>
      </c>
      <c r="N26" s="98">
        <f t="shared" si="3"/>
        <v>-7.2640068859756157E-3</v>
      </c>
      <c r="Q26" s="149">
        <f t="shared" si="4"/>
        <v>-7.2640068859756001E-3</v>
      </c>
      <c r="R26" s="149">
        <f t="shared" si="5"/>
        <v>-7.2640068859756157E-3</v>
      </c>
      <c r="T26" s="113">
        <f t="shared" si="0"/>
        <v>-7.2640068859756001E-3</v>
      </c>
      <c r="U26" s="113">
        <f t="shared" si="1"/>
        <v>6.1093809069353799E-2</v>
      </c>
    </row>
    <row r="27" spans="2:21" x14ac:dyDescent="0.2">
      <c r="D27" s="184">
        <v>44377</v>
      </c>
      <c r="E27" s="185">
        <v>9.4214181158307042E-2</v>
      </c>
      <c r="F27" s="185">
        <v>9.4214181158307042E-2</v>
      </c>
      <c r="G27" s="185"/>
      <c r="H27" s="185">
        <v>9.4214181158307042E-2</v>
      </c>
      <c r="I27" s="186"/>
      <c r="L27" s="98">
        <f t="shared" si="2"/>
        <v>9.4214181158307042E-2</v>
      </c>
      <c r="N27" s="98">
        <f t="shared" si="3"/>
        <v>9.4214181158307042E-2</v>
      </c>
      <c r="Q27" s="149">
        <f t="shared" si="4"/>
        <v>9.4214181158307042E-2</v>
      </c>
      <c r="R27" s="149">
        <f t="shared" si="5"/>
        <v>9.4214181158307042E-2</v>
      </c>
      <c r="T27" s="113">
        <f t="shared" si="0"/>
        <v>9.4214181158307042E-2</v>
      </c>
      <c r="U27" s="113">
        <f t="shared" si="1"/>
        <v>0.13486387268386335</v>
      </c>
    </row>
    <row r="28" spans="2:21" x14ac:dyDescent="0.2">
      <c r="D28" s="184">
        <v>44286</v>
      </c>
      <c r="E28" s="185">
        <v>6.1093809069353799E-2</v>
      </c>
      <c r="F28" s="185">
        <v>6.1093809069353799E-2</v>
      </c>
      <c r="G28" s="185"/>
      <c r="H28" s="185">
        <v>6.1093809069353799E-2</v>
      </c>
      <c r="I28" s="186"/>
      <c r="L28" s="98">
        <f t="shared" si="2"/>
        <v>6.1093809069353799E-2</v>
      </c>
      <c r="N28" s="98">
        <f t="shared" si="3"/>
        <v>6.1093809069353799E-2</v>
      </c>
      <c r="Q28" s="149">
        <f t="shared" si="4"/>
        <v>6.1093809069353799E-2</v>
      </c>
      <c r="R28" s="149">
        <f t="shared" si="5"/>
        <v>6.1093809069353799E-2</v>
      </c>
      <c r="T28" s="113">
        <f t="shared" si="0"/>
        <v>6.1093809069353799E-2</v>
      </c>
      <c r="U28" s="113">
        <f t="shared" si="1"/>
        <v>2.3257769364599445E-2</v>
      </c>
    </row>
    <row r="29" spans="2:21" x14ac:dyDescent="0.2">
      <c r="D29" s="184">
        <v>44196</v>
      </c>
      <c r="E29" s="185">
        <v>0.13486387268386335</v>
      </c>
      <c r="F29" s="185">
        <v>0.13486387268386335</v>
      </c>
      <c r="G29" s="185"/>
      <c r="H29" s="185">
        <v>0.13486387268386335</v>
      </c>
      <c r="I29" s="186"/>
      <c r="L29" s="98">
        <f t="shared" si="2"/>
        <v>0.13486387268386335</v>
      </c>
      <c r="N29" s="98">
        <f t="shared" si="3"/>
        <v>0.13486387268386335</v>
      </c>
      <c r="Q29" s="149">
        <f t="shared" si="4"/>
        <v>0.13486387268386335</v>
      </c>
      <c r="R29" s="149">
        <f t="shared" si="5"/>
        <v>0.13486387268386335</v>
      </c>
      <c r="T29" s="113">
        <f t="shared" si="0"/>
        <v>0.13486387268386335</v>
      </c>
      <c r="U29" s="113">
        <f t="shared" si="1"/>
        <v>0.10329967467071222</v>
      </c>
    </row>
    <row r="30" spans="2:21" x14ac:dyDescent="0.2">
      <c r="D30" s="184">
        <v>44104</v>
      </c>
      <c r="E30" s="185">
        <v>2.3257769364599445E-2</v>
      </c>
      <c r="F30" s="185">
        <v>2.3257769364599445E-2</v>
      </c>
      <c r="G30" s="185"/>
      <c r="H30" s="185">
        <v>2.3257769364599445E-2</v>
      </c>
      <c r="I30" s="186"/>
      <c r="L30" s="98">
        <f t="shared" si="2"/>
        <v>2.3257769364599445E-2</v>
      </c>
      <c r="N30" s="98">
        <f t="shared" si="3"/>
        <v>2.3257769364599445E-2</v>
      </c>
      <c r="Q30" s="149">
        <f t="shared" si="4"/>
        <v>2.3257769364599445E-2</v>
      </c>
      <c r="R30" s="149">
        <f t="shared" si="5"/>
        <v>2.3257769364599445E-2</v>
      </c>
      <c r="T30" s="113">
        <f t="shared" si="0"/>
        <v>2.3257769364599445E-2</v>
      </c>
      <c r="U30" s="113">
        <f t="shared" si="1"/>
        <v>-0.28335230496771258</v>
      </c>
    </row>
    <row r="31" spans="2:21" x14ac:dyDescent="0.2">
      <c r="D31" s="184">
        <v>44012</v>
      </c>
      <c r="E31" s="185">
        <v>0.10329967467071222</v>
      </c>
      <c r="F31" s="185">
        <v>0.10329967467071222</v>
      </c>
      <c r="G31" s="185"/>
      <c r="H31" s="185">
        <v>0.10329967467071222</v>
      </c>
      <c r="I31" s="186"/>
      <c r="L31" s="98">
        <f t="shared" si="2"/>
        <v>0.10329967467071222</v>
      </c>
      <c r="N31" s="98">
        <f t="shared" si="3"/>
        <v>0.10329967467071222</v>
      </c>
      <c r="Q31" s="149">
        <f t="shared" si="4"/>
        <v>0.10329967467071222</v>
      </c>
      <c r="R31" s="149">
        <f t="shared" si="5"/>
        <v>0.10329967467071222</v>
      </c>
      <c r="T31" s="113">
        <f t="shared" si="0"/>
        <v>0.10329967467071222</v>
      </c>
      <c r="U31" s="113">
        <f t="shared" si="1"/>
        <v>1.9641684623914468E-2</v>
      </c>
    </row>
    <row r="32" spans="2:21" x14ac:dyDescent="0.2">
      <c r="D32" s="184">
        <v>43921</v>
      </c>
      <c r="E32" s="185">
        <v>-0.28335230496771258</v>
      </c>
      <c r="F32" s="185">
        <v>-0.28335230496771258</v>
      </c>
      <c r="G32" s="185"/>
      <c r="H32" s="185">
        <v>-0.28335230496771258</v>
      </c>
      <c r="I32" s="186"/>
      <c r="L32" s="98">
        <f t="shared" si="2"/>
        <v>-0.28335230496771258</v>
      </c>
      <c r="N32" s="98">
        <f t="shared" si="3"/>
        <v>-0.28335230496771258</v>
      </c>
      <c r="Q32" s="149">
        <f t="shared" si="4"/>
        <v>-0.28335230496771258</v>
      </c>
      <c r="R32" s="149">
        <f t="shared" si="5"/>
        <v>-0.28335230496771258</v>
      </c>
      <c r="T32" s="113">
        <f t="shared" si="0"/>
        <v>-0.28335230496771258</v>
      </c>
      <c r="U32" s="113">
        <f t="shared" si="1"/>
        <v>4.8668306247489745E-2</v>
      </c>
    </row>
    <row r="33" spans="4:21" x14ac:dyDescent="0.2">
      <c r="D33" s="184">
        <v>43830</v>
      </c>
      <c r="E33" s="185">
        <v>1.9641684623914468E-2</v>
      </c>
      <c r="F33" s="185">
        <v>1.9641684623914468E-2</v>
      </c>
      <c r="G33" s="185"/>
      <c r="H33" s="185">
        <v>1.9641684623914468E-2</v>
      </c>
      <c r="I33" s="186"/>
      <c r="L33" s="98">
        <f t="shared" si="2"/>
        <v>1.9641684623914468E-2</v>
      </c>
      <c r="N33" s="98">
        <f t="shared" si="3"/>
        <v>1.9641684623914468E-2</v>
      </c>
      <c r="Q33" s="149">
        <f t="shared" si="4"/>
        <v>1.9641684623914468E-2</v>
      </c>
      <c r="R33" s="149">
        <f t="shared" si="5"/>
        <v>1.9641684623914468E-2</v>
      </c>
      <c r="T33" s="113">
        <f t="shared" si="0"/>
        <v>1.9641684623914468E-2</v>
      </c>
      <c r="U33" s="113">
        <f t="shared" si="1"/>
        <v>2.0218129565960918E-3</v>
      </c>
    </row>
    <row r="34" spans="4:21" x14ac:dyDescent="0.2">
      <c r="D34" s="184">
        <v>43738</v>
      </c>
      <c r="E34" s="185">
        <v>4.8668306247489745E-2</v>
      </c>
      <c r="F34" s="185">
        <v>4.8668306247489745E-2</v>
      </c>
      <c r="G34" s="185"/>
      <c r="H34" s="185">
        <v>4.8668306247489745E-2</v>
      </c>
      <c r="I34" s="186"/>
      <c r="L34" s="98">
        <f t="shared" si="2"/>
        <v>4.8668306247489745E-2</v>
      </c>
      <c r="N34" s="98">
        <f t="shared" si="3"/>
        <v>4.8668306247489745E-2</v>
      </c>
      <c r="Q34" s="149">
        <f t="shared" si="4"/>
        <v>4.8668306247489745E-2</v>
      </c>
      <c r="R34" s="149">
        <f t="shared" si="5"/>
        <v>4.8668306247489745E-2</v>
      </c>
      <c r="T34" s="113">
        <f t="shared" si="0"/>
        <v>4.8668306247489745E-2</v>
      </c>
      <c r="U34" s="113">
        <f t="shared" si="1"/>
        <v>0.14858046456737384</v>
      </c>
    </row>
    <row r="35" spans="4:21" x14ac:dyDescent="0.2">
      <c r="D35" s="184">
        <v>43646</v>
      </c>
      <c r="E35" s="185">
        <v>2.0218129565960918E-3</v>
      </c>
      <c r="F35" s="185">
        <v>2.0218129565960918E-3</v>
      </c>
      <c r="G35" s="185"/>
      <c r="H35" s="185">
        <v>2.0218129565960918E-3</v>
      </c>
      <c r="I35" s="186"/>
      <c r="L35" s="98">
        <f t="shared" si="2"/>
        <v>2.0218129565960918E-3</v>
      </c>
      <c r="N35" s="98">
        <f t="shared" si="3"/>
        <v>2.0218129565960918E-3</v>
      </c>
      <c r="Q35" s="149">
        <f t="shared" si="4"/>
        <v>2.0218129565960918E-3</v>
      </c>
      <c r="R35" s="149">
        <f t="shared" si="5"/>
        <v>2.0218129565960918E-3</v>
      </c>
      <c r="T35" s="113">
        <f t="shared" si="0"/>
        <v>2.0218129565960918E-3</v>
      </c>
      <c r="U35" s="113">
        <f t="shared" si="1"/>
        <v>-5.4563744387735369E-2</v>
      </c>
    </row>
    <row r="36" spans="4:21" x14ac:dyDescent="0.2">
      <c r="D36" s="184">
        <v>43555</v>
      </c>
      <c r="E36" s="185">
        <v>0.14858046456737384</v>
      </c>
      <c r="F36" s="185">
        <v>0.14858046456737384</v>
      </c>
      <c r="G36" s="185"/>
      <c r="H36" s="185">
        <v>0.14858046456737384</v>
      </c>
      <c r="I36" s="186"/>
      <c r="L36" s="98">
        <f t="shared" si="2"/>
        <v>0.14858046456737384</v>
      </c>
      <c r="N36" s="98">
        <f t="shared" si="3"/>
        <v>0.14858046456737384</v>
      </c>
      <c r="Q36" s="149">
        <f t="shared" si="4"/>
        <v>0.14858046456737384</v>
      </c>
      <c r="R36" s="149">
        <f t="shared" si="5"/>
        <v>0.14858046456737384</v>
      </c>
      <c r="T36" s="113">
        <f t="shared" si="0"/>
        <v>0.14858046456737384</v>
      </c>
      <c r="U36" s="113">
        <f t="shared" si="1"/>
        <v>-1.5403384016989818E-3</v>
      </c>
    </row>
    <row r="37" spans="4:21" x14ac:dyDescent="0.2">
      <c r="D37" s="184">
        <v>43465</v>
      </c>
      <c r="E37" s="185">
        <v>-5.4563744387735369E-2</v>
      </c>
      <c r="F37" s="185">
        <v>-5.4563744387735369E-2</v>
      </c>
      <c r="G37" s="185"/>
      <c r="H37" s="185">
        <v>-5.4563744387735369E-2</v>
      </c>
      <c r="I37" s="186"/>
      <c r="L37" s="98">
        <f t="shared" si="2"/>
        <v>-5.4563744387735369E-2</v>
      </c>
      <c r="N37" s="98">
        <f t="shared" si="3"/>
        <v>-5.4563744387735369E-2</v>
      </c>
      <c r="Q37" s="149">
        <f t="shared" si="4"/>
        <v>-5.4563744387735369E-2</v>
      </c>
      <c r="R37" s="149">
        <f t="shared" si="5"/>
        <v>-5.4563744387735369E-2</v>
      </c>
      <c r="T37" s="113">
        <f t="shared" si="0"/>
        <v>-5.4563744387735369E-2</v>
      </c>
      <c r="U37" s="113">
        <f t="shared" si="1"/>
        <v>5.450911016524751E-2</v>
      </c>
    </row>
    <row r="38" spans="4:21" x14ac:dyDescent="0.2">
      <c r="D38" s="184">
        <v>43373</v>
      </c>
      <c r="E38" s="185">
        <v>-1.5403384016989818E-3</v>
      </c>
      <c r="F38" s="185">
        <v>-1.5403384016989818E-3</v>
      </c>
      <c r="G38" s="185"/>
      <c r="H38" s="185">
        <v>-1.5403384016989818E-3</v>
      </c>
      <c r="I38" s="186"/>
      <c r="L38" s="98">
        <f t="shared" si="2"/>
        <v>-1.5403384016989818E-3</v>
      </c>
      <c r="N38" s="98">
        <f t="shared" si="3"/>
        <v>-1.5403384016989818E-3</v>
      </c>
      <c r="Q38" s="149">
        <f t="shared" si="4"/>
        <v>-1.5403384016989818E-3</v>
      </c>
      <c r="R38" s="149">
        <f t="shared" si="5"/>
        <v>-1.5403384016989818E-3</v>
      </c>
      <c r="T38" s="113">
        <f t="shared" si="0"/>
        <v>-1.5403384016989818E-3</v>
      </c>
      <c r="U38" s="113">
        <f t="shared" si="1"/>
        <v>-4.3045711170666578E-2</v>
      </c>
    </row>
    <row r="39" spans="4:21" x14ac:dyDescent="0.2">
      <c r="D39" s="184">
        <v>43281</v>
      </c>
      <c r="E39" s="185">
        <v>5.450911016524751E-2</v>
      </c>
      <c r="F39" s="185">
        <v>5.450911016524751E-2</v>
      </c>
      <c r="G39" s="185"/>
      <c r="H39" s="185">
        <v>5.450911016524751E-2</v>
      </c>
      <c r="I39" s="186"/>
      <c r="L39" s="98">
        <f t="shared" si="2"/>
        <v>5.450911016524751E-2</v>
      </c>
      <c r="N39" s="98">
        <f t="shared" si="3"/>
        <v>5.450911016524751E-2</v>
      </c>
      <c r="Q39" s="149">
        <f t="shared" si="4"/>
        <v>5.450911016524751E-2</v>
      </c>
      <c r="R39" s="149">
        <f t="shared" si="5"/>
        <v>5.450911016524751E-2</v>
      </c>
      <c r="T39" s="113">
        <f t="shared" si="0"/>
        <v>5.450911016524751E-2</v>
      </c>
      <c r="U39" s="113">
        <f t="shared" si="1"/>
        <v>3.8305298312646174E-2</v>
      </c>
    </row>
    <row r="40" spans="4:21" x14ac:dyDescent="0.2">
      <c r="D40" s="184">
        <v>43190</v>
      </c>
      <c r="E40" s="185">
        <v>-4.3045711170666578E-2</v>
      </c>
      <c r="F40" s="185">
        <v>-4.3045711170666578E-2</v>
      </c>
      <c r="G40" s="185"/>
      <c r="H40" s="185">
        <v>-4.3045711170666578E-2</v>
      </c>
      <c r="I40" s="186"/>
      <c r="L40" s="98">
        <f t="shared" si="2"/>
        <v>-4.3045711170666578E-2</v>
      </c>
      <c r="N40" s="98">
        <f t="shared" si="3"/>
        <v>-4.3045711170666578E-2</v>
      </c>
      <c r="Q40" s="149">
        <f t="shared" si="4"/>
        <v>-4.3045711170666578E-2</v>
      </c>
      <c r="R40" s="149">
        <f t="shared" si="5"/>
        <v>-4.3045711170666578E-2</v>
      </c>
      <c r="T40" s="113">
        <f t="shared" si="0"/>
        <v>-4.3045711170666578E-2</v>
      </c>
      <c r="U40" s="113">
        <f t="shared" si="1"/>
        <v>1.8395797453356844E-2</v>
      </c>
    </row>
    <row r="41" spans="4:21" x14ac:dyDescent="0.2">
      <c r="D41" s="184">
        <v>43100</v>
      </c>
      <c r="E41" s="185">
        <v>3.8305298312646174E-2</v>
      </c>
      <c r="F41" s="185">
        <v>3.8305298312646174E-2</v>
      </c>
      <c r="G41" s="185"/>
      <c r="H41" s="185">
        <v>3.8305298312646174E-2</v>
      </c>
      <c r="I41" s="186"/>
      <c r="L41" s="98">
        <f t="shared" si="2"/>
        <v>3.8305298312646174E-2</v>
      </c>
      <c r="N41" s="98">
        <f t="shared" si="3"/>
        <v>3.8305298312646174E-2</v>
      </c>
      <c r="Q41" s="149">
        <f t="shared" si="4"/>
        <v>3.8305298312646174E-2</v>
      </c>
      <c r="R41" s="149">
        <f t="shared" si="5"/>
        <v>3.8305298312646174E-2</v>
      </c>
      <c r="T41" s="113">
        <f t="shared" si="0"/>
        <v>3.8305298312646174E-2</v>
      </c>
      <c r="U41" s="113">
        <f t="shared" si="1"/>
        <v>3.0055061380590553E-2</v>
      </c>
    </row>
    <row r="42" spans="4:21" x14ac:dyDescent="0.2">
      <c r="D42" s="184">
        <v>43008</v>
      </c>
      <c r="E42" s="185">
        <v>1.8395797453356844E-2</v>
      </c>
      <c r="F42" s="185">
        <v>1.8395797453356844E-2</v>
      </c>
      <c r="G42" s="185"/>
      <c r="H42" s="185">
        <v>1.8395797453356844E-2</v>
      </c>
      <c r="I42" s="186"/>
      <c r="L42" s="98">
        <f t="shared" si="2"/>
        <v>1.8395797453356844E-2</v>
      </c>
      <c r="N42" s="98">
        <f t="shared" si="3"/>
        <v>1.8395797453356844E-2</v>
      </c>
      <c r="Q42" s="149">
        <f t="shared" si="4"/>
        <v>1.8395797453356844E-2</v>
      </c>
      <c r="R42" s="149">
        <f t="shared" si="5"/>
        <v>1.8395797453356844E-2</v>
      </c>
      <c r="T42" s="113">
        <f t="shared" si="0"/>
        <v>1.8395797453356844E-2</v>
      </c>
      <c r="U42" s="113">
        <f t="shared" si="1"/>
        <v>2.2965954551182888E-2</v>
      </c>
    </row>
    <row r="43" spans="4:21" x14ac:dyDescent="0.2">
      <c r="D43" s="184">
        <v>42916</v>
      </c>
      <c r="E43" s="185">
        <v>3.0055061380590553E-2</v>
      </c>
      <c r="F43" s="185">
        <v>3.0055061380590553E-2</v>
      </c>
      <c r="G43" s="185"/>
      <c r="H43" s="185">
        <v>3.0055061380590553E-2</v>
      </c>
      <c r="I43" s="186"/>
      <c r="L43" s="98">
        <f t="shared" si="2"/>
        <v>3.0055061380590553E-2</v>
      </c>
      <c r="N43" s="98">
        <f t="shared" si="3"/>
        <v>3.0055061380590553E-2</v>
      </c>
      <c r="Q43" s="149">
        <f t="shared" si="4"/>
        <v>3.0055061380590553E-2</v>
      </c>
      <c r="R43" s="149">
        <f t="shared" si="5"/>
        <v>3.0055061380590553E-2</v>
      </c>
      <c r="T43" s="113">
        <f t="shared" si="0"/>
        <v>3.0055061380590553E-2</v>
      </c>
      <c r="U43" s="113">
        <f t="shared" si="1"/>
        <v>-5.3900000000000003E-2</v>
      </c>
    </row>
    <row r="44" spans="4:21" x14ac:dyDescent="0.2">
      <c r="D44" s="184">
        <v>42825</v>
      </c>
      <c r="E44" s="185">
        <v>2.2965954551182888E-2</v>
      </c>
      <c r="F44" s="185">
        <v>2.2965954551182888E-2</v>
      </c>
      <c r="G44" s="185"/>
      <c r="H44" s="185">
        <v>2.2965954551182888E-2</v>
      </c>
      <c r="I44" s="186"/>
      <c r="L44" s="98">
        <f t="shared" si="2"/>
        <v>2.2965954551182888E-2</v>
      </c>
      <c r="N44" s="98">
        <f t="shared" si="3"/>
        <v>2.2965954551182888E-2</v>
      </c>
      <c r="Q44" s="149">
        <f t="shared" si="4"/>
        <v>2.2965954551182888E-2</v>
      </c>
      <c r="R44" s="149">
        <f t="shared" si="5"/>
        <v>2.2965954551182888E-2</v>
      </c>
      <c r="T44" s="113">
        <f t="shared" si="0"/>
        <v>2.2965954551182888E-2</v>
      </c>
      <c r="U44" s="113">
        <f t="shared" si="1"/>
        <v>1.46E-2</v>
      </c>
    </row>
    <row r="45" spans="4:21" x14ac:dyDescent="0.2">
      <c r="D45" s="184">
        <v>42735</v>
      </c>
      <c r="E45" s="185">
        <v>-5.3900000000000003E-2</v>
      </c>
      <c r="F45" s="185">
        <v>-5.3900000000000003E-2</v>
      </c>
      <c r="G45" s="185"/>
      <c r="H45" s="185">
        <v>-5.3900000000000003E-2</v>
      </c>
      <c r="I45" s="186"/>
      <c r="L45" s="98">
        <f t="shared" si="2"/>
        <v>-5.3900000000000003E-2</v>
      </c>
      <c r="N45" s="98">
        <f t="shared" si="3"/>
        <v>-5.3900000000000059E-2</v>
      </c>
      <c r="Q45" s="149">
        <f t="shared" si="4"/>
        <v>-5.3900000000000003E-2</v>
      </c>
      <c r="R45" s="149">
        <f t="shared" si="5"/>
        <v>-5.3900000000000059E-2</v>
      </c>
      <c r="T45" s="113">
        <f t="shared" si="0"/>
        <v>-5.3900000000000003E-2</v>
      </c>
      <c r="U45" s="113">
        <f t="shared" si="1"/>
        <v>3.7400000000000003E-2</v>
      </c>
    </row>
    <row r="46" spans="4:21" x14ac:dyDescent="0.2">
      <c r="D46" s="184">
        <v>42643</v>
      </c>
      <c r="E46" s="185">
        <v>1.46E-2</v>
      </c>
      <c r="F46" s="185">
        <v>1.46E-2</v>
      </c>
      <c r="G46" s="185"/>
      <c r="H46" s="185">
        <v>1.46E-2</v>
      </c>
      <c r="I46" s="186"/>
      <c r="L46" s="98">
        <f t="shared" si="2"/>
        <v>1.46E-2</v>
      </c>
      <c r="N46" s="98">
        <f t="shared" si="3"/>
        <v>1.4599999999999946E-2</v>
      </c>
      <c r="Q46" s="149">
        <f t="shared" si="4"/>
        <v>1.46E-2</v>
      </c>
      <c r="R46" s="149">
        <f t="shared" si="5"/>
        <v>1.4599999999999946E-2</v>
      </c>
      <c r="T46" s="113">
        <f t="shared" si="0"/>
        <v>1.46E-2</v>
      </c>
      <c r="U46" s="113">
        <f t="shared" si="1"/>
        <v>5.4300000000000001E-2</v>
      </c>
    </row>
    <row r="47" spans="4:21" x14ac:dyDescent="0.2">
      <c r="D47" s="184">
        <v>42551</v>
      </c>
      <c r="E47" s="185">
        <v>3.7400000000000003E-2</v>
      </c>
      <c r="F47" s="185">
        <v>3.7400000000000003E-2</v>
      </c>
      <c r="G47" s="185"/>
      <c r="H47" s="185">
        <v>3.7400000000000003E-2</v>
      </c>
      <c r="I47" s="186"/>
      <c r="L47" s="98">
        <f t="shared" si="2"/>
        <v>3.7400000000000003E-2</v>
      </c>
      <c r="N47" s="98">
        <f t="shared" si="3"/>
        <v>3.74000000000001E-2</v>
      </c>
      <c r="Q47" s="149">
        <f t="shared" si="4"/>
        <v>3.7400000000000003E-2</v>
      </c>
      <c r="R47" s="149">
        <f t="shared" si="5"/>
        <v>3.74000000000001E-2</v>
      </c>
      <c r="T47" s="113">
        <f t="shared" si="0"/>
        <v>3.7400000000000003E-2</v>
      </c>
      <c r="U47" s="113">
        <f t="shared" si="1"/>
        <v>4.3999999999999997E-2</v>
      </c>
    </row>
    <row r="48" spans="4:21" x14ac:dyDescent="0.2">
      <c r="D48" s="184">
        <v>42460</v>
      </c>
      <c r="E48" s="185">
        <v>5.4300000000000001E-2</v>
      </c>
      <c r="F48" s="185">
        <v>5.4300000000000001E-2</v>
      </c>
      <c r="G48" s="185"/>
      <c r="H48" s="185">
        <v>5.4300000000000001E-2</v>
      </c>
      <c r="I48" s="186"/>
      <c r="L48" s="98">
        <f t="shared" si="2"/>
        <v>5.4300000000000001E-2</v>
      </c>
      <c r="N48" s="98">
        <f t="shared" si="3"/>
        <v>5.4300000000000015E-2</v>
      </c>
      <c r="Q48" s="149">
        <f t="shared" si="4"/>
        <v>5.4300000000000001E-2</v>
      </c>
      <c r="R48" s="149">
        <f t="shared" si="5"/>
        <v>5.4300000000000015E-2</v>
      </c>
      <c r="T48" s="113">
        <f t="shared" si="0"/>
        <v>5.4300000000000001E-2</v>
      </c>
      <c r="U48" s="113">
        <f t="shared" si="1"/>
        <v>-1.4200000000000001E-2</v>
      </c>
    </row>
    <row r="49" spans="4:21" x14ac:dyDescent="0.2">
      <c r="D49" s="184">
        <v>42369</v>
      </c>
      <c r="E49" s="185">
        <v>4.3999999999999997E-2</v>
      </c>
      <c r="F49" s="185">
        <v>4.3999999999999997E-2</v>
      </c>
      <c r="G49" s="185"/>
      <c r="H49" s="185">
        <v>4.3999999999999997E-2</v>
      </c>
      <c r="I49" s="186"/>
      <c r="L49" s="98">
        <f t="shared" si="2"/>
        <v>4.3999999999999997E-2</v>
      </c>
      <c r="N49" s="98">
        <f t="shared" si="3"/>
        <v>4.4000000000000039E-2</v>
      </c>
      <c r="Q49" s="149">
        <f t="shared" si="4"/>
        <v>4.3999999999999997E-2</v>
      </c>
      <c r="R49" s="149">
        <f t="shared" si="5"/>
        <v>4.4000000000000039E-2</v>
      </c>
      <c r="T49" s="113">
        <f t="shared" si="0"/>
        <v>4.3999999999999997E-2</v>
      </c>
      <c r="U49" s="113">
        <f t="shared" si="1"/>
        <v>-6.6699999999999995E-2</v>
      </c>
    </row>
    <row r="50" spans="4:21" x14ac:dyDescent="0.2">
      <c r="D50" s="184">
        <v>42277</v>
      </c>
      <c r="E50" s="185">
        <v>-1.4200000000000001E-2</v>
      </c>
      <c r="F50" s="185">
        <v>-1.4200000000000001E-2</v>
      </c>
      <c r="G50" s="185"/>
      <c r="H50" s="185">
        <v>-1.4200000000000001E-2</v>
      </c>
      <c r="I50" s="186"/>
      <c r="L50" s="98">
        <f t="shared" si="2"/>
        <v>-1.4200000000000001E-2</v>
      </c>
      <c r="N50" s="98">
        <f t="shared" si="3"/>
        <v>-1.419999999999999E-2</v>
      </c>
      <c r="Q50" s="149">
        <f t="shared" si="4"/>
        <v>-1.4200000000000001E-2</v>
      </c>
      <c r="R50" s="149">
        <f t="shared" si="5"/>
        <v>-1.419999999999999E-2</v>
      </c>
      <c r="T50" s="113">
        <f t="shared" si="0"/>
        <v>-1.4200000000000001E-2</v>
      </c>
      <c r="U50" s="113">
        <f t="shared" si="1"/>
        <v>4.1695644153185302E-2</v>
      </c>
    </row>
    <row r="51" spans="4:21" x14ac:dyDescent="0.2">
      <c r="D51" s="184">
        <v>42185</v>
      </c>
      <c r="E51" s="185">
        <v>-6.6699999999999995E-2</v>
      </c>
      <c r="F51" s="185">
        <v>-6.6699999999999995E-2</v>
      </c>
      <c r="G51" s="185"/>
      <c r="H51" s="185">
        <v>-6.6699999999999995E-2</v>
      </c>
      <c r="I51" s="186"/>
      <c r="L51" s="98">
        <f t="shared" si="2"/>
        <v>-6.6699999999999995E-2</v>
      </c>
      <c r="N51" s="98">
        <f t="shared" si="3"/>
        <v>-6.6699999999999982E-2</v>
      </c>
      <c r="Q51" s="149">
        <f t="shared" si="4"/>
        <v>-6.6699999999999995E-2</v>
      </c>
      <c r="R51" s="149">
        <f t="shared" si="5"/>
        <v>-6.6699999999999982E-2</v>
      </c>
      <c r="T51" s="113">
        <f t="shared" si="0"/>
        <v>-6.6699999999999995E-2</v>
      </c>
      <c r="U51" s="113">
        <f t="shared" si="1"/>
        <v>8.073162135320211E-2</v>
      </c>
    </row>
    <row r="52" spans="4:21" x14ac:dyDescent="0.2">
      <c r="D52" s="184">
        <v>42094</v>
      </c>
      <c r="E52" s="185">
        <v>4.1695644153185302E-2</v>
      </c>
      <c r="F52" s="185">
        <v>4.1695644153185302E-2</v>
      </c>
      <c r="G52" s="185"/>
      <c r="H52" s="185">
        <v>4.1695644153185302E-2</v>
      </c>
      <c r="I52" s="186"/>
      <c r="L52" s="98">
        <f t="shared" si="2"/>
        <v>4.1695644153185302E-2</v>
      </c>
      <c r="N52" s="98">
        <f t="shared" si="3"/>
        <v>4.1695644153185274E-2</v>
      </c>
      <c r="Q52" s="149">
        <f t="shared" si="4"/>
        <v>4.1695644153185302E-2</v>
      </c>
      <c r="R52" s="149">
        <f t="shared" si="5"/>
        <v>4.1695644153185274E-2</v>
      </c>
      <c r="T52" s="113">
        <f t="shared" si="0"/>
        <v>4.1695644153185302E-2</v>
      </c>
      <c r="U52" s="113">
        <f t="shared" si="1"/>
        <v>-4.4331352835809579E-2</v>
      </c>
    </row>
    <row r="53" spans="4:21" x14ac:dyDescent="0.2">
      <c r="D53" s="184">
        <v>42004</v>
      </c>
      <c r="E53" s="185">
        <v>8.073162135320211E-2</v>
      </c>
      <c r="F53" s="185">
        <v>8.073162135320211E-2</v>
      </c>
      <c r="G53" s="185"/>
      <c r="H53" s="185">
        <v>8.073162135320211E-2</v>
      </c>
      <c r="I53" s="186"/>
      <c r="L53" s="98">
        <f t="shared" si="2"/>
        <v>8.073162135320211E-2</v>
      </c>
      <c r="N53" s="98">
        <f t="shared" si="3"/>
        <v>8.073162135320211E-2</v>
      </c>
      <c r="Q53" s="149">
        <f t="shared" si="4"/>
        <v>8.073162135320211E-2</v>
      </c>
      <c r="R53" s="149">
        <f t="shared" si="5"/>
        <v>8.073162135320211E-2</v>
      </c>
      <c r="T53" s="113">
        <f t="shared" si="0"/>
        <v>8.073162135320211E-2</v>
      </c>
      <c r="U53" s="113">
        <f t="shared" si="1"/>
        <v>7.8758976129668978E-2</v>
      </c>
    </row>
    <row r="54" spans="4:21" x14ac:dyDescent="0.2">
      <c r="D54" s="184">
        <v>41912</v>
      </c>
      <c r="E54" s="185">
        <v>-4.4331352835809579E-2</v>
      </c>
      <c r="F54" s="185">
        <v>-4.4331352835809579E-2</v>
      </c>
      <c r="G54" s="185"/>
      <c r="H54" s="185">
        <v>-4.4331352835809579E-2</v>
      </c>
      <c r="I54" s="186"/>
      <c r="L54" s="98">
        <f t="shared" si="2"/>
        <v>-4.4331352835809579E-2</v>
      </c>
      <c r="N54" s="98">
        <f t="shared" si="3"/>
        <v>-4.4331352835809579E-2</v>
      </c>
      <c r="Q54" s="149">
        <f t="shared" si="4"/>
        <v>-4.4331352835809579E-2</v>
      </c>
      <c r="R54" s="149">
        <f t="shared" si="5"/>
        <v>-4.4331352835809579E-2</v>
      </c>
      <c r="T54" s="113">
        <f t="shared" si="0"/>
        <v>-4.4331352835809579E-2</v>
      </c>
      <c r="U54" s="113">
        <f t="shared" si="1"/>
        <v>4.0144136556935495E-2</v>
      </c>
    </row>
    <row r="55" spans="4:21" x14ac:dyDescent="0.2">
      <c r="D55" s="184">
        <v>41820</v>
      </c>
      <c r="E55" s="185">
        <v>7.8758976129668978E-2</v>
      </c>
      <c r="F55" s="185">
        <v>7.8758976129668978E-2</v>
      </c>
      <c r="G55" s="185"/>
      <c r="H55" s="185">
        <v>7.8758976129668978E-2</v>
      </c>
      <c r="I55" s="186"/>
      <c r="L55" s="98">
        <f t="shared" si="2"/>
        <v>7.8758976129668978E-2</v>
      </c>
      <c r="N55" s="98">
        <f t="shared" si="3"/>
        <v>7.8758976129668978E-2</v>
      </c>
      <c r="Q55" s="149">
        <f t="shared" si="4"/>
        <v>7.8758976129668978E-2</v>
      </c>
      <c r="R55" s="149">
        <f t="shared" si="5"/>
        <v>7.8758976129668978E-2</v>
      </c>
      <c r="T55" s="113">
        <f t="shared" si="0"/>
        <v>7.8758976129668978E-2</v>
      </c>
      <c r="U55" s="113">
        <f t="shared" si="1"/>
        <v>-4.8931680568231606E-3</v>
      </c>
    </row>
    <row r="56" spans="4:21" x14ac:dyDescent="0.2">
      <c r="D56" s="184">
        <v>41729</v>
      </c>
      <c r="E56" s="185">
        <v>4.0144136556935495E-2</v>
      </c>
      <c r="F56" s="185">
        <v>4.0144136556935495E-2</v>
      </c>
      <c r="G56" s="185"/>
      <c r="H56" s="185">
        <v>4.0144136556935495E-2</v>
      </c>
      <c r="I56" s="186"/>
      <c r="L56" s="98">
        <f t="shared" si="2"/>
        <v>4.0144136556935495E-2</v>
      </c>
      <c r="N56" s="98">
        <f t="shared" si="3"/>
        <v>4.0144136556935495E-2</v>
      </c>
      <c r="Q56" s="149">
        <f t="shared" si="4"/>
        <v>4.0144136556935495E-2</v>
      </c>
      <c r="R56" s="149">
        <f t="shared" si="5"/>
        <v>4.0144136556935495E-2</v>
      </c>
      <c r="T56" s="113">
        <f t="shared" si="0"/>
        <v>4.0144136556935495E-2</v>
      </c>
      <c r="U56" s="113">
        <f t="shared" si="1"/>
        <v>2.4399318611996623E-2</v>
      </c>
    </row>
    <row r="57" spans="4:21" x14ac:dyDescent="0.2">
      <c r="D57" s="184">
        <v>41639</v>
      </c>
      <c r="E57" s="185">
        <v>-4.8931680568231606E-3</v>
      </c>
      <c r="F57" s="185">
        <v>-4.8931680568231606E-3</v>
      </c>
      <c r="G57" s="185"/>
      <c r="H57" s="185">
        <v>-4.8931680568231606E-3</v>
      </c>
      <c r="I57" s="186"/>
      <c r="L57" s="98">
        <f t="shared" si="2"/>
        <v>-4.8931680568231606E-3</v>
      </c>
      <c r="N57" s="98">
        <f t="shared" si="3"/>
        <v>-4.8931680568231606E-3</v>
      </c>
      <c r="Q57" s="149">
        <f t="shared" si="4"/>
        <v>-4.8931680568231606E-3</v>
      </c>
      <c r="R57" s="149">
        <f t="shared" si="5"/>
        <v>-4.8931680568231606E-3</v>
      </c>
      <c r="T57" s="113">
        <f t="shared" si="0"/>
        <v>-4.8931680568231606E-3</v>
      </c>
      <c r="U57" s="113">
        <f t="shared" si="1"/>
        <v>-3.62998733564458E-2</v>
      </c>
    </row>
    <row r="58" spans="4:21" x14ac:dyDescent="0.2">
      <c r="D58" s="184">
        <v>41547</v>
      </c>
      <c r="E58" s="185">
        <v>2.4399318611996623E-2</v>
      </c>
      <c r="F58" s="185">
        <v>2.4399318611996623E-2</v>
      </c>
      <c r="G58" s="185"/>
      <c r="H58" s="185">
        <v>2.4399318611996623E-2</v>
      </c>
      <c r="I58" s="186"/>
      <c r="L58" s="98">
        <f t="shared" si="2"/>
        <v>2.4399318611996623E-2</v>
      </c>
      <c r="N58" s="98">
        <f t="shared" si="3"/>
        <v>2.4399318611996623E-2</v>
      </c>
      <c r="Q58" s="149">
        <f t="shared" si="4"/>
        <v>2.4399318611996623E-2</v>
      </c>
      <c r="R58" s="149">
        <f t="shared" si="5"/>
        <v>2.4399318611996623E-2</v>
      </c>
      <c r="T58" s="113">
        <f t="shared" si="0"/>
        <v>2.4399318611996623E-2</v>
      </c>
      <c r="U58" s="113">
        <f t="shared" si="1"/>
        <v>6.2609708034623512E-2</v>
      </c>
    </row>
    <row r="59" spans="4:21" x14ac:dyDescent="0.2">
      <c r="D59" s="184">
        <v>41455</v>
      </c>
      <c r="E59" s="185">
        <v>-3.62998733564458E-2</v>
      </c>
      <c r="F59" s="185">
        <v>-3.62998733564458E-2</v>
      </c>
      <c r="G59" s="185"/>
      <c r="H59" s="185">
        <v>-3.62998733564458E-2</v>
      </c>
      <c r="I59" s="186"/>
      <c r="L59" s="98">
        <f t="shared" si="2"/>
        <v>-3.62998733564458E-2</v>
      </c>
      <c r="N59" s="98">
        <f t="shared" si="3"/>
        <v>-3.62998733564458E-2</v>
      </c>
      <c r="Q59" s="149">
        <f t="shared" si="4"/>
        <v>-3.62998733564458E-2</v>
      </c>
      <c r="R59" s="149">
        <f t="shared" si="5"/>
        <v>-3.62998733564458E-2</v>
      </c>
      <c r="T59" s="113">
        <f t="shared" si="0"/>
        <v>-3.62998733564458E-2</v>
      </c>
      <c r="U59" s="113">
        <f t="shared" si="1"/>
        <v>5.7670643484952766E-2</v>
      </c>
    </row>
    <row r="60" spans="4:21" x14ac:dyDescent="0.2">
      <c r="D60" s="184">
        <v>41364</v>
      </c>
      <c r="E60" s="185">
        <v>6.2609708034623512E-2</v>
      </c>
      <c r="F60" s="185">
        <v>6.2609708034623512E-2</v>
      </c>
      <c r="G60" s="185"/>
      <c r="H60" s="185">
        <v>6.2609708034623512E-2</v>
      </c>
      <c r="I60" s="186"/>
      <c r="L60" s="98">
        <f t="shared" si="2"/>
        <v>6.2609708034623512E-2</v>
      </c>
      <c r="N60" s="98">
        <f t="shared" si="3"/>
        <v>6.2609708034623512E-2</v>
      </c>
      <c r="Q60" s="149">
        <f t="shared" si="4"/>
        <v>6.2609708034623512E-2</v>
      </c>
      <c r="R60" s="149">
        <f t="shared" si="5"/>
        <v>6.2609708034623512E-2</v>
      </c>
      <c r="T60" s="113">
        <f t="shared" si="0"/>
        <v>6.2609708034623512E-2</v>
      </c>
      <c r="U60" s="113">
        <f t="shared" si="1"/>
        <v>5.5058288066683669E-2</v>
      </c>
    </row>
    <row r="61" spans="4:21" x14ac:dyDescent="0.2">
      <c r="D61" s="184">
        <v>41274</v>
      </c>
      <c r="E61" s="185">
        <v>5.7670643484952766E-2</v>
      </c>
      <c r="F61" s="185">
        <v>5.7670643484952766E-2</v>
      </c>
      <c r="G61" s="185"/>
      <c r="H61" s="185">
        <v>5.7670643484952766E-2</v>
      </c>
      <c r="I61" s="186"/>
      <c r="L61" s="98">
        <f t="shared" si="2"/>
        <v>5.7670643484952766E-2</v>
      </c>
      <c r="N61" s="98">
        <f t="shared" si="3"/>
        <v>5.7670643484952766E-2</v>
      </c>
      <c r="Q61" s="149">
        <f t="shared" si="4"/>
        <v>5.7670643484952766E-2</v>
      </c>
      <c r="R61" s="149">
        <f t="shared" si="5"/>
        <v>5.7670643484952766E-2</v>
      </c>
      <c r="T61" s="113">
        <f t="shared" si="0"/>
        <v>5.7670643484952766E-2</v>
      </c>
      <c r="U61" s="113">
        <f t="shared" si="1"/>
        <v>2.1177567780475526E-2</v>
      </c>
    </row>
    <row r="62" spans="4:21" x14ac:dyDescent="0.2">
      <c r="D62" s="184">
        <v>41182</v>
      </c>
      <c r="E62" s="185">
        <v>5.5058288066683669E-2</v>
      </c>
      <c r="F62" s="185">
        <v>5.5058288066683669E-2</v>
      </c>
      <c r="G62" s="185"/>
      <c r="H62" s="185">
        <v>5.5058288066683669E-2</v>
      </c>
      <c r="I62" s="186"/>
      <c r="L62" s="98">
        <f t="shared" si="2"/>
        <v>5.5058288066683669E-2</v>
      </c>
      <c r="N62" s="98">
        <f t="shared" si="3"/>
        <v>5.5058288066683669E-2</v>
      </c>
      <c r="Q62" s="149">
        <f t="shared" si="4"/>
        <v>5.5058288066683669E-2</v>
      </c>
      <c r="R62" s="149">
        <f t="shared" si="5"/>
        <v>5.5058288066683669E-2</v>
      </c>
      <c r="T62" s="113">
        <f t="shared" si="0"/>
        <v>5.5058288066683669E-2</v>
      </c>
      <c r="U62" s="113">
        <f t="shared" si="1"/>
        <v>0.12897202465619673</v>
      </c>
    </row>
    <row r="63" spans="4:21" x14ac:dyDescent="0.2">
      <c r="D63" s="184">
        <v>41090</v>
      </c>
      <c r="E63" s="185">
        <v>2.1177567780475526E-2</v>
      </c>
      <c r="F63" s="185">
        <v>2.1177567780475526E-2</v>
      </c>
      <c r="G63" s="185"/>
      <c r="H63" s="185">
        <v>2.1177567780475526E-2</v>
      </c>
      <c r="I63" s="186"/>
      <c r="L63" s="98">
        <f t="shared" si="2"/>
        <v>2.1177567780475526E-2</v>
      </c>
      <c r="N63" s="98">
        <f t="shared" si="3"/>
        <v>2.1177567780475526E-2</v>
      </c>
      <c r="Q63" s="149">
        <f t="shared" si="4"/>
        <v>2.1177567780475526E-2</v>
      </c>
      <c r="R63" s="149">
        <f t="shared" si="5"/>
        <v>2.1177567780475526E-2</v>
      </c>
      <c r="T63" s="113">
        <f t="shared" si="0"/>
        <v>2.1177567780475526E-2</v>
      </c>
      <c r="U63" s="113">
        <f t="shared" si="1"/>
        <v>7.3630029133481045E-2</v>
      </c>
    </row>
    <row r="64" spans="4:21" x14ac:dyDescent="0.2">
      <c r="D64" s="184">
        <v>40999</v>
      </c>
      <c r="E64" s="185">
        <v>0.12897202465619673</v>
      </c>
      <c r="F64" s="185">
        <v>0.12897202465619673</v>
      </c>
      <c r="G64" s="185"/>
      <c r="H64" s="185">
        <v>0.12897202465619673</v>
      </c>
      <c r="I64" s="186"/>
      <c r="L64" s="98">
        <f t="shared" si="2"/>
        <v>0.12897202465619673</v>
      </c>
      <c r="N64" s="98">
        <f t="shared" si="3"/>
        <v>0.12897202465619673</v>
      </c>
      <c r="Q64" s="149">
        <f t="shared" si="4"/>
        <v>0.12897202465619673</v>
      </c>
      <c r="R64" s="149">
        <f t="shared" si="5"/>
        <v>0.12897202465619673</v>
      </c>
      <c r="T64" s="113">
        <f t="shared" si="0"/>
        <v>0.12897202465619673</v>
      </c>
      <c r="U64" s="113">
        <f t="shared" si="1"/>
        <v>-0.17301166128902212</v>
      </c>
    </row>
    <row r="65" spans="4:21" x14ac:dyDescent="0.2">
      <c r="D65" s="184">
        <v>40908</v>
      </c>
      <c r="E65" s="185">
        <v>7.3630029133481045E-2</v>
      </c>
      <c r="F65" s="185">
        <v>7.3630029133481045E-2</v>
      </c>
      <c r="G65" s="185"/>
      <c r="H65" s="185">
        <v>7.3630029133481045E-2</v>
      </c>
      <c r="I65" s="186"/>
      <c r="L65" s="98">
        <f t="shared" si="2"/>
        <v>7.3630029133481045E-2</v>
      </c>
      <c r="N65" s="98">
        <f t="shared" si="3"/>
        <v>7.3630029133481045E-2</v>
      </c>
      <c r="Q65" s="149">
        <f t="shared" si="4"/>
        <v>7.3630029133481045E-2</v>
      </c>
      <c r="R65" s="149">
        <f t="shared" si="5"/>
        <v>7.3630029133481045E-2</v>
      </c>
      <c r="T65" s="113">
        <f t="shared" si="0"/>
        <v>7.3630029133481045E-2</v>
      </c>
      <c r="U65" s="113">
        <f t="shared" si="1"/>
        <v>2.9420900501102798E-2</v>
      </c>
    </row>
    <row r="66" spans="4:21" x14ac:dyDescent="0.2">
      <c r="D66" s="184">
        <v>40816</v>
      </c>
      <c r="E66" s="185">
        <v>-0.17301166128902212</v>
      </c>
      <c r="F66" s="185">
        <v>-0.17301166128902212</v>
      </c>
      <c r="G66" s="185"/>
      <c r="H66" s="185">
        <v>-0.17301166128902212</v>
      </c>
      <c r="I66" s="186"/>
      <c r="L66" s="98">
        <f t="shared" si="2"/>
        <v>-0.17301166128902212</v>
      </c>
      <c r="N66" s="98">
        <f t="shared" si="3"/>
        <v>-0.17301166128902212</v>
      </c>
      <c r="Q66" s="149">
        <f t="shared" si="4"/>
        <v>-0.17301166128902212</v>
      </c>
      <c r="R66" s="149">
        <f t="shared" si="5"/>
        <v>-0.17301166128902212</v>
      </c>
      <c r="T66" s="113">
        <f t="shared" si="0"/>
        <v>-0.17301166128902212</v>
      </c>
      <c r="U66" s="113">
        <f t="shared" si="1"/>
        <v>3.0433286526888592E-2</v>
      </c>
    </row>
    <row r="67" spans="4:21" x14ac:dyDescent="0.2">
      <c r="D67" s="184">
        <v>40724</v>
      </c>
      <c r="E67" s="185">
        <v>2.9420900501102798E-2</v>
      </c>
      <c r="F67" s="185">
        <v>2.9420900501102798E-2</v>
      </c>
      <c r="G67" s="185"/>
      <c r="H67" s="185">
        <v>2.9420900501102798E-2</v>
      </c>
      <c r="I67" s="186"/>
      <c r="L67" s="98">
        <f t="shared" si="2"/>
        <v>2.9420900501102798E-2</v>
      </c>
      <c r="N67" s="98">
        <f t="shared" si="3"/>
        <v>2.9420900501102798E-2</v>
      </c>
      <c r="Q67" s="149">
        <f t="shared" si="4"/>
        <v>2.9420900501102798E-2</v>
      </c>
      <c r="R67" s="149">
        <f t="shared" si="5"/>
        <v>2.9420900501102798E-2</v>
      </c>
      <c r="T67" s="113">
        <f t="shared" si="0"/>
        <v>2.9420900501102798E-2</v>
      </c>
      <c r="U67" s="113">
        <f t="shared" si="1"/>
        <v>6.1512720471117666E-2</v>
      </c>
    </row>
    <row r="68" spans="4:21" x14ac:dyDescent="0.2">
      <c r="D68" s="184">
        <v>40633</v>
      </c>
      <c r="E68" s="185">
        <v>3.0433286526888592E-2</v>
      </c>
      <c r="F68" s="185">
        <v>3.0433286526888592E-2</v>
      </c>
      <c r="G68" s="185"/>
      <c r="H68" s="185">
        <v>3.0433286526888592E-2</v>
      </c>
      <c r="I68" s="186"/>
      <c r="L68" s="98">
        <f t="shared" si="2"/>
        <v>3.0433286526888592E-2</v>
      </c>
      <c r="N68" s="98">
        <f t="shared" si="3"/>
        <v>3.0433286526888592E-2</v>
      </c>
      <c r="Q68" s="149">
        <f t="shared" si="4"/>
        <v>3.0433286526888592E-2</v>
      </c>
      <c r="R68" s="149">
        <f t="shared" si="5"/>
        <v>3.0433286526888592E-2</v>
      </c>
      <c r="T68" s="113">
        <f t="shared" si="0"/>
        <v>3.0433286526888592E-2</v>
      </c>
      <c r="U68" s="113">
        <f t="shared" si="1"/>
        <v>0.18440762779388753</v>
      </c>
    </row>
    <row r="69" spans="4:21" x14ac:dyDescent="0.2">
      <c r="D69" s="184">
        <v>40543</v>
      </c>
      <c r="E69" s="185">
        <v>6.1512720471117666E-2</v>
      </c>
      <c r="F69" s="185">
        <v>6.1512720471117666E-2</v>
      </c>
      <c r="G69" s="185"/>
      <c r="H69" s="185">
        <v>6.1512720471117666E-2</v>
      </c>
      <c r="I69" s="186"/>
      <c r="L69" s="98">
        <f t="shared" si="2"/>
        <v>6.1512720471117666E-2</v>
      </c>
      <c r="N69" s="98">
        <f t="shared" si="3"/>
        <v>6.1512720471117666E-2</v>
      </c>
      <c r="Q69" s="149">
        <f t="shared" si="4"/>
        <v>6.1512720471117666E-2</v>
      </c>
      <c r="R69" s="149">
        <f t="shared" si="5"/>
        <v>6.1512720471117666E-2</v>
      </c>
      <c r="T69" s="113">
        <f t="shared" si="0"/>
        <v>6.1512720471117666E-2</v>
      </c>
      <c r="U69" s="113">
        <f t="shared" si="1"/>
        <v>-7.8864089278597005E-2</v>
      </c>
    </row>
    <row r="70" spans="4:21" x14ac:dyDescent="0.2">
      <c r="D70" s="184">
        <v>40451</v>
      </c>
      <c r="E70" s="185">
        <v>0.18440762779388753</v>
      </c>
      <c r="F70" s="185">
        <v>0.18440762779388753</v>
      </c>
      <c r="G70" s="185"/>
      <c r="H70" s="185">
        <v>0.18440762779388753</v>
      </c>
      <c r="I70" s="186"/>
      <c r="L70" s="98">
        <f t="shared" si="2"/>
        <v>0.18440762779388753</v>
      </c>
      <c r="N70" s="98">
        <f t="shared" si="3"/>
        <v>0.18440762779388753</v>
      </c>
      <c r="Q70" s="149">
        <f t="shared" si="4"/>
        <v>0.18440762779388753</v>
      </c>
      <c r="R70" s="149">
        <f t="shared" si="5"/>
        <v>0.18440762779388753</v>
      </c>
      <c r="T70" s="113">
        <f t="shared" si="0"/>
        <v>0.18440762779388753</v>
      </c>
      <c r="U70" s="113">
        <f t="shared" si="1"/>
        <v>3.9655244058214745E-2</v>
      </c>
    </row>
    <row r="71" spans="4:21" x14ac:dyDescent="0.2">
      <c r="D71" s="184">
        <v>40359</v>
      </c>
      <c r="E71" s="185">
        <v>-7.8864089278597005E-2</v>
      </c>
      <c r="F71" s="185">
        <v>-7.8864089278597005E-2</v>
      </c>
      <c r="G71" s="185"/>
      <c r="H71" s="185">
        <v>-7.8864089278597005E-2</v>
      </c>
      <c r="I71" s="186"/>
      <c r="L71" s="98">
        <f t="shared" si="2"/>
        <v>-7.8864089278597005E-2</v>
      </c>
      <c r="N71" s="98">
        <f t="shared" si="3"/>
        <v>-7.8864089278597005E-2</v>
      </c>
      <c r="Q71" s="149">
        <f t="shared" si="4"/>
        <v>-7.8864089278597005E-2</v>
      </c>
      <c r="R71" s="149">
        <f t="shared" si="5"/>
        <v>-7.8864089278597005E-2</v>
      </c>
      <c r="T71" s="113">
        <f t="shared" si="0"/>
        <v>-7.8864089278597005E-2</v>
      </c>
      <c r="U71" s="113">
        <f t="shared" si="1"/>
        <v>4.3896161230801978E-2</v>
      </c>
    </row>
    <row r="72" spans="4:21" x14ac:dyDescent="0.2">
      <c r="D72" s="184">
        <v>40268</v>
      </c>
      <c r="E72" s="185">
        <v>3.9655244058214745E-2</v>
      </c>
      <c r="F72" s="185">
        <v>3.9655244058214745E-2</v>
      </c>
      <c r="G72" s="185"/>
      <c r="H72" s="185">
        <v>3.9655244058214745E-2</v>
      </c>
      <c r="I72" s="186"/>
      <c r="L72" s="98">
        <f t="shared" si="2"/>
        <v>3.9655244058214745E-2</v>
      </c>
      <c r="N72" s="98">
        <f t="shared" si="3"/>
        <v>3.9655244058214745E-2</v>
      </c>
      <c r="Q72" s="149">
        <f t="shared" si="4"/>
        <v>3.9655244058214745E-2</v>
      </c>
      <c r="R72" s="149">
        <f t="shared" si="5"/>
        <v>3.9655244058214745E-2</v>
      </c>
      <c r="T72" s="113">
        <f t="shared" si="0"/>
        <v>3.9655244058214745E-2</v>
      </c>
      <c r="U72" s="113">
        <f t="shared" si="1"/>
        <v>0.25081292993000015</v>
      </c>
    </row>
    <row r="73" spans="4:21" x14ac:dyDescent="0.2">
      <c r="D73" s="184">
        <v>40178</v>
      </c>
      <c r="E73" s="185">
        <v>4.3896161230801978E-2</v>
      </c>
      <c r="F73" s="185">
        <v>4.3896161230801978E-2</v>
      </c>
      <c r="G73" s="185"/>
      <c r="H73" s="185">
        <v>4.3896161230801978E-2</v>
      </c>
      <c r="I73" s="186"/>
      <c r="L73" s="98">
        <f t="shared" si="2"/>
        <v>4.3896161230801978E-2</v>
      </c>
      <c r="N73" s="98">
        <f t="shared" si="3"/>
        <v>4.3896161230801978E-2</v>
      </c>
      <c r="Q73" s="149">
        <f t="shared" si="4"/>
        <v>4.3896161230801978E-2</v>
      </c>
      <c r="R73" s="149">
        <f t="shared" si="5"/>
        <v>4.3896161230801978E-2</v>
      </c>
      <c r="T73" s="113">
        <f t="shared" si="0"/>
        <v>4.3896161230801978E-2</v>
      </c>
      <c r="U73" s="113">
        <f t="shared" si="1"/>
        <v>0.35905222238632017</v>
      </c>
    </row>
    <row r="74" spans="4:21" x14ac:dyDescent="0.2">
      <c r="D74" s="184">
        <v>40086</v>
      </c>
      <c r="E74" s="185">
        <v>0.25081292993000015</v>
      </c>
      <c r="F74" s="185">
        <v>0.25081292993000015</v>
      </c>
      <c r="G74" s="185"/>
      <c r="H74" s="185">
        <v>0.25081292993000015</v>
      </c>
      <c r="I74" s="186"/>
      <c r="L74" s="98">
        <f t="shared" si="2"/>
        <v>0.25081292993000015</v>
      </c>
      <c r="N74" s="98">
        <f t="shared" si="3"/>
        <v>0.25081292993000015</v>
      </c>
      <c r="Q74" s="149">
        <f t="shared" si="4"/>
        <v>0.25081292993000015</v>
      </c>
      <c r="R74" s="149">
        <f t="shared" si="5"/>
        <v>0.25081292993000015</v>
      </c>
      <c r="T74" s="113">
        <f t="shared" si="0"/>
        <v>0.25081292993000015</v>
      </c>
      <c r="U74" s="113">
        <f t="shared" si="1"/>
        <v>-0.22094244759479531</v>
      </c>
    </row>
    <row r="75" spans="4:21" x14ac:dyDescent="0.2">
      <c r="D75" s="184">
        <v>39994</v>
      </c>
      <c r="E75" s="185">
        <v>0.35905222238632017</v>
      </c>
      <c r="F75" s="185">
        <v>0.35905222238632017</v>
      </c>
      <c r="G75" s="185"/>
      <c r="H75" s="185">
        <v>0.35905222238632017</v>
      </c>
      <c r="I75" s="186"/>
      <c r="L75" s="98">
        <f t="shared" si="2"/>
        <v>0.35905222238632017</v>
      </c>
      <c r="N75" s="98">
        <f t="shared" si="3"/>
        <v>0.35905222238632017</v>
      </c>
      <c r="Q75" s="149">
        <f t="shared" si="4"/>
        <v>0.35905222238632017</v>
      </c>
      <c r="R75" s="149">
        <f t="shared" si="5"/>
        <v>0.35905222238632017</v>
      </c>
      <c r="T75" s="113">
        <f t="shared" si="0"/>
        <v>0.35905222238632017</v>
      </c>
      <c r="U75" s="113">
        <f t="shared" si="1"/>
        <v>-0.32378532071175825</v>
      </c>
    </row>
    <row r="76" spans="4:21" x14ac:dyDescent="0.2">
      <c r="D76" s="184">
        <v>39903</v>
      </c>
      <c r="E76" s="185">
        <v>-0.22094244759479531</v>
      </c>
      <c r="F76" s="185">
        <v>-0.22094244759479531</v>
      </c>
      <c r="G76" s="185"/>
      <c r="H76" s="185">
        <v>-0.22094244759479531</v>
      </c>
      <c r="I76" s="186"/>
      <c r="L76" s="98">
        <f t="shared" ref="L76:L139" si="6">(H76-($L$10*H77))/(1-$L$10)</f>
        <v>-0.22094244759479531</v>
      </c>
      <c r="N76" s="98">
        <f t="shared" si="3"/>
        <v>-0.22094244759479531</v>
      </c>
      <c r="Q76" s="149">
        <f t="shared" si="4"/>
        <v>-0.22094244759479531</v>
      </c>
      <c r="R76" s="149">
        <f t="shared" si="5"/>
        <v>-0.22094244759479531</v>
      </c>
      <c r="T76" s="113">
        <f t="shared" si="0"/>
        <v>-0.22094244759479531</v>
      </c>
      <c r="U76" s="113">
        <f t="shared" si="1"/>
        <v>-0.1041057853830093</v>
      </c>
    </row>
    <row r="77" spans="4:21" x14ac:dyDescent="0.2">
      <c r="D77" s="184">
        <v>39813</v>
      </c>
      <c r="E77" s="185">
        <v>-0.32378532071175825</v>
      </c>
      <c r="F77" s="185">
        <v>-0.32378532071175825</v>
      </c>
      <c r="G77" s="185"/>
      <c r="H77" s="185">
        <v>-0.32378532071175825</v>
      </c>
      <c r="I77" s="186"/>
      <c r="L77" s="98">
        <f t="shared" si="6"/>
        <v>-0.32378532071175825</v>
      </c>
      <c r="N77" s="98">
        <f t="shared" si="3"/>
        <v>-0.32378532071175825</v>
      </c>
      <c r="Q77" s="149">
        <f t="shared" si="4"/>
        <v>-0.32378532071175825</v>
      </c>
      <c r="R77" s="149">
        <f t="shared" si="5"/>
        <v>-0.32378532071175825</v>
      </c>
      <c r="T77" s="113">
        <f t="shared" ref="T77:T111" si="7">H77</f>
        <v>-0.32378532071175825</v>
      </c>
      <c r="U77" s="113">
        <f t="shared" ref="U77:U111" si="8">H79</f>
        <v>-8.5597679413785932E-2</v>
      </c>
    </row>
    <row r="78" spans="4:21" x14ac:dyDescent="0.2">
      <c r="D78" s="184">
        <v>39721</v>
      </c>
      <c r="E78" s="185">
        <v>-0.1041057853830093</v>
      </c>
      <c r="F78" s="185">
        <v>-0.1041057853830093</v>
      </c>
      <c r="G78" s="185"/>
      <c r="H78" s="185">
        <v>-0.1041057853830093</v>
      </c>
      <c r="I78" s="186"/>
      <c r="L78" s="98">
        <f t="shared" si="6"/>
        <v>-0.1041057853830093</v>
      </c>
      <c r="N78" s="98">
        <f t="shared" si="3"/>
        <v>-0.1041057853830093</v>
      </c>
      <c r="Q78" s="149">
        <f t="shared" si="4"/>
        <v>-0.1041057853830093</v>
      </c>
      <c r="R78" s="149">
        <f t="shared" si="5"/>
        <v>-0.1041057853830093</v>
      </c>
      <c r="T78" s="113">
        <f t="shared" si="7"/>
        <v>-0.1041057853830093</v>
      </c>
      <c r="U78" s="113">
        <f t="shared" si="8"/>
        <v>-5.6292906519108898E-2</v>
      </c>
    </row>
    <row r="79" spans="4:21" x14ac:dyDescent="0.2">
      <c r="D79" s="184">
        <v>39629</v>
      </c>
      <c r="E79" s="185">
        <v>-8.5597679413785932E-2</v>
      </c>
      <c r="F79" s="185">
        <v>-8.5597679413785932E-2</v>
      </c>
      <c r="G79" s="185"/>
      <c r="H79" s="185">
        <v>-8.5597679413785932E-2</v>
      </c>
      <c r="I79" s="186"/>
      <c r="L79" s="98">
        <f t="shared" si="6"/>
        <v>-8.5597679413785932E-2</v>
      </c>
      <c r="N79" s="98">
        <f t="shared" ref="N79:N142" si="9">(1+L79)*(1+G79)*(1-I79)-1</f>
        <v>-8.5597679413785932E-2</v>
      </c>
      <c r="Q79" s="149">
        <f t="shared" ref="Q79:Q142" si="10">F79</f>
        <v>-8.5597679413785932E-2</v>
      </c>
      <c r="R79" s="149">
        <f t="shared" ref="R79:R142" si="11">N79</f>
        <v>-8.5597679413785932E-2</v>
      </c>
      <c r="T79" s="113">
        <f t="shared" si="7"/>
        <v>-8.5597679413785932E-2</v>
      </c>
      <c r="U79" s="113">
        <f t="shared" si="8"/>
        <v>-0.10240691565480775</v>
      </c>
    </row>
    <row r="80" spans="4:21" x14ac:dyDescent="0.2">
      <c r="D80" s="184">
        <v>39538</v>
      </c>
      <c r="E80" s="185">
        <v>-5.6292906519108898E-2</v>
      </c>
      <c r="F80" s="185">
        <v>-5.6292906519108898E-2</v>
      </c>
      <c r="G80" s="185"/>
      <c r="H80" s="185">
        <v>-5.6292906519108898E-2</v>
      </c>
      <c r="I80" s="186"/>
      <c r="L80" s="98">
        <f t="shared" si="6"/>
        <v>-5.6292906519108898E-2</v>
      </c>
      <c r="N80" s="98">
        <f t="shared" si="9"/>
        <v>-5.6292906519108898E-2</v>
      </c>
      <c r="Q80" s="149">
        <f t="shared" si="10"/>
        <v>-5.6292906519108898E-2</v>
      </c>
      <c r="R80" s="149">
        <f t="shared" si="11"/>
        <v>-5.6292906519108898E-2</v>
      </c>
      <c r="T80" s="113">
        <f t="shared" si="7"/>
        <v>-5.6292906519108898E-2</v>
      </c>
      <c r="U80" s="113">
        <f t="shared" si="8"/>
        <v>3.6556789977124859E-2</v>
      </c>
    </row>
    <row r="81" spans="4:21" x14ac:dyDescent="0.2">
      <c r="D81" s="184">
        <v>39447</v>
      </c>
      <c r="E81" s="185">
        <v>-0.10240691565480775</v>
      </c>
      <c r="F81" s="185">
        <v>-0.10240691565480775</v>
      </c>
      <c r="G81" s="185"/>
      <c r="H81" s="185">
        <v>-0.10240691565480775</v>
      </c>
      <c r="I81" s="186"/>
      <c r="L81" s="98">
        <f t="shared" si="6"/>
        <v>-0.10240691565480775</v>
      </c>
      <c r="N81" s="98">
        <f t="shared" si="9"/>
        <v>-0.10240691565480775</v>
      </c>
      <c r="Q81" s="149">
        <f t="shared" si="10"/>
        <v>-0.10240691565480775</v>
      </c>
      <c r="R81" s="149">
        <f t="shared" si="11"/>
        <v>-0.10240691565480775</v>
      </c>
      <c r="T81" s="113">
        <f t="shared" si="7"/>
        <v>-0.10240691565480775</v>
      </c>
      <c r="U81" s="113">
        <f t="shared" si="8"/>
        <v>-5.8397215591999951E-2</v>
      </c>
    </row>
    <row r="82" spans="4:21" x14ac:dyDescent="0.2">
      <c r="D82" s="184">
        <v>39355</v>
      </c>
      <c r="E82" s="185">
        <v>3.6556789977124859E-2</v>
      </c>
      <c r="F82" s="185">
        <v>3.6556789977124859E-2</v>
      </c>
      <c r="G82" s="185"/>
      <c r="H82" s="185">
        <v>3.6556789977124859E-2</v>
      </c>
      <c r="I82" s="186"/>
      <c r="L82" s="98">
        <f t="shared" si="6"/>
        <v>3.6556789977124859E-2</v>
      </c>
      <c r="N82" s="98">
        <f t="shared" si="9"/>
        <v>3.6556789977124859E-2</v>
      </c>
      <c r="Q82" s="149">
        <f t="shared" si="10"/>
        <v>3.6556789977124859E-2</v>
      </c>
      <c r="R82" s="149">
        <f t="shared" si="11"/>
        <v>3.6556789977124859E-2</v>
      </c>
      <c r="T82" s="113">
        <f t="shared" si="7"/>
        <v>3.6556789977124859E-2</v>
      </c>
      <c r="U82" s="113">
        <f t="shared" si="8"/>
        <v>6.2226221563270512E-2</v>
      </c>
    </row>
    <row r="83" spans="4:21" x14ac:dyDescent="0.2">
      <c r="D83" s="184">
        <v>39263</v>
      </c>
      <c r="E83" s="185">
        <v>-5.8397215591999951E-2</v>
      </c>
      <c r="F83" s="185">
        <v>-5.8397215591999951E-2</v>
      </c>
      <c r="G83" s="185"/>
      <c r="H83" s="185">
        <v>-5.8397215591999951E-2</v>
      </c>
      <c r="I83" s="186"/>
      <c r="L83" s="98">
        <f t="shared" si="6"/>
        <v>-5.8397215591999951E-2</v>
      </c>
      <c r="N83" s="98">
        <f t="shared" si="9"/>
        <v>-5.8397215591999951E-2</v>
      </c>
      <c r="Q83" s="149">
        <f t="shared" si="10"/>
        <v>-5.8397215591999951E-2</v>
      </c>
      <c r="R83" s="149">
        <f t="shared" si="11"/>
        <v>-5.8397215591999951E-2</v>
      </c>
      <c r="T83" s="113">
        <f t="shared" si="7"/>
        <v>-5.8397215591999951E-2</v>
      </c>
      <c r="U83" s="113">
        <f t="shared" si="8"/>
        <v>0.14040027806641797</v>
      </c>
    </row>
    <row r="84" spans="4:21" x14ac:dyDescent="0.2">
      <c r="D84" s="184">
        <v>39172</v>
      </c>
      <c r="E84" s="185">
        <v>6.2226221563270512E-2</v>
      </c>
      <c r="F84" s="185">
        <v>6.2226221563270512E-2</v>
      </c>
      <c r="G84" s="185"/>
      <c r="H84" s="185">
        <v>6.2226221563270512E-2</v>
      </c>
      <c r="I84" s="186"/>
      <c r="L84" s="98">
        <f t="shared" si="6"/>
        <v>6.2226221563270512E-2</v>
      </c>
      <c r="N84" s="98">
        <f t="shared" si="9"/>
        <v>6.2226221563270512E-2</v>
      </c>
      <c r="Q84" s="149">
        <f t="shared" si="10"/>
        <v>6.2226221563270512E-2</v>
      </c>
      <c r="R84" s="149">
        <f t="shared" si="11"/>
        <v>6.2226221563270512E-2</v>
      </c>
      <c r="T84" s="113">
        <f t="shared" si="7"/>
        <v>6.2226221563270512E-2</v>
      </c>
      <c r="U84" s="113">
        <f t="shared" si="8"/>
        <v>9.9186132972351793E-2</v>
      </c>
    </row>
    <row r="85" spans="4:21" x14ac:dyDescent="0.2">
      <c r="D85" s="184">
        <v>39082</v>
      </c>
      <c r="E85" s="185">
        <v>0.14040027806641797</v>
      </c>
      <c r="F85" s="185">
        <v>0.14040027806641797</v>
      </c>
      <c r="G85" s="185"/>
      <c r="H85" s="185">
        <v>0.14040027806641797</v>
      </c>
      <c r="I85" s="186"/>
      <c r="L85" s="98">
        <f t="shared" si="6"/>
        <v>0.14040027806641797</v>
      </c>
      <c r="N85" s="98">
        <f t="shared" si="9"/>
        <v>0.14040027806641797</v>
      </c>
      <c r="Q85" s="149">
        <f t="shared" si="10"/>
        <v>0.14040027806641797</v>
      </c>
      <c r="R85" s="149">
        <f t="shared" si="11"/>
        <v>0.14040027806641797</v>
      </c>
      <c r="T85" s="113">
        <f t="shared" si="7"/>
        <v>0.14040027806641797</v>
      </c>
      <c r="U85" s="113">
        <f t="shared" si="8"/>
        <v>-3.6944745333759021E-3</v>
      </c>
    </row>
    <row r="86" spans="4:21" x14ac:dyDescent="0.2">
      <c r="D86" s="184">
        <v>38990</v>
      </c>
      <c r="E86" s="185">
        <v>9.9186132972351793E-2</v>
      </c>
      <c r="F86" s="185">
        <v>9.9186132972351793E-2</v>
      </c>
      <c r="G86" s="185"/>
      <c r="H86" s="185">
        <v>9.9186132972351793E-2</v>
      </c>
      <c r="I86" s="186"/>
      <c r="L86" s="98">
        <f t="shared" si="6"/>
        <v>9.9186132972351793E-2</v>
      </c>
      <c r="N86" s="98">
        <f t="shared" si="9"/>
        <v>9.9186132972351793E-2</v>
      </c>
      <c r="Q86" s="149">
        <f t="shared" si="10"/>
        <v>9.9186132972351793E-2</v>
      </c>
      <c r="R86" s="149">
        <f t="shared" si="11"/>
        <v>9.9186132972351793E-2</v>
      </c>
      <c r="T86" s="113">
        <f t="shared" si="7"/>
        <v>9.9186132972351793E-2</v>
      </c>
      <c r="U86" s="113">
        <f t="shared" si="8"/>
        <v>0.13984810209764009</v>
      </c>
    </row>
    <row r="87" spans="4:21" x14ac:dyDescent="0.2">
      <c r="D87" s="184">
        <v>38898</v>
      </c>
      <c r="E87" s="185">
        <v>-3.6944745333759021E-3</v>
      </c>
      <c r="F87" s="185">
        <v>-3.6944745333759021E-3</v>
      </c>
      <c r="G87" s="185"/>
      <c r="H87" s="185">
        <v>-3.6944745333759021E-3</v>
      </c>
      <c r="I87" s="186"/>
      <c r="L87" s="98">
        <f t="shared" si="6"/>
        <v>-3.6944745333759021E-3</v>
      </c>
      <c r="N87" s="98">
        <f t="shared" si="9"/>
        <v>-3.6944745333759021E-3</v>
      </c>
      <c r="Q87" s="149">
        <f t="shared" si="10"/>
        <v>-3.6944745333759021E-3</v>
      </c>
      <c r="R87" s="149">
        <f t="shared" si="11"/>
        <v>-3.6944745333759021E-3</v>
      </c>
      <c r="T87" s="113">
        <f t="shared" si="7"/>
        <v>-3.6944745333759021E-3</v>
      </c>
      <c r="U87" s="113">
        <f t="shared" si="8"/>
        <v>4.6530580556744194E-2</v>
      </c>
    </row>
    <row r="88" spans="4:21" x14ac:dyDescent="0.2">
      <c r="D88" s="184">
        <v>38807</v>
      </c>
      <c r="E88" s="185">
        <v>0.13984810209764009</v>
      </c>
      <c r="F88" s="185">
        <v>0.13984810209764009</v>
      </c>
      <c r="G88" s="185"/>
      <c r="H88" s="185">
        <v>0.13984810209764009</v>
      </c>
      <c r="I88" s="186"/>
      <c r="L88" s="98">
        <f t="shared" si="6"/>
        <v>0.13984810209764009</v>
      </c>
      <c r="N88" s="98">
        <f t="shared" si="9"/>
        <v>0.13984810209764009</v>
      </c>
      <c r="Q88" s="149">
        <f t="shared" si="10"/>
        <v>0.13984810209764009</v>
      </c>
      <c r="R88" s="149">
        <f t="shared" si="11"/>
        <v>0.13984810209764009</v>
      </c>
      <c r="T88" s="113">
        <f t="shared" si="7"/>
        <v>0.13984810209764009</v>
      </c>
      <c r="U88" s="113">
        <f t="shared" si="8"/>
        <v>6.0767588448942034E-2</v>
      </c>
    </row>
    <row r="89" spans="4:21" x14ac:dyDescent="0.2">
      <c r="D89" s="184">
        <v>38717</v>
      </c>
      <c r="E89" s="185">
        <v>4.6530580556744194E-2</v>
      </c>
      <c r="F89" s="185">
        <v>4.6530580556744194E-2</v>
      </c>
      <c r="G89" s="185"/>
      <c r="H89" s="185">
        <v>4.6530580556744194E-2</v>
      </c>
      <c r="I89" s="186"/>
      <c r="L89" s="98">
        <f t="shared" si="6"/>
        <v>4.6530580556744194E-2</v>
      </c>
      <c r="N89" s="98">
        <f t="shared" si="9"/>
        <v>4.6530580556744194E-2</v>
      </c>
      <c r="Q89" s="149">
        <f t="shared" si="10"/>
        <v>4.6530580556744194E-2</v>
      </c>
      <c r="R89" s="149">
        <f t="shared" si="11"/>
        <v>4.6530580556744194E-2</v>
      </c>
      <c r="T89" s="113">
        <f t="shared" si="7"/>
        <v>4.6530580556744194E-2</v>
      </c>
      <c r="U89" s="113">
        <f t="shared" si="8"/>
        <v>9.2865698862992119E-2</v>
      </c>
    </row>
    <row r="90" spans="4:21" x14ac:dyDescent="0.2">
      <c r="D90" s="184">
        <v>38625</v>
      </c>
      <c r="E90" s="185">
        <v>6.0767588448942034E-2</v>
      </c>
      <c r="F90" s="185">
        <v>6.0767588448942034E-2</v>
      </c>
      <c r="G90" s="185"/>
      <c r="H90" s="185">
        <v>6.0767588448942034E-2</v>
      </c>
      <c r="I90" s="186"/>
      <c r="L90" s="98">
        <f t="shared" si="6"/>
        <v>6.0767588448942034E-2</v>
      </c>
      <c r="N90" s="98">
        <f t="shared" si="9"/>
        <v>6.0767588448942034E-2</v>
      </c>
      <c r="Q90" s="149">
        <f t="shared" si="10"/>
        <v>6.0767588448942034E-2</v>
      </c>
      <c r="R90" s="149">
        <f t="shared" si="11"/>
        <v>6.0767588448942034E-2</v>
      </c>
      <c r="T90" s="113">
        <f t="shared" si="7"/>
        <v>6.0767588448942034E-2</v>
      </c>
      <c r="U90" s="113">
        <f t="shared" si="8"/>
        <v>-4.9206312847012046E-2</v>
      </c>
    </row>
    <row r="91" spans="4:21" x14ac:dyDescent="0.2">
      <c r="D91" s="184">
        <v>38533</v>
      </c>
      <c r="E91" s="185">
        <v>9.2865698862992119E-2</v>
      </c>
      <c r="F91" s="185">
        <v>9.2865698862992119E-2</v>
      </c>
      <c r="G91" s="185"/>
      <c r="H91" s="185">
        <v>9.2865698862992119E-2</v>
      </c>
      <c r="I91" s="186"/>
      <c r="L91" s="98">
        <f t="shared" si="6"/>
        <v>9.2865698862992119E-2</v>
      </c>
      <c r="N91" s="98">
        <f t="shared" si="9"/>
        <v>9.2865698862992119E-2</v>
      </c>
      <c r="Q91" s="149">
        <f t="shared" si="10"/>
        <v>9.2865698862992119E-2</v>
      </c>
      <c r="R91" s="149">
        <f t="shared" si="11"/>
        <v>9.2865698862992119E-2</v>
      </c>
      <c r="T91" s="113">
        <f t="shared" si="7"/>
        <v>9.2865698862992119E-2</v>
      </c>
      <c r="U91" s="113">
        <f t="shared" si="8"/>
        <v>0.17869756965052397</v>
      </c>
    </row>
    <row r="92" spans="4:21" x14ac:dyDescent="0.2">
      <c r="D92" s="184">
        <v>38442</v>
      </c>
      <c r="E92" s="185">
        <v>-4.9206312847012046E-2</v>
      </c>
      <c r="F92" s="185">
        <v>-4.9206312847012046E-2</v>
      </c>
      <c r="G92" s="185"/>
      <c r="H92" s="185">
        <v>-4.9206312847012046E-2</v>
      </c>
      <c r="I92" s="186"/>
      <c r="L92" s="98">
        <f t="shared" si="6"/>
        <v>-4.9206312847012046E-2</v>
      </c>
      <c r="N92" s="98">
        <f t="shared" si="9"/>
        <v>-4.9206312847012046E-2</v>
      </c>
      <c r="Q92" s="149">
        <f t="shared" si="10"/>
        <v>-4.9206312847012046E-2</v>
      </c>
      <c r="R92" s="149">
        <f t="shared" si="11"/>
        <v>-4.9206312847012046E-2</v>
      </c>
      <c r="T92" s="113">
        <f t="shared" si="7"/>
        <v>-4.9206312847012046E-2</v>
      </c>
      <c r="U92" s="113">
        <f t="shared" si="8"/>
        <v>7.5741767764829993E-2</v>
      </c>
    </row>
    <row r="93" spans="4:21" x14ac:dyDescent="0.2">
      <c r="D93" s="184">
        <v>38352</v>
      </c>
      <c r="E93" s="185">
        <v>0.17869756965052397</v>
      </c>
      <c r="F93" s="185">
        <v>0.17869756965052397</v>
      </c>
      <c r="G93" s="185"/>
      <c r="H93" s="185">
        <v>0.17869756965052397</v>
      </c>
      <c r="I93" s="186"/>
      <c r="L93" s="98">
        <f t="shared" si="6"/>
        <v>0.17869756965052397</v>
      </c>
      <c r="N93" s="98">
        <f t="shared" si="9"/>
        <v>0.17869756965052397</v>
      </c>
      <c r="Q93" s="149">
        <f t="shared" si="10"/>
        <v>0.17869756965052397</v>
      </c>
      <c r="R93" s="149">
        <f t="shared" si="11"/>
        <v>0.17869756965052397</v>
      </c>
      <c r="T93" s="113">
        <f t="shared" si="7"/>
        <v>0.17869756965052397</v>
      </c>
      <c r="U93" s="113">
        <f t="shared" si="8"/>
        <v>-4.1268274729559962E-2</v>
      </c>
    </row>
    <row r="94" spans="4:21" x14ac:dyDescent="0.2">
      <c r="D94" s="184">
        <v>38260</v>
      </c>
      <c r="E94" s="185">
        <v>7.5741767764829993E-2</v>
      </c>
      <c r="F94" s="185">
        <v>7.5741767764829993E-2</v>
      </c>
      <c r="G94" s="185"/>
      <c r="H94" s="185">
        <v>7.5741767764829993E-2</v>
      </c>
      <c r="I94" s="186"/>
      <c r="L94" s="98">
        <f t="shared" si="6"/>
        <v>7.5741767764829993E-2</v>
      </c>
      <c r="N94" s="98">
        <f t="shared" si="9"/>
        <v>7.5741767764829993E-2</v>
      </c>
      <c r="Q94" s="149">
        <f t="shared" si="10"/>
        <v>7.5741767764829993E-2</v>
      </c>
      <c r="R94" s="149">
        <f t="shared" si="11"/>
        <v>7.5741767764829993E-2</v>
      </c>
      <c r="T94" s="113">
        <f t="shared" si="7"/>
        <v>7.5741767764829993E-2</v>
      </c>
      <c r="U94" s="113">
        <f t="shared" si="8"/>
        <v>0.13491262965186412</v>
      </c>
    </row>
    <row r="95" spans="4:21" x14ac:dyDescent="0.2">
      <c r="D95" s="184">
        <v>38168</v>
      </c>
      <c r="E95" s="185">
        <v>-4.1268274729559962E-2</v>
      </c>
      <c r="F95" s="185">
        <v>-4.1268274729559962E-2</v>
      </c>
      <c r="G95" s="185"/>
      <c r="H95" s="185">
        <v>-4.1268274729559962E-2</v>
      </c>
      <c r="I95" s="186"/>
      <c r="L95" s="98">
        <f t="shared" si="6"/>
        <v>-4.1268274729559962E-2</v>
      </c>
      <c r="N95" s="98">
        <f t="shared" si="9"/>
        <v>-4.1268274729559962E-2</v>
      </c>
      <c r="Q95" s="149">
        <f t="shared" si="10"/>
        <v>-4.1268274729559962E-2</v>
      </c>
      <c r="R95" s="149">
        <f t="shared" si="11"/>
        <v>-4.1268274729559962E-2</v>
      </c>
      <c r="T95" s="113">
        <f t="shared" si="7"/>
        <v>-4.1268274729559962E-2</v>
      </c>
      <c r="U95" s="113">
        <f t="shared" si="8"/>
        <v>0.11852567238737599</v>
      </c>
    </row>
    <row r="96" spans="4:21" x14ac:dyDescent="0.2">
      <c r="D96" s="184">
        <v>38077</v>
      </c>
      <c r="E96" s="185">
        <v>0.13491262965186412</v>
      </c>
      <c r="F96" s="185">
        <v>0.13491262965186412</v>
      </c>
      <c r="G96" s="185"/>
      <c r="H96" s="185">
        <v>0.13491262965186412</v>
      </c>
      <c r="I96" s="186"/>
      <c r="L96" s="98">
        <f t="shared" si="6"/>
        <v>0.13491262965186412</v>
      </c>
      <c r="N96" s="98">
        <f t="shared" si="9"/>
        <v>0.13491262965186412</v>
      </c>
      <c r="Q96" s="149">
        <f t="shared" si="10"/>
        <v>0.13491262965186412</v>
      </c>
      <c r="R96" s="149">
        <f t="shared" si="11"/>
        <v>0.13491262965186412</v>
      </c>
      <c r="T96" s="113">
        <f t="shared" si="7"/>
        <v>0.13491262965186412</v>
      </c>
      <c r="U96" s="113">
        <f t="shared" si="8"/>
        <v>0.11853851747990007</v>
      </c>
    </row>
    <row r="97" spans="4:21" x14ac:dyDescent="0.2">
      <c r="D97" s="184">
        <v>37986</v>
      </c>
      <c r="E97" s="185">
        <v>0.11852567238737599</v>
      </c>
      <c r="F97" s="185">
        <v>0.11852567238737599</v>
      </c>
      <c r="G97" s="185"/>
      <c r="H97" s="185">
        <v>0.11852567238737599</v>
      </c>
      <c r="I97" s="186"/>
      <c r="L97" s="98">
        <f t="shared" si="6"/>
        <v>0.11852567238737599</v>
      </c>
      <c r="N97" s="98">
        <f t="shared" si="9"/>
        <v>0.11852567238737599</v>
      </c>
      <c r="Q97" s="149">
        <f t="shared" si="10"/>
        <v>0.11852567238737599</v>
      </c>
      <c r="R97" s="149">
        <f t="shared" si="11"/>
        <v>0.11852567238737599</v>
      </c>
      <c r="T97" s="113">
        <f t="shared" si="7"/>
        <v>0.11852567238737599</v>
      </c>
      <c r="U97" s="113">
        <f t="shared" si="8"/>
        <v>0.14436422840376006</v>
      </c>
    </row>
    <row r="98" spans="4:21" x14ac:dyDescent="0.2">
      <c r="D98" s="184">
        <v>37894</v>
      </c>
      <c r="E98" s="185">
        <v>0.11853851747990007</v>
      </c>
      <c r="F98" s="185">
        <v>0.11853851747990007</v>
      </c>
      <c r="G98" s="185"/>
      <c r="H98" s="185">
        <v>0.11853851747990007</v>
      </c>
      <c r="I98" s="186"/>
      <c r="L98" s="98">
        <f t="shared" si="6"/>
        <v>0.11853851747990007</v>
      </c>
      <c r="N98" s="98">
        <f t="shared" si="9"/>
        <v>0.11853851747990007</v>
      </c>
      <c r="Q98" s="149">
        <f t="shared" si="10"/>
        <v>0.11853851747990007</v>
      </c>
      <c r="R98" s="149">
        <f t="shared" si="11"/>
        <v>0.11853851747990007</v>
      </c>
      <c r="T98" s="113">
        <f t="shared" si="7"/>
        <v>0.11853851747990007</v>
      </c>
      <c r="U98" s="113">
        <f t="shared" si="8"/>
        <v>-1.7311085617978006E-2</v>
      </c>
    </row>
    <row r="99" spans="4:21" x14ac:dyDescent="0.2">
      <c r="D99" s="184">
        <v>37802</v>
      </c>
      <c r="E99" s="185">
        <v>0.14436422840376006</v>
      </c>
      <c r="F99" s="185">
        <v>0.14436422840376006</v>
      </c>
      <c r="G99" s="185"/>
      <c r="H99" s="185">
        <v>0.14436422840376006</v>
      </c>
      <c r="I99" s="186"/>
      <c r="L99" s="98">
        <f t="shared" si="6"/>
        <v>0.14436422840376006</v>
      </c>
      <c r="N99" s="98">
        <f t="shared" si="9"/>
        <v>0.14436422840376006</v>
      </c>
      <c r="Q99" s="149">
        <f t="shared" si="10"/>
        <v>0.14436422840376006</v>
      </c>
      <c r="R99" s="149">
        <f t="shared" si="11"/>
        <v>0.14436422840376006</v>
      </c>
      <c r="T99" s="113">
        <f t="shared" si="7"/>
        <v>0.14436422840376006</v>
      </c>
      <c r="U99" s="113">
        <f t="shared" si="8"/>
        <v>2.9041884791311867E-2</v>
      </c>
    </row>
    <row r="100" spans="4:21" x14ac:dyDescent="0.2">
      <c r="D100" s="184">
        <v>37711</v>
      </c>
      <c r="E100" s="185">
        <v>-1.7311085617978006E-2</v>
      </c>
      <c r="F100" s="185">
        <v>-1.7311085617978006E-2</v>
      </c>
      <c r="G100" s="185"/>
      <c r="H100" s="185">
        <v>-1.7311085617978006E-2</v>
      </c>
      <c r="I100" s="186"/>
      <c r="L100" s="98">
        <f t="shared" si="6"/>
        <v>-1.7311085617978006E-2</v>
      </c>
      <c r="N100" s="98">
        <f t="shared" si="9"/>
        <v>-1.7311085617978006E-2</v>
      </c>
      <c r="Q100" s="149">
        <f t="shared" si="10"/>
        <v>-1.7311085617978006E-2</v>
      </c>
      <c r="R100" s="149">
        <f t="shared" si="11"/>
        <v>-1.7311085617978006E-2</v>
      </c>
      <c r="T100" s="113">
        <f t="shared" si="7"/>
        <v>-1.7311085617978006E-2</v>
      </c>
      <c r="U100" s="113">
        <f t="shared" si="8"/>
        <v>-0.10074065342240801</v>
      </c>
    </row>
    <row r="101" spans="4:21" x14ac:dyDescent="0.2">
      <c r="D101" s="184">
        <v>37621</v>
      </c>
      <c r="E101" s="185">
        <v>2.9041884791311867E-2</v>
      </c>
      <c r="F101" s="185">
        <v>2.9041884791311867E-2</v>
      </c>
      <c r="G101" s="185"/>
      <c r="H101" s="185">
        <v>2.9041884791311867E-2</v>
      </c>
      <c r="I101" s="186"/>
      <c r="L101" s="98">
        <f t="shared" si="6"/>
        <v>2.9041884791311867E-2</v>
      </c>
      <c r="N101" s="98">
        <f t="shared" si="9"/>
        <v>2.9041884791311867E-2</v>
      </c>
      <c r="Q101" s="149">
        <f t="shared" si="10"/>
        <v>2.9041884791311867E-2</v>
      </c>
      <c r="R101" s="149">
        <f t="shared" si="11"/>
        <v>2.9041884791311867E-2</v>
      </c>
      <c r="T101" s="113">
        <f t="shared" si="7"/>
        <v>2.9041884791311867E-2</v>
      </c>
      <c r="U101" s="113">
        <f t="shared" si="8"/>
        <v>5.4389592021103939E-2</v>
      </c>
    </row>
    <row r="102" spans="4:21" x14ac:dyDescent="0.2">
      <c r="D102" s="184">
        <v>37529</v>
      </c>
      <c r="E102" s="185">
        <v>-0.10074065342240801</v>
      </c>
      <c r="F102" s="185">
        <v>-0.10074065342240801</v>
      </c>
      <c r="G102" s="185"/>
      <c r="H102" s="185">
        <v>-0.10074065342240801</v>
      </c>
      <c r="I102" s="186"/>
      <c r="L102" s="98">
        <f t="shared" si="6"/>
        <v>-0.10074065342240801</v>
      </c>
      <c r="N102" s="98">
        <f t="shared" si="9"/>
        <v>-0.10074065342240801</v>
      </c>
      <c r="Q102" s="149">
        <f t="shared" si="10"/>
        <v>-0.10074065342240801</v>
      </c>
      <c r="R102" s="149">
        <f t="shared" si="11"/>
        <v>-0.10074065342240801</v>
      </c>
      <c r="T102" s="113">
        <f t="shared" si="7"/>
        <v>-0.10074065342240801</v>
      </c>
      <c r="U102" s="113">
        <f t="shared" si="8"/>
        <v>5.3767745597995908E-2</v>
      </c>
    </row>
    <row r="103" spans="4:21" x14ac:dyDescent="0.2">
      <c r="D103" s="184">
        <v>37437</v>
      </c>
      <c r="E103" s="185">
        <v>5.4389592021103939E-2</v>
      </c>
      <c r="F103" s="185">
        <v>5.4389592021103939E-2</v>
      </c>
      <c r="G103" s="185"/>
      <c r="H103" s="185">
        <v>5.4389592021103939E-2</v>
      </c>
      <c r="I103" s="186"/>
      <c r="L103" s="98">
        <f t="shared" si="6"/>
        <v>5.4389592021103939E-2</v>
      </c>
      <c r="N103" s="98">
        <f t="shared" si="9"/>
        <v>5.4389592021103939E-2</v>
      </c>
      <c r="Q103" s="149">
        <f t="shared" si="10"/>
        <v>5.4389592021103939E-2</v>
      </c>
      <c r="R103" s="149">
        <f t="shared" si="11"/>
        <v>5.4389592021103939E-2</v>
      </c>
      <c r="T103" s="113">
        <f t="shared" si="7"/>
        <v>5.4389592021103939E-2</v>
      </c>
      <c r="U103" s="113">
        <f t="shared" si="8"/>
        <v>5.9736910174978952E-2</v>
      </c>
    </row>
    <row r="104" spans="4:21" x14ac:dyDescent="0.2">
      <c r="D104" s="184">
        <v>37346</v>
      </c>
      <c r="E104" s="185">
        <v>5.3767745597995908E-2</v>
      </c>
      <c r="F104" s="185">
        <v>5.3767745597995908E-2</v>
      </c>
      <c r="G104" s="185"/>
      <c r="H104" s="185">
        <v>5.3767745597995908E-2</v>
      </c>
      <c r="I104" s="186"/>
      <c r="L104" s="98">
        <f t="shared" si="6"/>
        <v>5.3767745597995908E-2</v>
      </c>
      <c r="N104" s="98">
        <f t="shared" si="9"/>
        <v>5.3767745597995908E-2</v>
      </c>
      <c r="Q104" s="149">
        <f t="shared" si="10"/>
        <v>5.3767745597995908E-2</v>
      </c>
      <c r="R104" s="149">
        <f t="shared" si="11"/>
        <v>5.3767745597995908E-2</v>
      </c>
      <c r="T104" s="113">
        <f t="shared" si="7"/>
        <v>5.3767745597995908E-2</v>
      </c>
      <c r="U104" s="113">
        <f t="shared" si="8"/>
        <v>-9.8298028838617935E-2</v>
      </c>
    </row>
    <row r="105" spans="4:21" x14ac:dyDescent="0.2">
      <c r="D105" s="184">
        <v>37256</v>
      </c>
      <c r="E105" s="185">
        <v>5.9736910174978952E-2</v>
      </c>
      <c r="F105" s="185">
        <v>5.9736910174978952E-2</v>
      </c>
      <c r="G105" s="185"/>
      <c r="H105" s="185">
        <v>5.9736910174978952E-2</v>
      </c>
      <c r="I105" s="186"/>
      <c r="L105" s="98">
        <f t="shared" si="6"/>
        <v>5.9736910174978952E-2</v>
      </c>
      <c r="N105" s="98">
        <f t="shared" si="9"/>
        <v>5.9736910174978952E-2</v>
      </c>
      <c r="Q105" s="149">
        <f t="shared" si="10"/>
        <v>5.9736910174978952E-2</v>
      </c>
      <c r="R105" s="149">
        <f t="shared" si="11"/>
        <v>5.9736910174978952E-2</v>
      </c>
      <c r="T105" s="113">
        <f t="shared" si="7"/>
        <v>5.9736910174978952E-2</v>
      </c>
      <c r="U105" s="113">
        <f t="shared" si="8"/>
        <v>6.0143622137599939E-2</v>
      </c>
    </row>
    <row r="106" spans="4:21" x14ac:dyDescent="0.2">
      <c r="D106" s="184">
        <v>37164</v>
      </c>
      <c r="E106" s="185">
        <v>-9.8298028838617935E-2</v>
      </c>
      <c r="F106" s="185">
        <v>-9.8298028838617935E-2</v>
      </c>
      <c r="G106" s="185"/>
      <c r="H106" s="185">
        <v>-9.8298028838617935E-2</v>
      </c>
      <c r="I106" s="186"/>
      <c r="L106" s="98">
        <f t="shared" si="6"/>
        <v>-9.8298028838617935E-2</v>
      </c>
      <c r="N106" s="98">
        <f t="shared" si="9"/>
        <v>-9.8298028838617935E-2</v>
      </c>
      <c r="Q106" s="149">
        <f t="shared" si="10"/>
        <v>-9.8298028838617935E-2</v>
      </c>
      <c r="R106" s="149">
        <f t="shared" si="11"/>
        <v>-9.8298028838617935E-2</v>
      </c>
      <c r="T106" s="113">
        <f t="shared" si="7"/>
        <v>-9.8298028838617935E-2</v>
      </c>
      <c r="U106" s="113">
        <f t="shared" si="8"/>
        <v>-5.0452771759749937E-2</v>
      </c>
    </row>
    <row r="107" spans="4:21" x14ac:dyDescent="0.2">
      <c r="D107" s="184">
        <v>37072</v>
      </c>
      <c r="E107" s="185">
        <v>6.0143622137599939E-2</v>
      </c>
      <c r="F107" s="185">
        <v>6.0143622137599939E-2</v>
      </c>
      <c r="G107" s="185"/>
      <c r="H107" s="185">
        <v>6.0143622137599939E-2</v>
      </c>
      <c r="I107" s="186"/>
      <c r="L107" s="98">
        <f t="shared" si="6"/>
        <v>6.0143622137599939E-2</v>
      </c>
      <c r="N107" s="98">
        <f t="shared" si="9"/>
        <v>6.0143622137599939E-2</v>
      </c>
      <c r="Q107" s="149">
        <f t="shared" si="10"/>
        <v>6.0143622137599939E-2</v>
      </c>
      <c r="R107" s="149">
        <f t="shared" si="11"/>
        <v>6.0143622137599939E-2</v>
      </c>
      <c r="T107" s="113">
        <f t="shared" si="7"/>
        <v>6.0143622137599939E-2</v>
      </c>
      <c r="U107" s="113">
        <f t="shared" si="8"/>
        <v>4.8201135276799922E-2</v>
      </c>
    </row>
    <row r="108" spans="4:21" x14ac:dyDescent="0.2">
      <c r="D108" s="184">
        <v>36981</v>
      </c>
      <c r="E108" s="185">
        <v>-5.0452771759749937E-2</v>
      </c>
      <c r="F108" s="185">
        <v>-5.0452771759749937E-2</v>
      </c>
      <c r="G108" s="185"/>
      <c r="H108" s="185">
        <v>-5.0452771759749937E-2</v>
      </c>
      <c r="I108" s="186"/>
      <c r="L108" s="98">
        <f t="shared" si="6"/>
        <v>-5.0452771759749937E-2</v>
      </c>
      <c r="N108" s="98">
        <f t="shared" si="9"/>
        <v>-5.0452771759749937E-2</v>
      </c>
      <c r="Q108" s="149">
        <f t="shared" si="10"/>
        <v>-5.0452771759749937E-2</v>
      </c>
      <c r="R108" s="149">
        <f t="shared" si="11"/>
        <v>-5.0452771759749937E-2</v>
      </c>
      <c r="T108" s="113">
        <f t="shared" si="7"/>
        <v>-5.0452771759749937E-2</v>
      </c>
      <c r="U108" s="113">
        <f t="shared" si="8"/>
        <v>7.4878236197936099E-2</v>
      </c>
    </row>
    <row r="109" spans="4:21" x14ac:dyDescent="0.2">
      <c r="D109" s="184">
        <v>36891</v>
      </c>
      <c r="E109" s="185">
        <v>4.8201135276799922E-2</v>
      </c>
      <c r="F109" s="185">
        <v>4.8201135276799922E-2</v>
      </c>
      <c r="G109" s="185"/>
      <c r="H109" s="185">
        <v>4.8201135276799922E-2</v>
      </c>
      <c r="I109" s="186"/>
      <c r="L109" s="98">
        <f t="shared" si="6"/>
        <v>4.8201135276799922E-2</v>
      </c>
      <c r="N109" s="98">
        <f t="shared" si="9"/>
        <v>4.8201135276799922E-2</v>
      </c>
      <c r="Q109" s="149">
        <f t="shared" si="10"/>
        <v>4.8201135276799922E-2</v>
      </c>
      <c r="R109" s="149">
        <f t="shared" si="11"/>
        <v>4.8201135276799922E-2</v>
      </c>
      <c r="T109" s="113">
        <f t="shared" si="7"/>
        <v>4.8201135276799922E-2</v>
      </c>
      <c r="U109" s="113">
        <f t="shared" si="8"/>
        <v>3.6089513189440092E-2</v>
      </c>
    </row>
    <row r="110" spans="4:21" x14ac:dyDescent="0.2">
      <c r="D110" s="184">
        <v>36799</v>
      </c>
      <c r="E110" s="185">
        <v>7.4878236197936099E-2</v>
      </c>
      <c r="F110" s="185">
        <v>7.4878236197936099E-2</v>
      </c>
      <c r="G110" s="185"/>
      <c r="H110" s="185">
        <v>7.4878236197936099E-2</v>
      </c>
      <c r="I110" s="186"/>
      <c r="L110" s="98">
        <f t="shared" si="6"/>
        <v>7.4878236197936099E-2</v>
      </c>
      <c r="N110" s="98">
        <f t="shared" si="9"/>
        <v>7.4878236197936099E-2</v>
      </c>
      <c r="Q110" s="149">
        <f t="shared" si="10"/>
        <v>7.4878236197936099E-2</v>
      </c>
      <c r="R110" s="149">
        <f t="shared" si="11"/>
        <v>7.4878236197936099E-2</v>
      </c>
      <c r="T110" s="113">
        <f t="shared" si="7"/>
        <v>7.4878236197936099E-2</v>
      </c>
      <c r="U110" s="113">
        <f t="shared" si="8"/>
        <v>-2.4805108091559891E-2</v>
      </c>
    </row>
    <row r="111" spans="4:21" x14ac:dyDescent="0.2">
      <c r="D111" s="184">
        <v>36707</v>
      </c>
      <c r="E111" s="185">
        <v>3.6089513189440092E-2</v>
      </c>
      <c r="F111" s="185">
        <v>3.6089513189440092E-2</v>
      </c>
      <c r="G111" s="185"/>
      <c r="H111" s="185">
        <v>3.6089513189440092E-2</v>
      </c>
      <c r="I111" s="186"/>
      <c r="L111" s="98">
        <f t="shared" si="6"/>
        <v>3.6089513189440092E-2</v>
      </c>
      <c r="N111" s="98">
        <f t="shared" si="9"/>
        <v>3.6089513189440092E-2</v>
      </c>
      <c r="Q111" s="149">
        <f t="shared" si="10"/>
        <v>3.6089513189440092E-2</v>
      </c>
      <c r="R111" s="149">
        <f t="shared" si="11"/>
        <v>3.6089513189440092E-2</v>
      </c>
      <c r="T111" s="113">
        <f t="shared" si="7"/>
        <v>3.6089513189440092E-2</v>
      </c>
      <c r="U111" s="113">
        <f t="shared" si="8"/>
        <v>6.2227752631759836E-2</v>
      </c>
    </row>
    <row r="112" spans="4:21" x14ac:dyDescent="0.2">
      <c r="D112" s="184">
        <v>36616</v>
      </c>
      <c r="E112" s="185">
        <v>-2.4805108091559891E-2</v>
      </c>
      <c r="F112" s="185">
        <v>-2.4805108091559891E-2</v>
      </c>
      <c r="G112" s="185"/>
      <c r="H112" s="185">
        <v>-2.4805108091559891E-2</v>
      </c>
      <c r="I112" s="186"/>
      <c r="L112" s="98">
        <f t="shared" si="6"/>
        <v>-2.4805108091559891E-2</v>
      </c>
      <c r="N112" s="98">
        <f t="shared" si="9"/>
        <v>-2.4805108091559891E-2</v>
      </c>
      <c r="Q112" s="149">
        <f t="shared" si="10"/>
        <v>-2.4805108091559891E-2</v>
      </c>
      <c r="R112" s="149">
        <f t="shared" si="11"/>
        <v>-2.4805108091559891E-2</v>
      </c>
      <c r="T112" s="113"/>
      <c r="U112" s="113"/>
    </row>
    <row r="113" spans="4:21" x14ac:dyDescent="0.2">
      <c r="D113" s="184">
        <v>36525</v>
      </c>
      <c r="E113" s="185">
        <v>6.2227752631759836E-2</v>
      </c>
      <c r="F113" s="185">
        <v>6.2227752631759836E-2</v>
      </c>
      <c r="G113" s="185"/>
      <c r="H113" s="185">
        <v>6.2227752631759836E-2</v>
      </c>
      <c r="I113" s="186"/>
      <c r="L113" s="98">
        <f t="shared" si="6"/>
        <v>6.2227752631759836E-2</v>
      </c>
      <c r="N113" s="98">
        <f t="shared" si="9"/>
        <v>6.2227752631759836E-2</v>
      </c>
      <c r="Q113" s="149">
        <f t="shared" si="10"/>
        <v>6.2227752631759836E-2</v>
      </c>
      <c r="R113" s="149">
        <f t="shared" si="11"/>
        <v>6.2227752631759836E-2</v>
      </c>
      <c r="T113" s="113"/>
      <c r="U113" s="113"/>
    </row>
    <row r="114" spans="4:21" x14ac:dyDescent="0.2">
      <c r="D114" s="184">
        <v>36433</v>
      </c>
      <c r="E114" s="185">
        <v>-6.3891902592860039E-2</v>
      </c>
      <c r="F114" s="185">
        <v>-6.3891902592860039E-2</v>
      </c>
      <c r="G114" s="185"/>
      <c r="H114" s="185">
        <v>-6.3891902592860039E-2</v>
      </c>
      <c r="I114" s="186"/>
      <c r="L114" s="98">
        <f t="shared" si="6"/>
        <v>-6.3891902592860039E-2</v>
      </c>
      <c r="N114" s="98">
        <f t="shared" si="9"/>
        <v>-6.3891902592860039E-2</v>
      </c>
      <c r="Q114" s="149">
        <f t="shared" si="10"/>
        <v>-6.3891902592860039E-2</v>
      </c>
      <c r="R114" s="149">
        <f t="shared" si="11"/>
        <v>-6.3891902592860039E-2</v>
      </c>
      <c r="T114" s="113"/>
      <c r="U114" s="113"/>
    </row>
    <row r="115" spans="4:21" x14ac:dyDescent="0.2">
      <c r="D115" s="184">
        <v>36341</v>
      </c>
      <c r="E115" s="185">
        <v>9.781237954649602E-2</v>
      </c>
      <c r="F115" s="185">
        <v>9.781237954649602E-2</v>
      </c>
      <c r="G115" s="185"/>
      <c r="H115" s="185">
        <v>9.781237954649602E-2</v>
      </c>
      <c r="I115" s="186"/>
      <c r="L115" s="98">
        <f t="shared" si="6"/>
        <v>9.781237954649602E-2</v>
      </c>
      <c r="N115" s="98">
        <f t="shared" si="9"/>
        <v>9.781237954649602E-2</v>
      </c>
      <c r="Q115" s="149">
        <f t="shared" si="10"/>
        <v>9.781237954649602E-2</v>
      </c>
      <c r="R115" s="149">
        <f t="shared" si="11"/>
        <v>9.781237954649602E-2</v>
      </c>
      <c r="T115" s="113"/>
      <c r="U115" s="113"/>
    </row>
    <row r="116" spans="4:21" x14ac:dyDescent="0.2">
      <c r="D116" s="184">
        <v>36250</v>
      </c>
      <c r="E116" s="185">
        <v>-2.6744147160819853E-3</v>
      </c>
      <c r="F116" s="185">
        <v>-2.6744147160819853E-3</v>
      </c>
      <c r="G116" s="185"/>
      <c r="H116" s="185">
        <v>-2.6744147160819853E-3</v>
      </c>
      <c r="I116" s="186"/>
      <c r="L116" s="98">
        <f t="shared" si="6"/>
        <v>-2.6744147160819853E-3</v>
      </c>
      <c r="N116" s="98">
        <f t="shared" si="9"/>
        <v>-2.6744147160819853E-3</v>
      </c>
      <c r="Q116" s="149">
        <f t="shared" si="10"/>
        <v>-2.6744147160819853E-3</v>
      </c>
      <c r="R116" s="149">
        <f t="shared" si="11"/>
        <v>-2.6744147160819853E-3</v>
      </c>
      <c r="T116" s="113"/>
      <c r="U116" s="113"/>
    </row>
    <row r="117" spans="4:21" x14ac:dyDescent="0.2">
      <c r="D117" s="184">
        <v>36160</v>
      </c>
      <c r="E117" s="185">
        <v>0.11183279563093995</v>
      </c>
      <c r="F117" s="185">
        <v>0.11183279563093995</v>
      </c>
      <c r="G117" s="185"/>
      <c r="H117" s="185">
        <v>0.11183279563093995</v>
      </c>
      <c r="I117" s="186"/>
      <c r="L117" s="98">
        <f t="shared" si="6"/>
        <v>0.11183279563093995</v>
      </c>
      <c r="N117" s="98">
        <f t="shared" si="9"/>
        <v>0.11183279563093995</v>
      </c>
      <c r="Q117" s="149">
        <f t="shared" si="10"/>
        <v>0.11183279563093995</v>
      </c>
      <c r="R117" s="149">
        <f t="shared" si="11"/>
        <v>0.11183279563093995</v>
      </c>
      <c r="T117" s="113"/>
      <c r="U117" s="113"/>
    </row>
    <row r="118" spans="4:21" x14ac:dyDescent="0.2">
      <c r="D118" s="184">
        <v>36068</v>
      </c>
      <c r="E118" s="185">
        <v>-0.10735022082136014</v>
      </c>
      <c r="F118" s="185">
        <v>-0.10735022082136014</v>
      </c>
      <c r="G118" s="185"/>
      <c r="H118" s="185">
        <v>-0.10735022082136014</v>
      </c>
      <c r="I118" s="186"/>
      <c r="L118" s="98">
        <f t="shared" si="6"/>
        <v>-0.10735022082136014</v>
      </c>
      <c r="N118" s="98">
        <f t="shared" si="9"/>
        <v>-0.10735022082136014</v>
      </c>
      <c r="Q118" s="149">
        <f t="shared" si="10"/>
        <v>-0.10735022082136014</v>
      </c>
      <c r="R118" s="149">
        <f t="shared" si="11"/>
        <v>-0.10735022082136014</v>
      </c>
      <c r="T118" s="113"/>
      <c r="U118" s="113"/>
    </row>
    <row r="119" spans="4:21" x14ac:dyDescent="0.2">
      <c r="D119" s="184">
        <v>35976</v>
      </c>
      <c r="E119" s="185">
        <v>-0.10338293168819201</v>
      </c>
      <c r="F119" s="185">
        <v>-0.10338293168819201</v>
      </c>
      <c r="G119" s="185"/>
      <c r="H119" s="185">
        <v>-0.10338293168819201</v>
      </c>
      <c r="I119" s="186"/>
      <c r="L119" s="98">
        <f t="shared" si="6"/>
        <v>-0.10338293168819201</v>
      </c>
      <c r="N119" s="98">
        <f t="shared" si="9"/>
        <v>-0.10338293168819201</v>
      </c>
      <c r="Q119" s="149">
        <f t="shared" si="10"/>
        <v>-0.10338293168819201</v>
      </c>
      <c r="R119" s="149">
        <f t="shared" si="11"/>
        <v>-0.10338293168819201</v>
      </c>
      <c r="T119" s="113"/>
      <c r="U119" s="113"/>
    </row>
    <row r="120" spans="4:21" x14ac:dyDescent="0.2">
      <c r="D120" s="184">
        <v>35885</v>
      </c>
      <c r="E120" s="185">
        <v>3.1803504515568237E-2</v>
      </c>
      <c r="F120" s="185">
        <v>3.1803504515568237E-2</v>
      </c>
      <c r="G120" s="185"/>
      <c r="H120" s="185">
        <v>3.1803504515568237E-2</v>
      </c>
      <c r="I120" s="186"/>
      <c r="L120" s="98">
        <f t="shared" si="6"/>
        <v>3.1803504515568237E-2</v>
      </c>
      <c r="N120" s="98">
        <f t="shared" si="9"/>
        <v>3.1803504515568237E-2</v>
      </c>
      <c r="Q120" s="149">
        <f t="shared" si="10"/>
        <v>3.1803504515568237E-2</v>
      </c>
      <c r="R120" s="149">
        <f t="shared" si="11"/>
        <v>3.1803504515568237E-2</v>
      </c>
      <c r="T120" s="113"/>
      <c r="U120" s="113"/>
    </row>
    <row r="121" spans="4:21" x14ac:dyDescent="0.2">
      <c r="D121" s="184">
        <v>35795</v>
      </c>
      <c r="E121" s="185">
        <v>-0.17336114732520003</v>
      </c>
      <c r="F121" s="185">
        <v>-0.17336114732520003</v>
      </c>
      <c r="G121" s="185"/>
      <c r="H121" s="185">
        <v>-0.17336114732520003</v>
      </c>
      <c r="I121" s="186"/>
      <c r="L121" s="98">
        <f t="shared" si="6"/>
        <v>-0.17336114732520003</v>
      </c>
      <c r="N121" s="98">
        <f t="shared" si="9"/>
        <v>-0.17336114732520003</v>
      </c>
      <c r="Q121" s="149">
        <f t="shared" si="10"/>
        <v>-0.17336114732520003</v>
      </c>
      <c r="R121" s="149">
        <f t="shared" si="11"/>
        <v>-0.17336114732520003</v>
      </c>
      <c r="T121" s="113"/>
      <c r="U121" s="113"/>
    </row>
    <row r="122" spans="4:21" x14ac:dyDescent="0.2">
      <c r="D122" s="184">
        <v>35703</v>
      </c>
      <c r="E122" s="185">
        <v>6.2733361665394893E-2</v>
      </c>
      <c r="F122" s="185">
        <v>6.2733361665394893E-2</v>
      </c>
      <c r="G122" s="185"/>
      <c r="H122" s="185">
        <v>6.2733361665394893E-2</v>
      </c>
      <c r="I122" s="186"/>
      <c r="L122" s="98">
        <f t="shared" si="6"/>
        <v>6.2733361665394893E-2</v>
      </c>
      <c r="N122" s="98">
        <f t="shared" si="9"/>
        <v>6.2733361665394893E-2</v>
      </c>
      <c r="Q122" s="149">
        <f t="shared" si="10"/>
        <v>6.2733361665394893E-2</v>
      </c>
      <c r="R122" s="149">
        <f t="shared" si="11"/>
        <v>6.2733361665394893E-2</v>
      </c>
      <c r="T122" s="113"/>
      <c r="U122" s="113"/>
    </row>
    <row r="123" spans="4:21" x14ac:dyDescent="0.2">
      <c r="D123" s="184">
        <v>35611</v>
      </c>
      <c r="E123" s="185">
        <v>7.5410184755438037E-2</v>
      </c>
      <c r="F123" s="185">
        <v>7.5410184755438037E-2</v>
      </c>
      <c r="G123" s="185"/>
      <c r="H123" s="185">
        <v>7.5410184755438037E-2</v>
      </c>
      <c r="I123" s="186"/>
      <c r="L123" s="98">
        <f t="shared" si="6"/>
        <v>7.5410184755438037E-2</v>
      </c>
      <c r="N123" s="98">
        <f t="shared" si="9"/>
        <v>7.5410184755438037E-2</v>
      </c>
      <c r="Q123" s="149">
        <f t="shared" si="10"/>
        <v>7.5410184755438037E-2</v>
      </c>
      <c r="R123" s="149">
        <f t="shared" si="11"/>
        <v>7.5410184755438037E-2</v>
      </c>
      <c r="T123" s="113"/>
      <c r="U123" s="113"/>
    </row>
    <row r="124" spans="4:21" x14ac:dyDescent="0.2">
      <c r="D124" s="184">
        <v>35520</v>
      </c>
      <c r="E124" s="185">
        <v>-1.9648753425819954E-2</v>
      </c>
      <c r="F124" s="185">
        <v>-1.9648753425819954E-2</v>
      </c>
      <c r="G124" s="185"/>
      <c r="H124" s="185">
        <v>-1.9648753425819954E-2</v>
      </c>
      <c r="I124" s="186"/>
      <c r="L124" s="98">
        <f t="shared" si="6"/>
        <v>-1.9648753425819954E-2</v>
      </c>
      <c r="N124" s="98">
        <f t="shared" si="9"/>
        <v>-1.9648753425819954E-2</v>
      </c>
      <c r="Q124" s="149">
        <f t="shared" si="10"/>
        <v>-1.9648753425819954E-2</v>
      </c>
      <c r="R124" s="149">
        <f t="shared" si="11"/>
        <v>-1.9648753425819954E-2</v>
      </c>
      <c r="T124" s="113"/>
      <c r="U124" s="113"/>
    </row>
    <row r="125" spans="4:21" x14ac:dyDescent="0.2">
      <c r="D125" s="184">
        <v>35430</v>
      </c>
      <c r="E125" s="185">
        <v>0.11608155142642285</v>
      </c>
      <c r="F125" s="185">
        <v>0.11608155142642285</v>
      </c>
      <c r="G125" s="185"/>
      <c r="H125" s="185">
        <v>0.11608155142642285</v>
      </c>
      <c r="I125" s="186"/>
      <c r="L125" s="98">
        <f t="shared" si="6"/>
        <v>0.11608155142642285</v>
      </c>
      <c r="N125" s="98">
        <f t="shared" si="9"/>
        <v>0.11608155142642285</v>
      </c>
      <c r="Q125" s="149">
        <f t="shared" si="10"/>
        <v>0.11608155142642285</v>
      </c>
      <c r="R125" s="149">
        <f t="shared" si="11"/>
        <v>0.11608155142642285</v>
      </c>
      <c r="T125" s="113"/>
      <c r="U125" s="113"/>
    </row>
    <row r="126" spans="4:21" x14ac:dyDescent="0.2">
      <c r="D126" s="184">
        <v>35338</v>
      </c>
      <c r="E126" s="185">
        <v>5.5837959756668054E-2</v>
      </c>
      <c r="F126" s="185">
        <v>5.5837959756668054E-2</v>
      </c>
      <c r="G126" s="185"/>
      <c r="H126" s="185">
        <v>5.5837959756668054E-2</v>
      </c>
      <c r="I126" s="186"/>
      <c r="L126" s="98">
        <f t="shared" si="6"/>
        <v>5.5837959756668054E-2</v>
      </c>
      <c r="N126" s="98">
        <f t="shared" si="9"/>
        <v>5.5837959756668054E-2</v>
      </c>
      <c r="Q126" s="149">
        <f t="shared" si="10"/>
        <v>5.5837959756668054E-2</v>
      </c>
      <c r="R126" s="149">
        <f t="shared" si="11"/>
        <v>5.5837959756668054E-2</v>
      </c>
      <c r="T126" s="113"/>
      <c r="U126" s="113"/>
    </row>
    <row r="127" spans="4:21" x14ac:dyDescent="0.2">
      <c r="D127" s="184">
        <v>35246</v>
      </c>
      <c r="E127" s="185">
        <v>3.8173013014570989E-2</v>
      </c>
      <c r="F127" s="185">
        <v>3.8173013014570989E-2</v>
      </c>
      <c r="G127" s="185"/>
      <c r="H127" s="185">
        <v>3.8173013014570989E-2</v>
      </c>
      <c r="I127" s="186"/>
      <c r="L127" s="98">
        <f t="shared" si="6"/>
        <v>3.8173013014570989E-2</v>
      </c>
      <c r="N127" s="98">
        <f t="shared" si="9"/>
        <v>3.8173013014570989E-2</v>
      </c>
      <c r="Q127" s="149">
        <f t="shared" si="10"/>
        <v>3.8173013014570989E-2</v>
      </c>
      <c r="R127" s="149">
        <f t="shared" si="11"/>
        <v>3.8173013014570989E-2</v>
      </c>
      <c r="T127" s="113"/>
      <c r="U127" s="113"/>
    </row>
    <row r="128" spans="4:21" x14ac:dyDescent="0.2">
      <c r="D128" s="184">
        <v>35155</v>
      </c>
      <c r="E128" s="185">
        <v>7.0387255656879866E-2</v>
      </c>
      <c r="F128" s="185">
        <v>7.0387255656879866E-2</v>
      </c>
      <c r="G128" s="185"/>
      <c r="H128" s="185">
        <v>7.0387255656879866E-2</v>
      </c>
      <c r="I128" s="186"/>
      <c r="L128" s="98">
        <f t="shared" si="6"/>
        <v>7.0387255656879866E-2</v>
      </c>
      <c r="N128" s="98">
        <f t="shared" si="9"/>
        <v>7.0387255656879866E-2</v>
      </c>
      <c r="Q128" s="149">
        <f t="shared" si="10"/>
        <v>7.0387255656879866E-2</v>
      </c>
      <c r="R128" s="149">
        <f t="shared" si="11"/>
        <v>7.0387255656879866E-2</v>
      </c>
      <c r="T128" s="113"/>
      <c r="U128" s="113"/>
    </row>
    <row r="129" spans="4:21" x14ac:dyDescent="0.2">
      <c r="D129" s="184">
        <v>35064</v>
      </c>
      <c r="E129" s="185">
        <v>4.6526042655296029E-2</v>
      </c>
      <c r="F129" s="185">
        <v>4.6526042655296029E-2</v>
      </c>
      <c r="G129" s="185"/>
      <c r="H129" s="185">
        <v>4.6526042655296029E-2</v>
      </c>
      <c r="I129" s="186"/>
      <c r="L129" s="98">
        <f t="shared" si="6"/>
        <v>4.6526042655296029E-2</v>
      </c>
      <c r="N129" s="98">
        <f t="shared" si="9"/>
        <v>4.6526042655296029E-2</v>
      </c>
      <c r="Q129" s="149">
        <f t="shared" si="10"/>
        <v>4.6526042655296029E-2</v>
      </c>
      <c r="R129" s="149">
        <f t="shared" si="11"/>
        <v>4.6526042655296029E-2</v>
      </c>
      <c r="T129" s="113"/>
      <c r="U129" s="113"/>
    </row>
    <row r="130" spans="4:21" x14ac:dyDescent="0.2">
      <c r="D130" s="184">
        <v>34972</v>
      </c>
      <c r="E130" s="185">
        <v>4.9307949226244041E-2</v>
      </c>
      <c r="F130" s="185">
        <v>4.9307949226244041E-2</v>
      </c>
      <c r="G130" s="185"/>
      <c r="H130" s="185">
        <v>4.9307949226244041E-2</v>
      </c>
      <c r="I130" s="186"/>
      <c r="L130" s="98">
        <f t="shared" si="6"/>
        <v>4.9307949226244041E-2</v>
      </c>
      <c r="N130" s="98">
        <f t="shared" si="9"/>
        <v>4.9307949226244041E-2</v>
      </c>
      <c r="Q130" s="149">
        <f t="shared" si="10"/>
        <v>4.9307949226244041E-2</v>
      </c>
      <c r="R130" s="149">
        <f t="shared" si="11"/>
        <v>4.9307949226244041E-2</v>
      </c>
      <c r="T130" s="113"/>
      <c r="U130" s="113"/>
    </row>
    <row r="131" spans="4:21" x14ac:dyDescent="0.2">
      <c r="D131" s="184">
        <v>34880</v>
      </c>
      <c r="E131" s="185">
        <v>4.5398918922092024E-2</v>
      </c>
      <c r="F131" s="185">
        <v>4.5398918922092024E-2</v>
      </c>
      <c r="G131" s="185"/>
      <c r="H131" s="185">
        <v>4.5398918922092024E-2</v>
      </c>
      <c r="I131" s="186"/>
      <c r="L131" s="98">
        <f t="shared" si="6"/>
        <v>4.5398918922092024E-2</v>
      </c>
      <c r="N131" s="98">
        <f t="shared" si="9"/>
        <v>4.5398918922092024E-2</v>
      </c>
      <c r="Q131" s="149">
        <f t="shared" si="10"/>
        <v>4.5398918922092024E-2</v>
      </c>
      <c r="R131" s="149">
        <f t="shared" si="11"/>
        <v>4.5398918922092024E-2</v>
      </c>
      <c r="T131" s="113"/>
      <c r="U131" s="113"/>
    </row>
    <row r="132" spans="4:21" x14ac:dyDescent="0.2">
      <c r="D132" s="184">
        <v>34789</v>
      </c>
      <c r="E132" s="185">
        <v>4.1549463809287923E-2</v>
      </c>
      <c r="F132" s="185">
        <v>4.1549463809287923E-2</v>
      </c>
      <c r="G132" s="185"/>
      <c r="H132" s="185">
        <v>4.1549463809287923E-2</v>
      </c>
      <c r="I132" s="186"/>
      <c r="L132" s="98">
        <f t="shared" si="6"/>
        <v>4.1549463809287923E-2</v>
      </c>
      <c r="N132" s="98">
        <f t="shared" si="9"/>
        <v>4.1549463809287923E-2</v>
      </c>
      <c r="Q132" s="149">
        <f t="shared" si="10"/>
        <v>4.1549463809287923E-2</v>
      </c>
      <c r="R132" s="149">
        <f t="shared" si="11"/>
        <v>4.1549463809287923E-2</v>
      </c>
      <c r="T132" s="113"/>
      <c r="U132" s="113"/>
    </row>
    <row r="133" spans="4:21" x14ac:dyDescent="0.2">
      <c r="D133" s="184">
        <v>34699</v>
      </c>
      <c r="E133" s="185">
        <v>-8.660428541236409E-2</v>
      </c>
      <c r="F133" s="185">
        <v>-8.660428541236409E-2</v>
      </c>
      <c r="G133" s="185"/>
      <c r="H133" s="185">
        <v>-8.660428541236409E-2</v>
      </c>
      <c r="I133" s="186"/>
      <c r="L133" s="98">
        <f t="shared" si="6"/>
        <v>-8.660428541236409E-2</v>
      </c>
      <c r="N133" s="98">
        <f t="shared" si="9"/>
        <v>-8.660428541236409E-2</v>
      </c>
      <c r="Q133" s="149">
        <f t="shared" si="10"/>
        <v>-8.660428541236409E-2</v>
      </c>
      <c r="R133" s="149">
        <f t="shared" si="11"/>
        <v>-8.660428541236409E-2</v>
      </c>
      <c r="T133" s="113"/>
      <c r="U133" s="113"/>
    </row>
    <row r="134" spans="4:21" x14ac:dyDescent="0.2">
      <c r="D134" s="184">
        <v>34607</v>
      </c>
      <c r="E134" s="185">
        <v>3.6980995466389999E-2</v>
      </c>
      <c r="F134" s="185">
        <v>3.6980995466389999E-2</v>
      </c>
      <c r="G134" s="185"/>
      <c r="H134" s="185">
        <v>3.6980995466389999E-2</v>
      </c>
      <c r="I134" s="186"/>
      <c r="L134" s="98">
        <f t="shared" si="6"/>
        <v>3.6980995466389999E-2</v>
      </c>
      <c r="N134" s="98">
        <f t="shared" si="9"/>
        <v>3.6980995466389999E-2</v>
      </c>
      <c r="Q134" s="149">
        <f t="shared" si="10"/>
        <v>3.6980995466389999E-2</v>
      </c>
      <c r="R134" s="149">
        <f t="shared" si="11"/>
        <v>3.6980995466389999E-2</v>
      </c>
      <c r="T134" s="113"/>
      <c r="U134" s="113"/>
    </row>
    <row r="135" spans="4:21" x14ac:dyDescent="0.2">
      <c r="D135" s="184">
        <v>34515</v>
      </c>
      <c r="E135" s="185">
        <v>-1.7344304006849942E-2</v>
      </c>
      <c r="F135" s="185">
        <v>-1.7344304006849942E-2</v>
      </c>
      <c r="G135" s="185"/>
      <c r="H135" s="185">
        <v>-1.7344304006849942E-2</v>
      </c>
      <c r="I135" s="186"/>
      <c r="L135" s="98">
        <f t="shared" si="6"/>
        <v>-1.7344304006849942E-2</v>
      </c>
      <c r="N135" s="98">
        <f t="shared" si="9"/>
        <v>-1.7344304006849942E-2</v>
      </c>
      <c r="Q135" s="149">
        <f t="shared" si="10"/>
        <v>-1.7344304006849942E-2</v>
      </c>
      <c r="R135" s="149">
        <f t="shared" si="11"/>
        <v>-1.7344304006849942E-2</v>
      </c>
      <c r="T135" s="113"/>
      <c r="U135" s="113"/>
    </row>
    <row r="136" spans="4:21" x14ac:dyDescent="0.2">
      <c r="D136" s="184">
        <v>34424</v>
      </c>
      <c r="E136" s="185">
        <v>-7.2196378244703818E-2</v>
      </c>
      <c r="F136" s="185">
        <v>-7.2196378244703818E-2</v>
      </c>
      <c r="G136" s="185"/>
      <c r="H136" s="185">
        <v>-7.2196378244703818E-2</v>
      </c>
      <c r="I136" s="186"/>
      <c r="L136" s="98">
        <f t="shared" si="6"/>
        <v>-7.2196378244703818E-2</v>
      </c>
      <c r="N136" s="98">
        <f t="shared" si="9"/>
        <v>-7.2196378244703818E-2</v>
      </c>
      <c r="Q136" s="149">
        <f t="shared" si="10"/>
        <v>-7.2196378244703818E-2</v>
      </c>
      <c r="R136" s="149">
        <f t="shared" si="11"/>
        <v>-7.2196378244703818E-2</v>
      </c>
      <c r="T136" s="113"/>
      <c r="U136" s="113"/>
    </row>
    <row r="137" spans="4:21" x14ac:dyDescent="0.2">
      <c r="D137" s="184">
        <v>34334</v>
      </c>
      <c r="E137" s="185">
        <v>0.23051407363461229</v>
      </c>
      <c r="F137" s="185">
        <v>0.23051407363461229</v>
      </c>
      <c r="G137" s="185"/>
      <c r="H137" s="185">
        <v>0.23051407363461229</v>
      </c>
      <c r="I137" s="186"/>
      <c r="L137" s="98">
        <f t="shared" si="6"/>
        <v>0.23051407363461229</v>
      </c>
      <c r="N137" s="98">
        <f t="shared" si="9"/>
        <v>0.23051407363461229</v>
      </c>
      <c r="Q137" s="149">
        <f t="shared" si="10"/>
        <v>0.23051407363461229</v>
      </c>
      <c r="R137" s="149">
        <f t="shared" si="11"/>
        <v>0.23051407363461229</v>
      </c>
      <c r="T137" s="113"/>
      <c r="U137" s="113"/>
    </row>
    <row r="138" spans="4:21" x14ac:dyDescent="0.2">
      <c r="D138" s="184">
        <v>34242</v>
      </c>
      <c r="E138" s="185">
        <v>7.549769816871188E-2</v>
      </c>
      <c r="F138" s="185">
        <v>7.549769816871188E-2</v>
      </c>
      <c r="G138" s="185"/>
      <c r="H138" s="185">
        <v>7.549769816871188E-2</v>
      </c>
      <c r="I138" s="186"/>
      <c r="L138" s="98">
        <f t="shared" si="6"/>
        <v>7.549769816871188E-2</v>
      </c>
      <c r="N138" s="98">
        <f t="shared" si="9"/>
        <v>7.549769816871188E-2</v>
      </c>
      <c r="Q138" s="149">
        <f t="shared" si="10"/>
        <v>7.549769816871188E-2</v>
      </c>
      <c r="R138" s="149">
        <f t="shared" si="11"/>
        <v>7.549769816871188E-2</v>
      </c>
      <c r="T138" s="113"/>
      <c r="U138" s="113"/>
    </row>
    <row r="139" spans="4:21" x14ac:dyDescent="0.2">
      <c r="D139" s="184">
        <v>34150</v>
      </c>
      <c r="E139" s="185">
        <v>9.5411184774185864E-2</v>
      </c>
      <c r="F139" s="185">
        <v>9.5411184774185864E-2</v>
      </c>
      <c r="G139" s="185"/>
      <c r="H139" s="185">
        <v>9.5411184774185864E-2</v>
      </c>
      <c r="I139" s="186"/>
      <c r="L139" s="98">
        <f t="shared" si="6"/>
        <v>9.5411184774185864E-2</v>
      </c>
      <c r="N139" s="98">
        <f t="shared" si="9"/>
        <v>9.5411184774185864E-2</v>
      </c>
      <c r="Q139" s="149">
        <f t="shared" si="10"/>
        <v>9.5411184774185864E-2</v>
      </c>
      <c r="R139" s="149">
        <f t="shared" si="11"/>
        <v>9.5411184774185864E-2</v>
      </c>
      <c r="T139" s="113"/>
      <c r="U139" s="113"/>
    </row>
    <row r="140" spans="4:21" x14ac:dyDescent="0.2">
      <c r="D140" s="184">
        <v>34059</v>
      </c>
      <c r="E140" s="185">
        <v>0.18398230118537584</v>
      </c>
      <c r="F140" s="185">
        <v>0.18398230118537584</v>
      </c>
      <c r="G140" s="185"/>
      <c r="H140" s="185">
        <v>0.18398230118537584</v>
      </c>
      <c r="I140" s="186"/>
      <c r="L140" s="98">
        <f t="shared" ref="L140:L196" si="12">(H140-($L$10*H141))/(1-$L$10)</f>
        <v>0.18398230118537584</v>
      </c>
      <c r="N140" s="98">
        <f t="shared" si="9"/>
        <v>0.18398230118537584</v>
      </c>
      <c r="Q140" s="149">
        <f t="shared" si="10"/>
        <v>0.18398230118537584</v>
      </c>
      <c r="R140" s="149">
        <f t="shared" si="11"/>
        <v>0.18398230118537584</v>
      </c>
      <c r="T140" s="113"/>
      <c r="U140" s="113"/>
    </row>
    <row r="141" spans="4:21" x14ac:dyDescent="0.2">
      <c r="D141" s="184">
        <v>33969</v>
      </c>
      <c r="E141" s="185">
        <v>-3.9835137219151995E-2</v>
      </c>
      <c r="F141" s="185">
        <v>-3.9835137219151995E-2</v>
      </c>
      <c r="G141" s="185"/>
      <c r="H141" s="185">
        <v>-3.9835137219151995E-2</v>
      </c>
      <c r="I141" s="186"/>
      <c r="L141" s="98">
        <f t="shared" si="12"/>
        <v>-3.9835137219151995E-2</v>
      </c>
      <c r="N141" s="98">
        <f t="shared" si="9"/>
        <v>-3.9835137219151995E-2</v>
      </c>
      <c r="Q141" s="149">
        <f t="shared" si="10"/>
        <v>-3.9835137219151995E-2</v>
      </c>
      <c r="R141" s="149">
        <f t="shared" si="11"/>
        <v>-3.9835137219151995E-2</v>
      </c>
      <c r="T141" s="113"/>
      <c r="U141" s="113"/>
    </row>
    <row r="142" spans="4:21" x14ac:dyDescent="0.2">
      <c r="D142" s="184">
        <v>33877</v>
      </c>
      <c r="E142" s="185">
        <v>-9.0470448635104117E-2</v>
      </c>
      <c r="F142" s="185">
        <v>-9.0470448635104117E-2</v>
      </c>
      <c r="G142" s="185"/>
      <c r="H142" s="185">
        <v>-9.0470448635104117E-2</v>
      </c>
      <c r="I142" s="186"/>
      <c r="L142" s="98">
        <f t="shared" si="12"/>
        <v>-9.0470448635104117E-2</v>
      </c>
      <c r="N142" s="98">
        <f t="shared" si="9"/>
        <v>-9.0470448635104117E-2</v>
      </c>
      <c r="Q142" s="149">
        <f t="shared" si="10"/>
        <v>-9.0470448635104117E-2</v>
      </c>
      <c r="R142" s="149">
        <f t="shared" si="11"/>
        <v>-9.0470448635104117E-2</v>
      </c>
      <c r="T142" s="113"/>
      <c r="U142" s="113"/>
    </row>
    <row r="143" spans="4:21" x14ac:dyDescent="0.2">
      <c r="D143" s="184">
        <v>33785</v>
      </c>
      <c r="E143" s="185">
        <v>7.5827990224924813E-2</v>
      </c>
      <c r="F143" s="185">
        <v>7.5827990224924813E-2</v>
      </c>
      <c r="G143" s="185"/>
      <c r="H143" s="185">
        <v>7.5827990224924813E-2</v>
      </c>
      <c r="I143" s="186"/>
      <c r="L143" s="98">
        <f t="shared" si="12"/>
        <v>7.5827990224924813E-2</v>
      </c>
      <c r="N143" s="98">
        <f t="shared" ref="N143:N196" si="13">(1+L143)*(1+G143)*(1-I143)-1</f>
        <v>7.5827990224924813E-2</v>
      </c>
      <c r="Q143" s="149">
        <f t="shared" ref="Q143:Q196" si="14">F143</f>
        <v>7.5827990224924813E-2</v>
      </c>
      <c r="R143" s="149">
        <f t="shared" ref="R143:R196" si="15">N143</f>
        <v>7.5827990224924813E-2</v>
      </c>
      <c r="T143" s="113"/>
      <c r="U143" s="113"/>
    </row>
    <row r="144" spans="4:21" x14ac:dyDescent="0.2">
      <c r="D144" s="184">
        <v>33694</v>
      </c>
      <c r="E144" s="185">
        <v>-9.7445173294719911E-2</v>
      </c>
      <c r="F144" s="185">
        <v>-9.7445173294719911E-2</v>
      </c>
      <c r="G144" s="185"/>
      <c r="H144" s="185">
        <v>-9.7445173294719911E-2</v>
      </c>
      <c r="I144" s="186"/>
      <c r="L144" s="98">
        <f t="shared" si="12"/>
        <v>-9.7445173294719911E-2</v>
      </c>
      <c r="N144" s="98">
        <f t="shared" si="13"/>
        <v>-9.7445173294719911E-2</v>
      </c>
      <c r="Q144" s="149">
        <f t="shared" si="14"/>
        <v>-9.7445173294719911E-2</v>
      </c>
      <c r="R144" s="149">
        <f t="shared" si="15"/>
        <v>-9.7445173294719911E-2</v>
      </c>
      <c r="T144" s="113"/>
      <c r="U144" s="113"/>
    </row>
    <row r="145" spans="4:21" x14ac:dyDescent="0.2">
      <c r="D145" s="184">
        <v>33603</v>
      </c>
      <c r="E145" s="185">
        <v>1.1717708192800158E-2</v>
      </c>
      <c r="F145" s="185">
        <v>1.1717708192800158E-2</v>
      </c>
      <c r="G145" s="185"/>
      <c r="H145" s="185">
        <v>1.1717708192800158E-2</v>
      </c>
      <c r="I145" s="186"/>
      <c r="L145" s="98">
        <f t="shared" si="12"/>
        <v>1.1717708192800158E-2</v>
      </c>
      <c r="N145" s="98">
        <f t="shared" si="13"/>
        <v>1.1717708192800158E-2</v>
      </c>
      <c r="Q145" s="149">
        <f t="shared" si="14"/>
        <v>1.1717708192800158E-2</v>
      </c>
      <c r="R145" s="149">
        <f t="shared" si="15"/>
        <v>1.1717708192800158E-2</v>
      </c>
      <c r="T145" s="113"/>
      <c r="U145" s="113"/>
    </row>
    <row r="146" spans="4:21" x14ac:dyDescent="0.2">
      <c r="D146" s="184">
        <v>33511</v>
      </c>
      <c r="E146" s="185">
        <v>9.2005349236200074E-2</v>
      </c>
      <c r="F146" s="185">
        <v>9.2005349236200074E-2</v>
      </c>
      <c r="G146" s="185"/>
      <c r="H146" s="185">
        <v>9.2005349236200074E-2</v>
      </c>
      <c r="I146" s="186"/>
      <c r="L146" s="98">
        <f t="shared" si="12"/>
        <v>9.2005349236200074E-2</v>
      </c>
      <c r="N146" s="98">
        <f t="shared" si="13"/>
        <v>9.2005349236200074E-2</v>
      </c>
      <c r="Q146" s="149">
        <f t="shared" si="14"/>
        <v>9.2005349236200074E-2</v>
      </c>
      <c r="R146" s="149">
        <f t="shared" si="15"/>
        <v>9.2005349236200074E-2</v>
      </c>
      <c r="T146" s="113"/>
      <c r="U146" s="113"/>
    </row>
    <row r="147" spans="4:21" x14ac:dyDescent="0.2">
      <c r="D147" s="184">
        <v>33419</v>
      </c>
      <c r="E147" s="185">
        <v>-7.8971562860391975E-2</v>
      </c>
      <c r="F147" s="185">
        <v>-7.8971562860391975E-2</v>
      </c>
      <c r="G147" s="185"/>
      <c r="H147" s="185">
        <v>-7.8971562860391975E-2</v>
      </c>
      <c r="I147" s="186"/>
      <c r="L147" s="98">
        <f t="shared" si="12"/>
        <v>-7.8971562860391975E-2</v>
      </c>
      <c r="N147" s="98">
        <f t="shared" si="13"/>
        <v>-7.8971562860391975E-2</v>
      </c>
      <c r="Q147" s="149">
        <f t="shared" si="14"/>
        <v>-7.8971562860391975E-2</v>
      </c>
      <c r="R147" s="149">
        <f t="shared" si="15"/>
        <v>-7.8971562860391975E-2</v>
      </c>
      <c r="T147" s="113"/>
      <c r="U147" s="113"/>
    </row>
    <row r="148" spans="4:21" x14ac:dyDescent="0.2">
      <c r="D148" s="184">
        <v>33328</v>
      </c>
      <c r="E148" s="185">
        <v>8.9912212293631999E-2</v>
      </c>
      <c r="F148" s="185">
        <v>8.9912212293631999E-2</v>
      </c>
      <c r="G148" s="185"/>
      <c r="H148" s="185">
        <v>8.9912212293631999E-2</v>
      </c>
      <c r="I148" s="186"/>
      <c r="L148" s="98">
        <f t="shared" si="12"/>
        <v>8.9912212293631999E-2</v>
      </c>
      <c r="N148" s="98">
        <f t="shared" si="13"/>
        <v>8.9912212293631999E-2</v>
      </c>
      <c r="Q148" s="149">
        <f t="shared" si="14"/>
        <v>8.9912212293631999E-2</v>
      </c>
      <c r="R148" s="149">
        <f t="shared" si="15"/>
        <v>8.9912212293631999E-2</v>
      </c>
      <c r="T148" s="113"/>
      <c r="U148" s="113"/>
    </row>
    <row r="149" spans="4:21" x14ac:dyDescent="0.2">
      <c r="D149" s="184">
        <v>33238</v>
      </c>
      <c r="E149" s="185">
        <v>5.8207804818627862E-2</v>
      </c>
      <c r="F149" s="185">
        <v>5.8207804818627862E-2</v>
      </c>
      <c r="G149" s="185"/>
      <c r="H149" s="185">
        <v>5.8207804818627862E-2</v>
      </c>
      <c r="I149" s="186"/>
      <c r="L149" s="98">
        <f t="shared" si="12"/>
        <v>5.8207804818627862E-2</v>
      </c>
      <c r="N149" s="98">
        <f t="shared" si="13"/>
        <v>5.8207804818627862E-2</v>
      </c>
      <c r="Q149" s="149">
        <f t="shared" si="14"/>
        <v>5.8207804818627862E-2</v>
      </c>
      <c r="R149" s="149">
        <f t="shared" si="15"/>
        <v>5.8207804818627862E-2</v>
      </c>
      <c r="T149" s="113"/>
      <c r="U149" s="113"/>
    </row>
    <row r="150" spans="4:21" x14ac:dyDescent="0.2">
      <c r="D150" s="184">
        <v>33146</v>
      </c>
      <c r="E150" s="185">
        <v>-0.18318718873424811</v>
      </c>
      <c r="F150" s="185">
        <v>-0.18318718873424811</v>
      </c>
      <c r="G150" s="185"/>
      <c r="H150" s="185">
        <v>-0.18318718873424811</v>
      </c>
      <c r="I150" s="186"/>
      <c r="L150" s="98">
        <f t="shared" si="12"/>
        <v>-0.18318718873424811</v>
      </c>
      <c r="N150" s="98">
        <f t="shared" si="13"/>
        <v>-0.18318718873424811</v>
      </c>
      <c r="Q150" s="149">
        <f t="shared" si="14"/>
        <v>-0.18318718873424811</v>
      </c>
      <c r="R150" s="149">
        <f t="shared" si="15"/>
        <v>-0.18318718873424811</v>
      </c>
      <c r="T150" s="113"/>
      <c r="U150" s="113"/>
    </row>
    <row r="151" spans="4:21" x14ac:dyDescent="0.2">
      <c r="D151" s="184">
        <v>33054</v>
      </c>
      <c r="E151" s="185">
        <v>7.6816798445464851E-2</v>
      </c>
      <c r="F151" s="185">
        <v>7.6816798445464851E-2</v>
      </c>
      <c r="G151" s="185"/>
      <c r="H151" s="185">
        <v>7.6816798445464851E-2</v>
      </c>
      <c r="I151" s="186"/>
      <c r="L151" s="98">
        <f t="shared" si="12"/>
        <v>7.6816798445464851E-2</v>
      </c>
      <c r="N151" s="98">
        <f t="shared" si="13"/>
        <v>7.6816798445464851E-2</v>
      </c>
      <c r="Q151" s="149">
        <f t="shared" si="14"/>
        <v>7.6816798445464851E-2</v>
      </c>
      <c r="R151" s="149">
        <f t="shared" si="15"/>
        <v>7.6816798445464851E-2</v>
      </c>
      <c r="T151" s="113"/>
      <c r="U151" s="113"/>
    </row>
    <row r="152" spans="4:21" x14ac:dyDescent="0.2">
      <c r="D152" s="184">
        <v>32963</v>
      </c>
      <c r="E152" s="185">
        <v>-0.16843784033152009</v>
      </c>
      <c r="F152" s="185">
        <v>-0.16843784033152009</v>
      </c>
      <c r="G152" s="185"/>
      <c r="H152" s="185">
        <v>-0.16843784033152009</v>
      </c>
      <c r="I152" s="186"/>
      <c r="L152" s="98">
        <f t="shared" si="12"/>
        <v>-0.16843784033152009</v>
      </c>
      <c r="N152" s="98">
        <f t="shared" si="13"/>
        <v>-0.16843784033152009</v>
      </c>
      <c r="Q152" s="149">
        <f t="shared" si="14"/>
        <v>-0.16843784033152009</v>
      </c>
      <c r="R152" s="149">
        <f t="shared" si="15"/>
        <v>-0.16843784033152009</v>
      </c>
      <c r="T152" s="113"/>
      <c r="U152" s="113"/>
    </row>
    <row r="153" spans="4:21" x14ac:dyDescent="0.2">
      <c r="D153" s="101">
        <v>32598</v>
      </c>
      <c r="E153" s="100"/>
      <c r="F153" s="185"/>
      <c r="G153" s="99"/>
      <c r="H153" s="99"/>
      <c r="I153" s="99"/>
      <c r="L153" s="98">
        <f t="shared" si="12"/>
        <v>0</v>
      </c>
      <c r="N153" s="98">
        <f t="shared" si="13"/>
        <v>0</v>
      </c>
      <c r="Q153" s="149">
        <f t="shared" si="14"/>
        <v>0</v>
      </c>
      <c r="R153" s="149">
        <f t="shared" si="15"/>
        <v>0</v>
      </c>
      <c r="T153" s="113"/>
      <c r="U153" s="113"/>
    </row>
    <row r="154" spans="4:21" x14ac:dyDescent="0.2">
      <c r="D154" s="101">
        <v>32508</v>
      </c>
      <c r="E154" s="100"/>
      <c r="F154" s="185"/>
      <c r="G154" s="99"/>
      <c r="H154" s="99"/>
      <c r="I154" s="99"/>
      <c r="L154" s="98">
        <f t="shared" si="12"/>
        <v>0</v>
      </c>
      <c r="N154" s="98">
        <f t="shared" si="13"/>
        <v>0</v>
      </c>
      <c r="Q154" s="149">
        <f t="shared" si="14"/>
        <v>0</v>
      </c>
      <c r="R154" s="149">
        <f t="shared" si="15"/>
        <v>0</v>
      </c>
      <c r="T154" s="113"/>
      <c r="U154" s="113"/>
    </row>
    <row r="155" spans="4:21" x14ac:dyDescent="0.2">
      <c r="D155" s="101">
        <v>32416</v>
      </c>
      <c r="E155" s="100"/>
      <c r="F155" s="185"/>
      <c r="G155" s="99"/>
      <c r="H155" s="99"/>
      <c r="I155" s="99"/>
      <c r="L155" s="98">
        <f t="shared" si="12"/>
        <v>0</v>
      </c>
      <c r="N155" s="98">
        <f t="shared" si="13"/>
        <v>0</v>
      </c>
      <c r="Q155" s="149">
        <f t="shared" si="14"/>
        <v>0</v>
      </c>
      <c r="R155" s="149">
        <f t="shared" si="15"/>
        <v>0</v>
      </c>
      <c r="T155" s="113"/>
      <c r="U155" s="113"/>
    </row>
    <row r="156" spans="4:21" x14ac:dyDescent="0.2">
      <c r="D156" s="101">
        <v>32324</v>
      </c>
      <c r="E156" s="100"/>
      <c r="F156" s="185"/>
      <c r="G156" s="99"/>
      <c r="H156" s="99"/>
      <c r="I156" s="99"/>
      <c r="L156" s="98">
        <f t="shared" si="12"/>
        <v>0</v>
      </c>
      <c r="N156" s="98">
        <f t="shared" si="13"/>
        <v>0</v>
      </c>
      <c r="Q156" s="149">
        <f t="shared" si="14"/>
        <v>0</v>
      </c>
      <c r="R156" s="149">
        <f t="shared" si="15"/>
        <v>0</v>
      </c>
      <c r="T156" s="113"/>
      <c r="U156" s="113"/>
    </row>
    <row r="157" spans="4:21" x14ac:dyDescent="0.2">
      <c r="D157" s="101">
        <v>32233</v>
      </c>
      <c r="E157" s="100"/>
      <c r="F157" s="185"/>
      <c r="G157" s="99"/>
      <c r="H157" s="99"/>
      <c r="I157" s="99"/>
      <c r="L157" s="98">
        <f t="shared" si="12"/>
        <v>0</v>
      </c>
      <c r="N157" s="98">
        <f t="shared" si="13"/>
        <v>0</v>
      </c>
      <c r="Q157" s="149">
        <f t="shared" si="14"/>
        <v>0</v>
      </c>
      <c r="R157" s="149">
        <f t="shared" si="15"/>
        <v>0</v>
      </c>
      <c r="T157" s="113"/>
      <c r="U157" s="113"/>
    </row>
    <row r="158" spans="4:21" x14ac:dyDescent="0.2">
      <c r="D158" s="101">
        <v>32142</v>
      </c>
      <c r="E158" s="100"/>
      <c r="F158" s="185"/>
      <c r="G158" s="99"/>
      <c r="H158" s="99"/>
      <c r="I158" s="99"/>
      <c r="L158" s="98">
        <f t="shared" si="12"/>
        <v>0</v>
      </c>
      <c r="N158" s="98">
        <f t="shared" si="13"/>
        <v>0</v>
      </c>
      <c r="Q158" s="149">
        <f t="shared" si="14"/>
        <v>0</v>
      </c>
      <c r="R158" s="149">
        <f t="shared" si="15"/>
        <v>0</v>
      </c>
      <c r="T158" s="113"/>
      <c r="U158" s="113"/>
    </row>
    <row r="159" spans="4:21" x14ac:dyDescent="0.2">
      <c r="D159" s="101">
        <v>32050</v>
      </c>
      <c r="E159" s="100"/>
      <c r="F159" s="185"/>
      <c r="G159" s="99"/>
      <c r="H159" s="99"/>
      <c r="I159" s="99"/>
      <c r="L159" s="98">
        <f t="shared" si="12"/>
        <v>0</v>
      </c>
      <c r="N159" s="98">
        <f t="shared" si="13"/>
        <v>0</v>
      </c>
      <c r="Q159" s="149">
        <f t="shared" si="14"/>
        <v>0</v>
      </c>
      <c r="R159" s="149">
        <f t="shared" si="15"/>
        <v>0</v>
      </c>
      <c r="T159" s="113"/>
      <c r="U159" s="113"/>
    </row>
    <row r="160" spans="4:21" x14ac:dyDescent="0.2">
      <c r="D160" s="101">
        <v>31958</v>
      </c>
      <c r="E160" s="100"/>
      <c r="F160" s="185"/>
      <c r="G160" s="99"/>
      <c r="H160" s="99"/>
      <c r="I160" s="99"/>
      <c r="L160" s="98">
        <f t="shared" si="12"/>
        <v>0</v>
      </c>
      <c r="N160" s="98">
        <f t="shared" si="13"/>
        <v>0</v>
      </c>
      <c r="Q160" s="149">
        <f t="shared" si="14"/>
        <v>0</v>
      </c>
      <c r="R160" s="149">
        <f t="shared" si="15"/>
        <v>0</v>
      </c>
      <c r="T160" s="113"/>
      <c r="U160" s="113"/>
    </row>
    <row r="161" spans="4:21" x14ac:dyDescent="0.2">
      <c r="D161" s="101">
        <v>31867</v>
      </c>
      <c r="E161" s="100"/>
      <c r="F161" s="185"/>
      <c r="G161" s="99"/>
      <c r="H161" s="99"/>
      <c r="I161" s="99"/>
      <c r="L161" s="98">
        <f t="shared" si="12"/>
        <v>0</v>
      </c>
      <c r="N161" s="98">
        <f t="shared" si="13"/>
        <v>0</v>
      </c>
      <c r="Q161" s="149">
        <f t="shared" si="14"/>
        <v>0</v>
      </c>
      <c r="R161" s="149">
        <f t="shared" si="15"/>
        <v>0</v>
      </c>
      <c r="T161" s="113"/>
      <c r="U161" s="113"/>
    </row>
    <row r="162" spans="4:21" x14ac:dyDescent="0.2">
      <c r="D162" s="101">
        <v>31777</v>
      </c>
      <c r="E162" s="100"/>
      <c r="F162" s="185"/>
      <c r="G162" s="99"/>
      <c r="H162" s="99"/>
      <c r="I162" s="99"/>
      <c r="L162" s="98">
        <f t="shared" si="12"/>
        <v>0</v>
      </c>
      <c r="N162" s="98">
        <f t="shared" si="13"/>
        <v>0</v>
      </c>
      <c r="Q162" s="149">
        <f t="shared" si="14"/>
        <v>0</v>
      </c>
      <c r="R162" s="149">
        <f t="shared" si="15"/>
        <v>0</v>
      </c>
      <c r="T162" s="113"/>
      <c r="U162" s="113"/>
    </row>
    <row r="163" spans="4:21" x14ac:dyDescent="0.2">
      <c r="D163" s="101">
        <v>31685</v>
      </c>
      <c r="E163" s="100"/>
      <c r="F163" s="185"/>
      <c r="G163" s="99"/>
      <c r="H163" s="99"/>
      <c r="I163" s="99"/>
      <c r="L163" s="98">
        <f t="shared" si="12"/>
        <v>0</v>
      </c>
      <c r="N163" s="98">
        <f t="shared" si="13"/>
        <v>0</v>
      </c>
      <c r="Q163" s="149">
        <f t="shared" si="14"/>
        <v>0</v>
      </c>
      <c r="R163" s="149">
        <f t="shared" si="15"/>
        <v>0</v>
      </c>
      <c r="T163" s="113"/>
      <c r="U163" s="113"/>
    </row>
    <row r="164" spans="4:21" x14ac:dyDescent="0.2">
      <c r="D164" s="101">
        <v>31593</v>
      </c>
      <c r="E164" s="100"/>
      <c r="F164" s="185"/>
      <c r="G164" s="99"/>
      <c r="H164" s="99"/>
      <c r="I164" s="99"/>
      <c r="L164" s="98">
        <f t="shared" si="12"/>
        <v>0</v>
      </c>
      <c r="N164" s="98">
        <f t="shared" si="13"/>
        <v>0</v>
      </c>
      <c r="Q164" s="149">
        <f t="shared" si="14"/>
        <v>0</v>
      </c>
      <c r="R164" s="149">
        <f t="shared" si="15"/>
        <v>0</v>
      </c>
      <c r="T164" s="113"/>
      <c r="U164" s="113"/>
    </row>
    <row r="165" spans="4:21" x14ac:dyDescent="0.2">
      <c r="D165" s="101">
        <v>31502</v>
      </c>
      <c r="E165" s="100"/>
      <c r="F165" s="185"/>
      <c r="G165" s="99"/>
      <c r="H165" s="99"/>
      <c r="I165" s="99"/>
      <c r="L165" s="98">
        <f t="shared" si="12"/>
        <v>0</v>
      </c>
      <c r="N165" s="98">
        <f t="shared" si="13"/>
        <v>0</v>
      </c>
      <c r="Q165" s="149">
        <f t="shared" si="14"/>
        <v>0</v>
      </c>
      <c r="R165" s="149">
        <f t="shared" si="15"/>
        <v>0</v>
      </c>
      <c r="T165" s="113"/>
      <c r="U165" s="113"/>
    </row>
    <row r="166" spans="4:21" x14ac:dyDescent="0.2">
      <c r="D166" s="101">
        <v>31412</v>
      </c>
      <c r="E166" s="100"/>
      <c r="F166" s="185"/>
      <c r="G166" s="99"/>
      <c r="H166" s="99"/>
      <c r="I166" s="99"/>
      <c r="L166" s="98">
        <f t="shared" si="12"/>
        <v>0</v>
      </c>
      <c r="N166" s="98">
        <f t="shared" si="13"/>
        <v>0</v>
      </c>
      <c r="Q166" s="149">
        <f t="shared" si="14"/>
        <v>0</v>
      </c>
      <c r="R166" s="149">
        <f t="shared" si="15"/>
        <v>0</v>
      </c>
      <c r="T166" s="113"/>
      <c r="U166" s="113"/>
    </row>
    <row r="167" spans="4:21" x14ac:dyDescent="0.2">
      <c r="D167" s="101">
        <v>31320</v>
      </c>
      <c r="E167" s="100"/>
      <c r="F167" s="185"/>
      <c r="G167" s="99"/>
      <c r="H167" s="99"/>
      <c r="I167" s="99"/>
      <c r="L167" s="98">
        <f t="shared" si="12"/>
        <v>0</v>
      </c>
      <c r="N167" s="98">
        <f t="shared" si="13"/>
        <v>0</v>
      </c>
      <c r="Q167" s="149">
        <f t="shared" si="14"/>
        <v>0</v>
      </c>
      <c r="R167" s="149">
        <f t="shared" si="15"/>
        <v>0</v>
      </c>
      <c r="T167" s="113"/>
      <c r="U167" s="113"/>
    </row>
    <row r="168" spans="4:21" x14ac:dyDescent="0.2">
      <c r="D168" s="101">
        <v>31228</v>
      </c>
      <c r="E168" s="100"/>
      <c r="F168" s="185"/>
      <c r="G168" s="99"/>
      <c r="H168" s="99"/>
      <c r="I168" s="99"/>
      <c r="L168" s="98">
        <f t="shared" si="12"/>
        <v>0</v>
      </c>
      <c r="N168" s="98">
        <f t="shared" si="13"/>
        <v>0</v>
      </c>
      <c r="Q168" s="149">
        <f t="shared" si="14"/>
        <v>0</v>
      </c>
      <c r="R168" s="149">
        <f t="shared" si="15"/>
        <v>0</v>
      </c>
      <c r="T168" s="113"/>
      <c r="U168" s="113"/>
    </row>
    <row r="169" spans="4:21" x14ac:dyDescent="0.2">
      <c r="D169" s="101">
        <v>31137</v>
      </c>
      <c r="E169" s="100"/>
      <c r="F169" s="185"/>
      <c r="G169" s="99"/>
      <c r="H169" s="99"/>
      <c r="I169" s="99"/>
      <c r="L169" s="98">
        <f t="shared" si="12"/>
        <v>0</v>
      </c>
      <c r="N169" s="98">
        <f t="shared" si="13"/>
        <v>0</v>
      </c>
      <c r="Q169" s="149">
        <f t="shared" si="14"/>
        <v>0</v>
      </c>
      <c r="R169" s="149">
        <f t="shared" si="15"/>
        <v>0</v>
      </c>
      <c r="T169" s="113"/>
      <c r="U169" s="113"/>
    </row>
    <row r="170" spans="4:21" x14ac:dyDescent="0.2">
      <c r="D170" s="101">
        <v>31047</v>
      </c>
      <c r="E170" s="100"/>
      <c r="F170" s="185"/>
      <c r="G170" s="99"/>
      <c r="H170" s="99"/>
      <c r="I170" s="99"/>
      <c r="L170" s="98">
        <f t="shared" si="12"/>
        <v>0</v>
      </c>
      <c r="N170" s="98">
        <f t="shared" si="13"/>
        <v>0</v>
      </c>
      <c r="Q170" s="149">
        <f t="shared" si="14"/>
        <v>0</v>
      </c>
      <c r="R170" s="149">
        <f t="shared" si="15"/>
        <v>0</v>
      </c>
      <c r="T170" s="113"/>
      <c r="U170" s="113"/>
    </row>
    <row r="171" spans="4:21" x14ac:dyDescent="0.2">
      <c r="D171" s="101">
        <v>30955</v>
      </c>
      <c r="E171" s="100"/>
      <c r="F171" s="185"/>
      <c r="G171" s="99"/>
      <c r="H171" s="99"/>
      <c r="I171" s="99"/>
      <c r="L171" s="98">
        <f t="shared" si="12"/>
        <v>0</v>
      </c>
      <c r="N171" s="98">
        <f t="shared" si="13"/>
        <v>0</v>
      </c>
      <c r="Q171" s="149">
        <f t="shared" si="14"/>
        <v>0</v>
      </c>
      <c r="R171" s="149">
        <f t="shared" si="15"/>
        <v>0</v>
      </c>
      <c r="T171" s="113"/>
      <c r="U171" s="113"/>
    </row>
    <row r="172" spans="4:21" x14ac:dyDescent="0.2">
      <c r="D172" s="101">
        <v>30863</v>
      </c>
      <c r="E172" s="100"/>
      <c r="F172" s="185"/>
      <c r="G172" s="99"/>
      <c r="H172" s="99"/>
      <c r="I172" s="99"/>
      <c r="L172" s="98">
        <f t="shared" si="12"/>
        <v>0</v>
      </c>
      <c r="N172" s="98">
        <f t="shared" si="13"/>
        <v>0</v>
      </c>
      <c r="Q172" s="149">
        <f t="shared" si="14"/>
        <v>0</v>
      </c>
      <c r="R172" s="149">
        <f t="shared" si="15"/>
        <v>0</v>
      </c>
      <c r="T172" s="113"/>
      <c r="U172" s="113"/>
    </row>
    <row r="173" spans="4:21" x14ac:dyDescent="0.2">
      <c r="D173" s="101">
        <v>30772</v>
      </c>
      <c r="E173" s="100"/>
      <c r="F173" s="185"/>
      <c r="G173" s="99"/>
      <c r="H173" s="99"/>
      <c r="I173" s="99"/>
      <c r="L173" s="98">
        <f t="shared" si="12"/>
        <v>0</v>
      </c>
      <c r="N173" s="98">
        <f t="shared" si="13"/>
        <v>0</v>
      </c>
      <c r="Q173" s="149">
        <f t="shared" si="14"/>
        <v>0</v>
      </c>
      <c r="R173" s="149">
        <f t="shared" si="15"/>
        <v>0</v>
      </c>
      <c r="T173" s="113"/>
      <c r="U173" s="113"/>
    </row>
    <row r="174" spans="4:21" x14ac:dyDescent="0.2">
      <c r="D174" s="101">
        <v>30681</v>
      </c>
      <c r="E174" s="100"/>
      <c r="F174" s="185"/>
      <c r="G174" s="99"/>
      <c r="H174" s="99"/>
      <c r="I174" s="99"/>
      <c r="L174" s="98">
        <f t="shared" si="12"/>
        <v>0</v>
      </c>
      <c r="N174" s="98">
        <f t="shared" si="13"/>
        <v>0</v>
      </c>
      <c r="Q174" s="149">
        <f t="shared" si="14"/>
        <v>0</v>
      </c>
      <c r="R174" s="149">
        <f t="shared" si="15"/>
        <v>0</v>
      </c>
      <c r="T174" s="113"/>
      <c r="U174" s="113"/>
    </row>
    <row r="175" spans="4:21" x14ac:dyDescent="0.2">
      <c r="D175" s="101">
        <v>30589</v>
      </c>
      <c r="E175" s="100"/>
      <c r="F175" s="185"/>
      <c r="G175" s="99"/>
      <c r="H175" s="99"/>
      <c r="I175" s="99"/>
      <c r="L175" s="98">
        <f t="shared" si="12"/>
        <v>0</v>
      </c>
      <c r="N175" s="98">
        <f t="shared" si="13"/>
        <v>0</v>
      </c>
      <c r="Q175" s="149">
        <f t="shared" si="14"/>
        <v>0</v>
      </c>
      <c r="R175" s="149">
        <f t="shared" si="15"/>
        <v>0</v>
      </c>
      <c r="T175" s="113"/>
      <c r="U175" s="113"/>
    </row>
    <row r="176" spans="4:21" x14ac:dyDescent="0.2">
      <c r="D176" s="101">
        <v>30497</v>
      </c>
      <c r="E176" s="100"/>
      <c r="F176" s="185"/>
      <c r="G176" s="99"/>
      <c r="H176" s="99"/>
      <c r="I176" s="99"/>
      <c r="L176" s="98">
        <f t="shared" si="12"/>
        <v>0</v>
      </c>
      <c r="N176" s="98">
        <f t="shared" si="13"/>
        <v>0</v>
      </c>
      <c r="Q176" s="149">
        <f t="shared" si="14"/>
        <v>0</v>
      </c>
      <c r="R176" s="149">
        <f t="shared" si="15"/>
        <v>0</v>
      </c>
      <c r="T176" s="113"/>
      <c r="U176" s="113"/>
    </row>
    <row r="177" spans="4:21" x14ac:dyDescent="0.2">
      <c r="D177" s="101">
        <v>30406</v>
      </c>
      <c r="E177" s="100"/>
      <c r="F177" s="185"/>
      <c r="G177" s="99"/>
      <c r="H177" s="99"/>
      <c r="I177" s="99"/>
      <c r="L177" s="98">
        <f t="shared" si="12"/>
        <v>0</v>
      </c>
      <c r="N177" s="98">
        <f t="shared" si="13"/>
        <v>0</v>
      </c>
      <c r="Q177" s="149">
        <f t="shared" si="14"/>
        <v>0</v>
      </c>
      <c r="R177" s="149">
        <f t="shared" si="15"/>
        <v>0</v>
      </c>
      <c r="T177" s="113"/>
      <c r="U177" s="113"/>
    </row>
    <row r="178" spans="4:21" x14ac:dyDescent="0.2">
      <c r="D178" s="101">
        <v>30316</v>
      </c>
      <c r="E178" s="100"/>
      <c r="F178" s="185"/>
      <c r="G178" s="99"/>
      <c r="H178" s="99"/>
      <c r="I178" s="99"/>
      <c r="L178" s="98">
        <f t="shared" si="12"/>
        <v>0</v>
      </c>
      <c r="N178" s="98">
        <f t="shared" si="13"/>
        <v>0</v>
      </c>
      <c r="Q178" s="149">
        <f t="shared" si="14"/>
        <v>0</v>
      </c>
      <c r="R178" s="149">
        <f t="shared" si="15"/>
        <v>0</v>
      </c>
      <c r="T178" s="113"/>
      <c r="U178" s="113"/>
    </row>
    <row r="179" spans="4:21" x14ac:dyDescent="0.2">
      <c r="D179" s="101">
        <v>30224</v>
      </c>
      <c r="E179" s="100"/>
      <c r="F179" s="185"/>
      <c r="G179" s="99"/>
      <c r="H179" s="99"/>
      <c r="I179" s="99"/>
      <c r="L179" s="98">
        <f t="shared" si="12"/>
        <v>0</v>
      </c>
      <c r="N179" s="98">
        <f t="shared" si="13"/>
        <v>0</v>
      </c>
      <c r="Q179" s="149">
        <f t="shared" si="14"/>
        <v>0</v>
      </c>
      <c r="R179" s="149">
        <f t="shared" si="15"/>
        <v>0</v>
      </c>
      <c r="T179" s="113"/>
      <c r="U179" s="113"/>
    </row>
    <row r="180" spans="4:21" x14ac:dyDescent="0.2">
      <c r="D180" s="101">
        <v>30132</v>
      </c>
      <c r="E180" s="100"/>
      <c r="F180" s="185"/>
      <c r="G180" s="99"/>
      <c r="H180" s="99"/>
      <c r="I180" s="99"/>
      <c r="L180" s="98">
        <f t="shared" si="12"/>
        <v>0</v>
      </c>
      <c r="N180" s="98">
        <f t="shared" si="13"/>
        <v>0</v>
      </c>
      <c r="Q180" s="149">
        <f t="shared" si="14"/>
        <v>0</v>
      </c>
      <c r="R180" s="149">
        <f t="shared" si="15"/>
        <v>0</v>
      </c>
      <c r="T180" s="113"/>
      <c r="U180" s="113"/>
    </row>
    <row r="181" spans="4:21" x14ac:dyDescent="0.2">
      <c r="D181" s="101">
        <v>30041</v>
      </c>
      <c r="E181" s="100"/>
      <c r="F181" s="185"/>
      <c r="G181" s="99"/>
      <c r="H181" s="99"/>
      <c r="I181" s="99"/>
      <c r="L181" s="98">
        <f t="shared" si="12"/>
        <v>0</v>
      </c>
      <c r="N181" s="98">
        <f t="shared" si="13"/>
        <v>0</v>
      </c>
      <c r="Q181" s="149">
        <f t="shared" si="14"/>
        <v>0</v>
      </c>
      <c r="R181" s="149">
        <f t="shared" si="15"/>
        <v>0</v>
      </c>
      <c r="T181" s="113"/>
      <c r="U181" s="113"/>
    </row>
    <row r="182" spans="4:21" x14ac:dyDescent="0.2">
      <c r="D182" s="101">
        <v>29951</v>
      </c>
      <c r="E182" s="100"/>
      <c r="F182" s="185"/>
      <c r="G182" s="99"/>
      <c r="H182" s="99"/>
      <c r="I182" s="99"/>
      <c r="L182" s="98">
        <f t="shared" si="12"/>
        <v>0</v>
      </c>
      <c r="N182" s="98">
        <f t="shared" si="13"/>
        <v>0</v>
      </c>
      <c r="Q182" s="149">
        <f t="shared" si="14"/>
        <v>0</v>
      </c>
      <c r="R182" s="149">
        <f t="shared" si="15"/>
        <v>0</v>
      </c>
      <c r="T182" s="113"/>
      <c r="U182" s="113"/>
    </row>
    <row r="183" spans="4:21" x14ac:dyDescent="0.2">
      <c r="D183" s="101">
        <v>29859</v>
      </c>
      <c r="E183" s="100"/>
      <c r="F183" s="185"/>
      <c r="G183" s="99"/>
      <c r="H183" s="99"/>
      <c r="I183" s="99"/>
      <c r="L183" s="98">
        <f t="shared" si="12"/>
        <v>0</v>
      </c>
      <c r="N183" s="98">
        <f t="shared" si="13"/>
        <v>0</v>
      </c>
      <c r="Q183" s="149">
        <f t="shared" si="14"/>
        <v>0</v>
      </c>
      <c r="R183" s="149">
        <f t="shared" si="15"/>
        <v>0</v>
      </c>
      <c r="T183" s="113"/>
      <c r="U183" s="113"/>
    </row>
    <row r="184" spans="4:21" x14ac:dyDescent="0.2">
      <c r="D184" s="101">
        <v>29767</v>
      </c>
      <c r="E184" s="100"/>
      <c r="F184" s="185"/>
      <c r="G184" s="99"/>
      <c r="H184" s="99"/>
      <c r="I184" s="99"/>
      <c r="L184" s="98">
        <f t="shared" si="12"/>
        <v>0</v>
      </c>
      <c r="N184" s="98">
        <f t="shared" si="13"/>
        <v>0</v>
      </c>
      <c r="Q184" s="149">
        <f t="shared" si="14"/>
        <v>0</v>
      </c>
      <c r="R184" s="149">
        <f t="shared" si="15"/>
        <v>0</v>
      </c>
    </row>
    <row r="185" spans="4:21" x14ac:dyDescent="0.2">
      <c r="D185" s="101">
        <v>29676</v>
      </c>
      <c r="E185" s="100"/>
      <c r="F185" s="185"/>
      <c r="G185" s="99"/>
      <c r="H185" s="99"/>
      <c r="I185" s="99"/>
      <c r="L185" s="98">
        <f t="shared" si="12"/>
        <v>0</v>
      </c>
      <c r="N185" s="98">
        <f t="shared" si="13"/>
        <v>0</v>
      </c>
      <c r="Q185" s="149">
        <f t="shared" si="14"/>
        <v>0</v>
      </c>
      <c r="R185" s="149">
        <f t="shared" si="15"/>
        <v>0</v>
      </c>
    </row>
    <row r="186" spans="4:21" x14ac:dyDescent="0.2">
      <c r="D186" s="101">
        <v>29586</v>
      </c>
      <c r="E186" s="100"/>
      <c r="F186" s="185"/>
      <c r="G186" s="99"/>
      <c r="H186" s="99"/>
      <c r="I186" s="99"/>
      <c r="L186" s="98">
        <f t="shared" si="12"/>
        <v>0</v>
      </c>
      <c r="N186" s="98">
        <f t="shared" si="13"/>
        <v>0</v>
      </c>
      <c r="Q186" s="149">
        <f t="shared" si="14"/>
        <v>0</v>
      </c>
      <c r="R186" s="149">
        <f t="shared" si="15"/>
        <v>0</v>
      </c>
    </row>
    <row r="187" spans="4:21" x14ac:dyDescent="0.2">
      <c r="D187" s="101">
        <v>29494</v>
      </c>
      <c r="E187" s="100"/>
      <c r="F187" s="185"/>
      <c r="G187" s="99"/>
      <c r="H187" s="99"/>
      <c r="I187" s="99"/>
      <c r="L187" s="98">
        <f t="shared" si="12"/>
        <v>0</v>
      </c>
      <c r="N187" s="98">
        <f t="shared" si="13"/>
        <v>0</v>
      </c>
      <c r="Q187" s="149">
        <f t="shared" si="14"/>
        <v>0</v>
      </c>
      <c r="R187" s="149">
        <f t="shared" si="15"/>
        <v>0</v>
      </c>
    </row>
    <row r="188" spans="4:21" x14ac:dyDescent="0.2">
      <c r="D188" s="101">
        <v>29402</v>
      </c>
      <c r="E188" s="100"/>
      <c r="F188" s="185"/>
      <c r="G188" s="99"/>
      <c r="H188" s="99"/>
      <c r="I188" s="99"/>
      <c r="L188" s="98">
        <f t="shared" si="12"/>
        <v>0</v>
      </c>
      <c r="N188" s="98">
        <f t="shared" si="13"/>
        <v>0</v>
      </c>
      <c r="Q188" s="149">
        <f t="shared" si="14"/>
        <v>0</v>
      </c>
      <c r="R188" s="149">
        <f t="shared" si="15"/>
        <v>0</v>
      </c>
    </row>
    <row r="189" spans="4:21" x14ac:dyDescent="0.2">
      <c r="D189" s="101">
        <v>29311</v>
      </c>
      <c r="E189" s="100"/>
      <c r="F189" s="185"/>
      <c r="G189" s="99"/>
      <c r="H189" s="99"/>
      <c r="I189" s="99"/>
      <c r="L189" s="98">
        <f t="shared" si="12"/>
        <v>0</v>
      </c>
      <c r="N189" s="98">
        <f t="shared" si="13"/>
        <v>0</v>
      </c>
      <c r="Q189" s="149">
        <f t="shared" si="14"/>
        <v>0</v>
      </c>
      <c r="R189" s="149">
        <f t="shared" si="15"/>
        <v>0</v>
      </c>
    </row>
    <row r="190" spans="4:21" x14ac:dyDescent="0.2">
      <c r="D190" s="101">
        <v>29220</v>
      </c>
      <c r="E190" s="100"/>
      <c r="F190" s="185"/>
      <c r="G190" s="99"/>
      <c r="H190" s="99"/>
      <c r="I190" s="99"/>
      <c r="L190" s="98">
        <f t="shared" si="12"/>
        <v>0</v>
      </c>
      <c r="N190" s="98">
        <f t="shared" si="13"/>
        <v>0</v>
      </c>
      <c r="Q190" s="149">
        <f t="shared" si="14"/>
        <v>0</v>
      </c>
      <c r="R190" s="149">
        <f t="shared" si="15"/>
        <v>0</v>
      </c>
    </row>
    <row r="191" spans="4:21" x14ac:dyDescent="0.2">
      <c r="D191" s="101">
        <v>29128</v>
      </c>
      <c r="E191" s="100"/>
      <c r="F191" s="185"/>
      <c r="G191" s="99"/>
      <c r="H191" s="99"/>
      <c r="I191" s="99"/>
      <c r="L191" s="98">
        <f t="shared" si="12"/>
        <v>0</v>
      </c>
      <c r="N191" s="98">
        <f t="shared" si="13"/>
        <v>0</v>
      </c>
      <c r="Q191" s="149">
        <f t="shared" si="14"/>
        <v>0</v>
      </c>
      <c r="R191" s="149">
        <f t="shared" si="15"/>
        <v>0</v>
      </c>
    </row>
    <row r="192" spans="4:21" x14ac:dyDescent="0.2">
      <c r="D192" s="101">
        <v>29036</v>
      </c>
      <c r="E192" s="100"/>
      <c r="F192" s="185"/>
      <c r="G192" s="99"/>
      <c r="H192" s="99"/>
      <c r="I192" s="99"/>
      <c r="L192" s="98">
        <f t="shared" si="12"/>
        <v>0</v>
      </c>
      <c r="N192" s="98">
        <f t="shared" si="13"/>
        <v>0</v>
      </c>
      <c r="Q192" s="149">
        <f t="shared" si="14"/>
        <v>0</v>
      </c>
      <c r="R192" s="149">
        <f t="shared" si="15"/>
        <v>0</v>
      </c>
    </row>
    <row r="193" spans="4:18" x14ac:dyDescent="0.2">
      <c r="D193" s="101">
        <v>28945</v>
      </c>
      <c r="E193" s="100"/>
      <c r="F193" s="185"/>
      <c r="G193" s="99"/>
      <c r="H193" s="99"/>
      <c r="I193" s="99"/>
      <c r="L193" s="98">
        <f t="shared" si="12"/>
        <v>0</v>
      </c>
      <c r="N193" s="98">
        <f t="shared" si="13"/>
        <v>0</v>
      </c>
      <c r="Q193" s="149">
        <f t="shared" si="14"/>
        <v>0</v>
      </c>
      <c r="R193" s="149">
        <f t="shared" si="15"/>
        <v>0</v>
      </c>
    </row>
    <row r="194" spans="4:18" x14ac:dyDescent="0.2">
      <c r="D194" s="101">
        <v>28855</v>
      </c>
      <c r="E194" s="100"/>
      <c r="F194" s="185"/>
      <c r="G194" s="99"/>
      <c r="H194" s="99"/>
      <c r="I194" s="99"/>
      <c r="L194" s="98">
        <f t="shared" si="12"/>
        <v>0</v>
      </c>
      <c r="N194" s="98">
        <f t="shared" si="13"/>
        <v>0</v>
      </c>
      <c r="Q194" s="149">
        <f t="shared" si="14"/>
        <v>0</v>
      </c>
      <c r="R194" s="149">
        <f t="shared" si="15"/>
        <v>0</v>
      </c>
    </row>
    <row r="195" spans="4:18" x14ac:dyDescent="0.2">
      <c r="D195" s="101">
        <v>28763</v>
      </c>
      <c r="E195" s="100"/>
      <c r="F195" s="185"/>
      <c r="G195" s="99"/>
      <c r="H195" s="99"/>
      <c r="I195" s="99"/>
      <c r="L195" s="98">
        <f t="shared" si="12"/>
        <v>0</v>
      </c>
      <c r="N195" s="98">
        <f t="shared" si="13"/>
        <v>0</v>
      </c>
      <c r="Q195" s="149">
        <f t="shared" si="14"/>
        <v>0</v>
      </c>
      <c r="R195" s="149">
        <f t="shared" si="15"/>
        <v>0</v>
      </c>
    </row>
    <row r="196" spans="4:18" x14ac:dyDescent="0.2">
      <c r="D196" s="101">
        <v>28671</v>
      </c>
      <c r="E196" s="100"/>
      <c r="F196" s="185"/>
      <c r="G196" s="99"/>
      <c r="H196" s="99"/>
      <c r="I196" s="99"/>
      <c r="L196" s="98">
        <f t="shared" si="12"/>
        <v>0</v>
      </c>
      <c r="N196" s="98">
        <f t="shared" si="13"/>
        <v>0</v>
      </c>
      <c r="Q196" s="149">
        <f t="shared" si="14"/>
        <v>0</v>
      </c>
      <c r="R196" s="149">
        <f t="shared" si="15"/>
        <v>0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1CE4E-223D-45DB-BAA8-D63C1F30B85E}">
  <sheetPr codeName="Sheet15">
    <tabColor theme="9" tint="-0.249977111117893"/>
  </sheetPr>
  <dimension ref="B1:U196"/>
  <sheetViews>
    <sheetView topLeftCell="B1" zoomScale="130" zoomScaleNormal="130" workbookViewId="0">
      <selection activeCell="E32" sqref="E32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  <c r="O1" s="113"/>
    </row>
    <row r="2" spans="2:21" x14ac:dyDescent="0.2">
      <c r="B2" s="156" t="s">
        <v>485</v>
      </c>
      <c r="C2" s="156"/>
      <c r="D2" s="156"/>
      <c r="E2" s="156"/>
      <c r="O2" s="113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  <c r="O3" s="113"/>
    </row>
    <row r="4" spans="2:21" x14ac:dyDescent="0.2">
      <c r="B4" s="156" t="s">
        <v>487</v>
      </c>
      <c r="C4" s="156"/>
      <c r="D4" s="156"/>
      <c r="E4" s="156"/>
      <c r="G4" s="188"/>
      <c r="O4" s="113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Timberland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507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0.5</v>
      </c>
      <c r="N10" s="133">
        <f>STDEV(N14:N113)</f>
        <v>4.6862977981239888E-2</v>
      </c>
      <c r="O10" s="134">
        <f>N10*2</f>
        <v>9.3725955962479776E-2</v>
      </c>
      <c r="Q10" s="319" t="s">
        <v>480</v>
      </c>
      <c r="R10" s="319" t="s">
        <v>481</v>
      </c>
      <c r="T10" s="132">
        <f>SLOPE(T14:T113,U14:U113)</f>
        <v>0.21805521569544212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84">
        <v>45565</v>
      </c>
      <c r="E14" s="185">
        <v>1.5326018000000108E-2</v>
      </c>
      <c r="F14" s="185">
        <f>(1+E14)*(1-I14)-1</f>
        <v>1.2787702955000091E-2</v>
      </c>
      <c r="G14" s="185">
        <v>4.385061E-3</v>
      </c>
      <c r="H14" s="185">
        <v>1.0940956999999999E-2</v>
      </c>
      <c r="I14" s="185">
        <v>2.5000000000000001E-3</v>
      </c>
      <c r="J14" s="154"/>
      <c r="L14" s="98">
        <f>(H14-($L$10*H15))/(1-$L$10)</f>
        <v>9.7148050000000451E-3</v>
      </c>
      <c r="N14" s="98">
        <f>(1+L14)*(1+G14)*(1-I14)-1</f>
        <v>1.1607109847497021E-2</v>
      </c>
      <c r="Q14" s="149">
        <f>F14</f>
        <v>1.2787702955000091E-2</v>
      </c>
      <c r="R14" s="149">
        <f>N14</f>
        <v>1.1607109847497021E-2</v>
      </c>
      <c r="S14" s="102"/>
      <c r="T14" s="113">
        <f t="shared" ref="T14:T76" si="0">H14</f>
        <v>1.0940956999999999E-2</v>
      </c>
      <c r="U14" s="113">
        <f t="shared" ref="U14:U76" si="1">H16</f>
        <v>1.5950240000000004E-2</v>
      </c>
    </row>
    <row r="15" spans="2:21" ht="12" customHeight="1" x14ac:dyDescent="0.2">
      <c r="B15" s="320" t="s">
        <v>472</v>
      </c>
      <c r="D15" s="184">
        <v>45473</v>
      </c>
      <c r="E15" s="185">
        <v>1.7050307000000098E-2</v>
      </c>
      <c r="F15" s="185">
        <f t="shared" ref="F15:F78" si="2">(1+E15)*(1-I15)-1</f>
        <v>1.4507681232500236E-2</v>
      </c>
      <c r="G15" s="185">
        <v>4.883197999999922E-3</v>
      </c>
      <c r="H15" s="185">
        <v>1.2167108999999954E-2</v>
      </c>
      <c r="I15" s="185">
        <v>2.5000000000000001E-3</v>
      </c>
      <c r="L15" s="98">
        <f t="shared" ref="L15:L75" si="3">(H15-($L$10*H16))/(1-$L$10)</f>
        <v>8.3839779999999031E-3</v>
      </c>
      <c r="N15" s="98">
        <f t="shared" ref="N15:N78" si="4">(1+L15)*(1+G15)*(1-I15)-1</f>
        <v>1.0774846333039934E-2</v>
      </c>
      <c r="Q15" s="149">
        <f t="shared" ref="Q15:Q78" si="5">F15</f>
        <v>1.4507681232500236E-2</v>
      </c>
      <c r="R15" s="149">
        <f t="shared" ref="R15:R78" si="6">N15</f>
        <v>1.0774846333039934E-2</v>
      </c>
      <c r="S15" s="102"/>
      <c r="T15" s="113">
        <f t="shared" si="0"/>
        <v>1.2167108999999954E-2</v>
      </c>
      <c r="U15" s="113">
        <f t="shared" si="1"/>
        <v>3.6650630000000017E-2</v>
      </c>
    </row>
    <row r="16" spans="2:21" x14ac:dyDescent="0.2">
      <c r="B16" s="320"/>
      <c r="D16" s="184">
        <v>45382</v>
      </c>
      <c r="E16" s="185">
        <v>2.1157799000000033E-2</v>
      </c>
      <c r="F16" s="185">
        <f t="shared" si="2"/>
        <v>1.8604904502500075E-2</v>
      </c>
      <c r="G16" s="185">
        <v>5.2075590000000282E-3</v>
      </c>
      <c r="H16" s="185">
        <v>1.5950240000000004E-2</v>
      </c>
      <c r="I16" s="185">
        <v>2.5000000000000001E-3</v>
      </c>
      <c r="L16" s="98">
        <f t="shared" si="3"/>
        <v>-4.7501500000000085E-3</v>
      </c>
      <c r="N16" s="98">
        <f t="shared" si="4"/>
        <v>-2.0684093671679005E-3</v>
      </c>
      <c r="Q16" s="149">
        <f t="shared" si="5"/>
        <v>1.8604904502500075E-2</v>
      </c>
      <c r="R16" s="149">
        <f t="shared" si="6"/>
        <v>-2.0684093671679005E-3</v>
      </c>
      <c r="S16" s="102"/>
      <c r="T16" s="113">
        <f t="shared" si="0"/>
        <v>1.5950240000000004E-2</v>
      </c>
      <c r="U16" s="113">
        <f t="shared" si="1"/>
        <v>7.2509480000000348E-3</v>
      </c>
    </row>
    <row r="17" spans="2:21" ht="12.75" thickBot="1" x14ac:dyDescent="0.25">
      <c r="B17" s="321"/>
      <c r="D17" s="184">
        <v>45291</v>
      </c>
      <c r="E17" s="185">
        <v>4.337586800000004E-2</v>
      </c>
      <c r="F17" s="185">
        <f t="shared" si="2"/>
        <v>4.0767428330000133E-2</v>
      </c>
      <c r="G17" s="185">
        <v>6.7252380000000223E-3</v>
      </c>
      <c r="H17" s="185">
        <v>3.6650630000000017E-2</v>
      </c>
      <c r="I17" s="185">
        <v>2.5000000000000001E-3</v>
      </c>
      <c r="L17" s="98">
        <f t="shared" si="3"/>
        <v>6.6050312E-2</v>
      </c>
      <c r="N17" s="98">
        <f t="shared" si="4"/>
        <v>7.0536704683003881E-2</v>
      </c>
      <c r="Q17" s="149">
        <f t="shared" si="5"/>
        <v>4.0767428330000133E-2</v>
      </c>
      <c r="R17" s="149">
        <f t="shared" si="6"/>
        <v>7.0536704683003881E-2</v>
      </c>
      <c r="S17" s="102"/>
      <c r="T17" s="113">
        <f t="shared" si="0"/>
        <v>3.6650630000000017E-2</v>
      </c>
      <c r="U17" s="113">
        <f t="shared" si="1"/>
        <v>1.0809957E-2</v>
      </c>
    </row>
    <row r="18" spans="2:21" x14ac:dyDescent="0.2">
      <c r="B18" s="152"/>
      <c r="D18" s="184">
        <v>45199</v>
      </c>
      <c r="E18" s="185">
        <v>1.3674819000000005E-2</v>
      </c>
      <c r="F18" s="185">
        <f t="shared" si="2"/>
        <v>1.1140631952500035E-2</v>
      </c>
      <c r="G18" s="185">
        <v>6.4238720000000527E-3</v>
      </c>
      <c r="H18" s="185">
        <v>7.2509480000000348E-3</v>
      </c>
      <c r="I18" s="185">
        <v>2.5000000000000001E-3</v>
      </c>
      <c r="L18" s="98">
        <f t="shared" si="3"/>
        <v>3.6919390000000694E-3</v>
      </c>
      <c r="N18" s="98">
        <f t="shared" si="4"/>
        <v>7.614178724709042E-3</v>
      </c>
      <c r="Q18" s="149">
        <f t="shared" si="5"/>
        <v>1.1140631952500035E-2</v>
      </c>
      <c r="R18" s="149">
        <f t="shared" si="6"/>
        <v>7.614178724709042E-3</v>
      </c>
      <c r="S18" s="102"/>
      <c r="T18" s="113">
        <f t="shared" si="0"/>
        <v>7.2509480000000348E-3</v>
      </c>
      <c r="U18" s="113">
        <f t="shared" si="1"/>
        <v>1.0994477999999974E-2</v>
      </c>
    </row>
    <row r="19" spans="2:21" x14ac:dyDescent="0.2">
      <c r="D19" s="184">
        <v>45107</v>
      </c>
      <c r="E19" s="185">
        <v>1.7080785000000098E-2</v>
      </c>
      <c r="F19" s="185">
        <f t="shared" si="2"/>
        <v>1.4538083037500149E-2</v>
      </c>
      <c r="G19" s="185">
        <v>6.270828E-3</v>
      </c>
      <c r="H19" s="185">
        <v>1.0809957E-2</v>
      </c>
      <c r="I19" s="185">
        <v>2.5000000000000001E-3</v>
      </c>
      <c r="L19" s="98">
        <f t="shared" si="3"/>
        <v>1.0625436000000026E-2</v>
      </c>
      <c r="N19" s="98">
        <f t="shared" si="4"/>
        <v>1.4420487045877062E-2</v>
      </c>
      <c r="Q19" s="149">
        <f t="shared" si="5"/>
        <v>1.4538083037500149E-2</v>
      </c>
      <c r="R19" s="149">
        <f t="shared" si="6"/>
        <v>1.4420487045877062E-2</v>
      </c>
      <c r="S19" s="102"/>
      <c r="T19" s="113">
        <f t="shared" si="0"/>
        <v>1.0809957E-2</v>
      </c>
      <c r="U19" s="113">
        <f t="shared" si="1"/>
        <v>4.1809025000000055E-2</v>
      </c>
    </row>
    <row r="20" spans="2:21" x14ac:dyDescent="0.2">
      <c r="D20" s="184">
        <v>45016</v>
      </c>
      <c r="E20" s="185">
        <v>1.7495151000000098E-2</v>
      </c>
      <c r="F20" s="185">
        <f t="shared" si="2"/>
        <v>1.4951413122500146E-2</v>
      </c>
      <c r="G20" s="185">
        <v>6.5006729999999013E-3</v>
      </c>
      <c r="H20" s="185">
        <v>1.0994477999999974E-2</v>
      </c>
      <c r="I20" s="185">
        <v>2.5000000000000001E-3</v>
      </c>
      <c r="L20" s="98">
        <f t="shared" si="3"/>
        <v>-1.9820069000000107E-2</v>
      </c>
      <c r="N20" s="98">
        <f t="shared" si="4"/>
        <v>-1.5914619187938017E-2</v>
      </c>
      <c r="Q20" s="149">
        <f t="shared" si="5"/>
        <v>1.4951413122500146E-2</v>
      </c>
      <c r="R20" s="149">
        <f t="shared" si="6"/>
        <v>-1.5914619187938017E-2</v>
      </c>
      <c r="S20" s="102"/>
      <c r="T20" s="113">
        <f t="shared" si="0"/>
        <v>1.0994477999999974E-2</v>
      </c>
      <c r="U20" s="113">
        <f t="shared" si="1"/>
        <v>1.6604693999999975E-2</v>
      </c>
    </row>
    <row r="21" spans="2:21" x14ac:dyDescent="0.2">
      <c r="D21" s="184">
        <v>44926</v>
      </c>
      <c r="E21" s="185">
        <v>4.8885293999999968E-2</v>
      </c>
      <c r="F21" s="185">
        <f t="shared" si="2"/>
        <v>4.6263080764999964E-2</v>
      </c>
      <c r="G21" s="185">
        <v>7.0762689999999129E-3</v>
      </c>
      <c r="H21" s="185">
        <v>4.1809025000000055E-2</v>
      </c>
      <c r="I21" s="185">
        <v>2.5000000000000001E-3</v>
      </c>
      <c r="L21" s="98">
        <f t="shared" si="3"/>
        <v>6.7013356000000135E-2</v>
      </c>
      <c r="N21" s="98">
        <f t="shared" si="4"/>
        <v>7.187741995981467E-2</v>
      </c>
      <c r="Q21" s="149">
        <f t="shared" si="5"/>
        <v>4.6263080764999964E-2</v>
      </c>
      <c r="R21" s="149">
        <f t="shared" si="6"/>
        <v>7.187741995981467E-2</v>
      </c>
      <c r="S21" s="102"/>
      <c r="T21" s="113">
        <f t="shared" si="0"/>
        <v>4.1809025000000055E-2</v>
      </c>
      <c r="U21" s="113">
        <f t="shared" si="1"/>
        <v>1.0470693E-2</v>
      </c>
    </row>
    <row r="22" spans="2:21" x14ac:dyDescent="0.2">
      <c r="D22" s="184">
        <v>44834</v>
      </c>
      <c r="E22" s="185">
        <v>2.3824963000000032E-2</v>
      </c>
      <c r="F22" s="185">
        <f t="shared" si="2"/>
        <v>2.126540059250015E-2</v>
      </c>
      <c r="G22" s="185">
        <v>7.2202690000000569E-3</v>
      </c>
      <c r="H22" s="185">
        <v>1.6604693999999975E-2</v>
      </c>
      <c r="I22" s="185">
        <v>2.5000000000000001E-3</v>
      </c>
      <c r="L22" s="98">
        <f t="shared" si="3"/>
        <v>2.2738694999999951E-2</v>
      </c>
      <c r="N22" s="98">
        <f t="shared" si="4"/>
        <v>2.7547835635872486E-2</v>
      </c>
      <c r="Q22" s="149">
        <f t="shared" si="5"/>
        <v>2.126540059250015E-2</v>
      </c>
      <c r="R22" s="149">
        <f t="shared" si="6"/>
        <v>2.7547835635872486E-2</v>
      </c>
      <c r="S22" s="102"/>
      <c r="T22" s="113">
        <f t="shared" si="0"/>
        <v>1.6604693999999975E-2</v>
      </c>
      <c r="U22" s="113">
        <f t="shared" si="1"/>
        <v>2.3876591000000058E-2</v>
      </c>
    </row>
    <row r="23" spans="2:21" x14ac:dyDescent="0.2">
      <c r="D23" s="184">
        <v>44742</v>
      </c>
      <c r="E23" s="185">
        <v>1.8688631999999927E-2</v>
      </c>
      <c r="F23" s="185">
        <f t="shared" si="2"/>
        <v>1.6141910420000016E-2</v>
      </c>
      <c r="G23" s="185">
        <v>8.2179390000000005E-3</v>
      </c>
      <c r="H23" s="185">
        <v>1.0470693E-2</v>
      </c>
      <c r="I23" s="185">
        <v>2.5000000000000001E-3</v>
      </c>
      <c r="L23" s="98">
        <f t="shared" si="3"/>
        <v>-2.9352050000000587E-3</v>
      </c>
      <c r="N23" s="98">
        <f t="shared" si="4"/>
        <v>2.7454661326964391E-3</v>
      </c>
      <c r="Q23" s="149">
        <f t="shared" si="5"/>
        <v>1.6141910420000016E-2</v>
      </c>
      <c r="R23" s="149">
        <f t="shared" si="6"/>
        <v>2.7454661326964391E-3</v>
      </c>
      <c r="T23" s="113">
        <f t="shared" si="0"/>
        <v>1.0470693E-2</v>
      </c>
      <c r="U23" s="113">
        <f t="shared" si="1"/>
        <v>3.7398471000000003E-2</v>
      </c>
    </row>
    <row r="24" spans="2:21" x14ac:dyDescent="0.2">
      <c r="D24" s="184">
        <v>44651</v>
      </c>
      <c r="E24" s="185">
        <v>3.2059105000000088E-2</v>
      </c>
      <c r="F24" s="185">
        <f t="shared" si="2"/>
        <v>2.9478957237500047E-2</v>
      </c>
      <c r="G24" s="185">
        <v>8.1825140000000296E-3</v>
      </c>
      <c r="H24" s="185">
        <v>2.3876591000000058E-2</v>
      </c>
      <c r="I24" s="185">
        <v>2.5000000000000001E-3</v>
      </c>
      <c r="L24" s="98">
        <f t="shared" si="3"/>
        <v>1.0354711000000114E-2</v>
      </c>
      <c r="N24" s="98">
        <f t="shared" si="4"/>
        <v>1.6075397686304393E-2</v>
      </c>
      <c r="Q24" s="149">
        <f t="shared" si="5"/>
        <v>2.9478957237500047E-2</v>
      </c>
      <c r="R24" s="149">
        <f t="shared" si="6"/>
        <v>1.6075397686304393E-2</v>
      </c>
      <c r="T24" s="113">
        <f t="shared" si="0"/>
        <v>2.3876591000000058E-2</v>
      </c>
      <c r="U24" s="113">
        <f t="shared" si="1"/>
        <v>9.8099069999999511E-3</v>
      </c>
    </row>
    <row r="25" spans="2:21" x14ac:dyDescent="0.2">
      <c r="D25" s="184">
        <v>44561</v>
      </c>
      <c r="E25" s="185">
        <v>4.5565848000000075E-2</v>
      </c>
      <c r="F25" s="185">
        <f t="shared" si="2"/>
        <v>4.295193338000014E-2</v>
      </c>
      <c r="G25" s="185">
        <v>8.167377E-3</v>
      </c>
      <c r="H25" s="185">
        <v>3.7398471000000003E-2</v>
      </c>
      <c r="I25" s="185">
        <v>2.5000000000000001E-3</v>
      </c>
      <c r="L25" s="98">
        <f t="shared" si="3"/>
        <v>6.4987035000000054E-2</v>
      </c>
      <c r="N25" s="98">
        <f t="shared" si="4"/>
        <v>7.1000972650919758E-2</v>
      </c>
      <c r="Q25" s="149">
        <f t="shared" si="5"/>
        <v>4.295193338000014E-2</v>
      </c>
      <c r="R25" s="149">
        <f t="shared" si="6"/>
        <v>7.1000972650919758E-2</v>
      </c>
      <c r="T25" s="113">
        <f t="shared" si="0"/>
        <v>3.7398471000000003E-2</v>
      </c>
      <c r="U25" s="113">
        <f t="shared" si="1"/>
        <v>9.062657E-3</v>
      </c>
    </row>
    <row r="26" spans="2:21" x14ac:dyDescent="0.2">
      <c r="D26" s="184">
        <v>44469</v>
      </c>
      <c r="E26" s="185">
        <v>1.8940425000000038E-2</v>
      </c>
      <c r="F26" s="185">
        <f t="shared" si="2"/>
        <v>1.6393073937500002E-2</v>
      </c>
      <c r="G26" s="185">
        <v>9.1305180000000874E-3</v>
      </c>
      <c r="H26" s="185">
        <v>9.8099069999999511E-3</v>
      </c>
      <c r="I26" s="185">
        <v>2.5000000000000001E-3</v>
      </c>
      <c r="L26" s="98">
        <f t="shared" si="3"/>
        <v>1.0557156999999902E-2</v>
      </c>
      <c r="N26" s="98">
        <f t="shared" si="4"/>
        <v>1.7234607143737257E-2</v>
      </c>
      <c r="Q26" s="149">
        <f t="shared" si="5"/>
        <v>1.6393073937500002E-2</v>
      </c>
      <c r="R26" s="149">
        <f t="shared" si="6"/>
        <v>1.7234607143737257E-2</v>
      </c>
      <c r="T26" s="113">
        <f t="shared" si="0"/>
        <v>9.8099069999999511E-3</v>
      </c>
      <c r="U26" s="113">
        <f t="shared" si="1"/>
        <v>-1.228376E-3</v>
      </c>
    </row>
    <row r="27" spans="2:21" x14ac:dyDescent="0.2">
      <c r="D27" s="184">
        <v>44377</v>
      </c>
      <c r="E27" s="185">
        <v>1.701203200000001E-2</v>
      </c>
      <c r="F27" s="185">
        <f t="shared" si="2"/>
        <v>1.4469501920000072E-2</v>
      </c>
      <c r="G27" s="185">
        <v>7.9493749999999998E-3</v>
      </c>
      <c r="H27" s="185">
        <v>9.062657E-3</v>
      </c>
      <c r="I27" s="185">
        <v>2.5000000000000001E-3</v>
      </c>
      <c r="L27" s="98">
        <f t="shared" si="3"/>
        <v>1.935369E-2</v>
      </c>
      <c r="N27" s="98">
        <f t="shared" si="4"/>
        <v>2.4888272452595173E-2</v>
      </c>
      <c r="Q27" s="149">
        <f t="shared" si="5"/>
        <v>1.4469501920000072E-2</v>
      </c>
      <c r="R27" s="149">
        <f t="shared" si="6"/>
        <v>2.4888272452595173E-2</v>
      </c>
      <c r="T27" s="113">
        <f t="shared" si="0"/>
        <v>9.062657E-3</v>
      </c>
      <c r="U27" s="113">
        <f t="shared" si="1"/>
        <v>-1.8013319999999888E-3</v>
      </c>
    </row>
    <row r="28" spans="2:21" x14ac:dyDescent="0.2">
      <c r="D28" s="184">
        <v>44286</v>
      </c>
      <c r="E28" s="185">
        <v>7.5606640000001057E-3</v>
      </c>
      <c r="F28" s="185">
        <f t="shared" si="2"/>
        <v>5.0417623400000888E-3</v>
      </c>
      <c r="G28" s="185">
        <v>8.7890399999999997E-3</v>
      </c>
      <c r="H28" s="185">
        <v>-1.228376E-3</v>
      </c>
      <c r="I28" s="185">
        <v>2.5000000000000001E-3</v>
      </c>
      <c r="L28" s="98">
        <f t="shared" si="3"/>
        <v>-6.5542000000001115E-4</v>
      </c>
      <c r="N28" s="98">
        <f t="shared" si="4"/>
        <v>5.607539838684783E-3</v>
      </c>
      <c r="Q28" s="149">
        <f t="shared" si="5"/>
        <v>5.0417623400000888E-3</v>
      </c>
      <c r="R28" s="149">
        <f t="shared" si="6"/>
        <v>5.607539838684783E-3</v>
      </c>
      <c r="T28" s="113">
        <f t="shared" si="0"/>
        <v>-1.228376E-3</v>
      </c>
      <c r="U28" s="113">
        <f t="shared" si="1"/>
        <v>-5.4301719999999554E-3</v>
      </c>
    </row>
    <row r="29" spans="2:21" x14ac:dyDescent="0.2">
      <c r="D29" s="184">
        <v>44196</v>
      </c>
      <c r="E29" s="185">
        <v>5.7769510000000857E-3</v>
      </c>
      <c r="F29" s="185">
        <f t="shared" si="2"/>
        <v>3.2625086225002153E-3</v>
      </c>
      <c r="G29" s="185">
        <v>7.5782829999999635E-3</v>
      </c>
      <c r="H29" s="185">
        <v>-1.8013319999999888E-3</v>
      </c>
      <c r="I29" s="185">
        <v>2.5000000000000001E-3</v>
      </c>
      <c r="L29" s="98">
        <f t="shared" si="3"/>
        <v>1.8275079999999777E-3</v>
      </c>
      <c r="N29" s="98">
        <f t="shared" si="4"/>
        <v>6.8960912718767364E-3</v>
      </c>
      <c r="Q29" s="149">
        <f t="shared" si="5"/>
        <v>3.2625086225002153E-3</v>
      </c>
      <c r="R29" s="149">
        <f t="shared" si="6"/>
        <v>6.8960912718767364E-3</v>
      </c>
      <c r="T29" s="113">
        <f t="shared" si="0"/>
        <v>-1.8013319999999888E-3</v>
      </c>
      <c r="U29" s="113">
        <f t="shared" si="1"/>
        <v>-3.8816799999999985E-3</v>
      </c>
    </row>
    <row r="30" spans="2:21" x14ac:dyDescent="0.2">
      <c r="D30" s="184">
        <v>44104</v>
      </c>
      <c r="E30" s="185">
        <v>3.7254599999991811E-4</v>
      </c>
      <c r="F30" s="185">
        <f t="shared" si="2"/>
        <v>-2.1283853650000406E-3</v>
      </c>
      <c r="G30" s="185">
        <v>5.8027179999999845E-3</v>
      </c>
      <c r="H30" s="185">
        <v>-5.4301719999999554E-3</v>
      </c>
      <c r="I30" s="185">
        <v>2.5000000000000001E-3</v>
      </c>
      <c r="L30" s="98">
        <f t="shared" si="3"/>
        <v>-6.9786639999999123E-3</v>
      </c>
      <c r="N30" s="98">
        <f t="shared" si="4"/>
        <v>-3.7134001161606145E-3</v>
      </c>
      <c r="Q30" s="149">
        <f t="shared" si="5"/>
        <v>-2.1283853650000406E-3</v>
      </c>
      <c r="R30" s="149">
        <f t="shared" si="6"/>
        <v>-3.7134001161606145E-3</v>
      </c>
      <c r="T30" s="113">
        <f t="shared" si="0"/>
        <v>-5.4301719999999554E-3</v>
      </c>
      <c r="U30" s="113">
        <f t="shared" si="1"/>
        <v>-5.5909729999999991E-3</v>
      </c>
    </row>
    <row r="31" spans="2:21" x14ac:dyDescent="0.2">
      <c r="D31" s="184">
        <v>44012</v>
      </c>
      <c r="E31" s="185">
        <v>8.4459099999989462E-4</v>
      </c>
      <c r="F31" s="185">
        <f t="shared" si="2"/>
        <v>-1.6575204775000074E-3</v>
      </c>
      <c r="G31" s="185">
        <v>4.7262699999999214E-3</v>
      </c>
      <c r="H31" s="185">
        <v>-3.8816799999999985E-3</v>
      </c>
      <c r="I31" s="185">
        <v>2.5000000000000001E-3</v>
      </c>
      <c r="L31" s="98">
        <f t="shared" si="3"/>
        <v>-2.1723869999999978E-3</v>
      </c>
      <c r="N31" s="98">
        <f t="shared" si="4"/>
        <v>3.7256673212304747E-5</v>
      </c>
      <c r="Q31" s="149">
        <f t="shared" si="5"/>
        <v>-1.6575204775000074E-3</v>
      </c>
      <c r="R31" s="149">
        <f t="shared" si="6"/>
        <v>3.7256673212304747E-5</v>
      </c>
      <c r="T31" s="113">
        <f t="shared" si="0"/>
        <v>-3.8816799999999985E-3</v>
      </c>
      <c r="U31" s="113">
        <f t="shared" si="1"/>
        <v>-6.8181109999999601E-3</v>
      </c>
    </row>
    <row r="32" spans="2:21" x14ac:dyDescent="0.2">
      <c r="D32" s="184">
        <v>43921</v>
      </c>
      <c r="E32" s="185">
        <v>1.0728289999999419E-3</v>
      </c>
      <c r="F32" s="185">
        <f t="shared" si="2"/>
        <v>-1.4298530724999869E-3</v>
      </c>
      <c r="G32" s="185">
        <v>6.6638009999999692E-3</v>
      </c>
      <c r="H32" s="185">
        <v>-5.5909729999999991E-3</v>
      </c>
      <c r="I32" s="185">
        <v>2.5000000000000001E-3</v>
      </c>
      <c r="L32" s="98">
        <f t="shared" si="3"/>
        <v>-4.3638350000000381E-3</v>
      </c>
      <c r="N32" s="98">
        <f t="shared" si="4"/>
        <v>-2.3479094371670062E-4</v>
      </c>
      <c r="Q32" s="149">
        <f t="shared" si="5"/>
        <v>-1.4298530724999869E-3</v>
      </c>
      <c r="R32" s="149">
        <f t="shared" si="6"/>
        <v>-2.3479094371670062E-4</v>
      </c>
      <c r="T32" s="113">
        <f t="shared" si="0"/>
        <v>-5.5909729999999991E-3</v>
      </c>
      <c r="U32" s="113">
        <f t="shared" si="1"/>
        <v>-4.8708279999999998E-3</v>
      </c>
    </row>
    <row r="33" spans="4:21" x14ac:dyDescent="0.2">
      <c r="D33" s="184">
        <v>43830</v>
      </c>
      <c r="E33" s="185">
        <v>-3.8924399999995529E-4</v>
      </c>
      <c r="F33" s="185">
        <f t="shared" si="2"/>
        <v>-2.8882708899998777E-3</v>
      </c>
      <c r="G33" s="185">
        <v>6.4288669999998937E-3</v>
      </c>
      <c r="H33" s="185">
        <v>-6.8181109999999601E-3</v>
      </c>
      <c r="I33" s="185">
        <v>2.5000000000000001E-3</v>
      </c>
      <c r="L33" s="98">
        <f t="shared" si="3"/>
        <v>-8.7653939999999195E-3</v>
      </c>
      <c r="N33" s="98">
        <f t="shared" si="4"/>
        <v>-4.8868963558479361E-3</v>
      </c>
      <c r="Q33" s="149">
        <f t="shared" si="5"/>
        <v>-2.8882708899998777E-3</v>
      </c>
      <c r="R33" s="149">
        <f t="shared" si="6"/>
        <v>-4.8868963558479361E-3</v>
      </c>
      <c r="T33" s="113">
        <f t="shared" si="0"/>
        <v>-6.8181109999999601E-3</v>
      </c>
      <c r="U33" s="113">
        <f t="shared" si="1"/>
        <v>4.0408679999999197E-3</v>
      </c>
    </row>
    <row r="34" spans="4:21" x14ac:dyDescent="0.2">
      <c r="D34" s="184">
        <v>43738</v>
      </c>
      <c r="E34" s="185">
        <v>1.8316920000001069E-3</v>
      </c>
      <c r="F34" s="185">
        <f t="shared" si="2"/>
        <v>-6.7288722999980788E-4</v>
      </c>
      <c r="G34" s="185">
        <v>6.7025210000000003E-3</v>
      </c>
      <c r="H34" s="185">
        <v>-4.8708279999999998E-3</v>
      </c>
      <c r="I34" s="185">
        <v>2.5000000000000001E-3</v>
      </c>
      <c r="L34" s="98">
        <f t="shared" si="3"/>
        <v>-1.3782523999999919E-2</v>
      </c>
      <c r="N34" s="98">
        <f t="shared" si="4"/>
        <v>-9.6544497049014799E-3</v>
      </c>
      <c r="Q34" s="149">
        <f t="shared" si="5"/>
        <v>-6.7288722999980788E-4</v>
      </c>
      <c r="R34" s="149">
        <f t="shared" si="6"/>
        <v>-9.6544497049014799E-3</v>
      </c>
      <c r="T34" s="113">
        <f t="shared" si="0"/>
        <v>-4.8708279999999998E-3</v>
      </c>
      <c r="U34" s="113">
        <f t="shared" si="1"/>
        <v>-5.9443300000000003E-3</v>
      </c>
    </row>
    <row r="35" spans="4:21" x14ac:dyDescent="0.2">
      <c r="D35" s="184">
        <v>43646</v>
      </c>
      <c r="E35" s="185">
        <v>1.0426813000000035E-2</v>
      </c>
      <c r="F35" s="185">
        <f t="shared" si="2"/>
        <v>7.9007459675000113E-3</v>
      </c>
      <c r="G35" s="185">
        <v>6.385944999999893E-3</v>
      </c>
      <c r="H35" s="185">
        <v>4.0408679999999197E-3</v>
      </c>
      <c r="I35" s="185">
        <v>2.5000000000000001E-3</v>
      </c>
      <c r="L35" s="98">
        <f t="shared" si="3"/>
        <v>1.4026065999999841E-2</v>
      </c>
      <c r="N35" s="98">
        <f t="shared" si="4"/>
        <v>1.795032673432706E-2</v>
      </c>
      <c r="Q35" s="149">
        <f t="shared" si="5"/>
        <v>7.9007459675000113E-3</v>
      </c>
      <c r="R35" s="149">
        <f t="shared" si="6"/>
        <v>1.795032673432706E-2</v>
      </c>
      <c r="T35" s="113">
        <f t="shared" si="0"/>
        <v>4.0408679999999197E-3</v>
      </c>
      <c r="U35" s="113">
        <f t="shared" si="1"/>
        <v>2.013516000000104E-3</v>
      </c>
    </row>
    <row r="36" spans="4:21" x14ac:dyDescent="0.2">
      <c r="D36" s="184">
        <v>43555</v>
      </c>
      <c r="E36" s="185">
        <v>1.1085589999999534E-3</v>
      </c>
      <c r="F36" s="185">
        <f t="shared" si="2"/>
        <v>-1.3942123975000387E-3</v>
      </c>
      <c r="G36" s="185">
        <v>7.0528889999999997E-3</v>
      </c>
      <c r="H36" s="185">
        <v>-5.9443300000000003E-3</v>
      </c>
      <c r="I36" s="185">
        <v>2.5000000000000001E-3</v>
      </c>
      <c r="L36" s="98">
        <f t="shared" si="3"/>
        <v>-1.3902176000000105E-2</v>
      </c>
      <c r="N36" s="98">
        <f t="shared" si="4"/>
        <v>-9.4299691604261549E-3</v>
      </c>
      <c r="Q36" s="149">
        <f t="shared" si="5"/>
        <v>-1.3942123975000387E-3</v>
      </c>
      <c r="R36" s="149">
        <f t="shared" si="6"/>
        <v>-9.4299691604261549E-3</v>
      </c>
      <c r="T36" s="113">
        <f t="shared" si="0"/>
        <v>-5.9443300000000003E-3</v>
      </c>
      <c r="U36" s="113">
        <f t="shared" si="1"/>
        <v>2.0699760000000289E-3</v>
      </c>
    </row>
    <row r="37" spans="4:21" x14ac:dyDescent="0.2">
      <c r="D37" s="184">
        <v>43465</v>
      </c>
      <c r="E37" s="185">
        <v>9.7058770000000294E-3</v>
      </c>
      <c r="F37" s="185">
        <f t="shared" si="2"/>
        <v>7.1816123075001403E-3</v>
      </c>
      <c r="G37" s="185">
        <v>7.6923609999999254E-3</v>
      </c>
      <c r="H37" s="185">
        <v>2.013516000000104E-3</v>
      </c>
      <c r="I37" s="185">
        <v>2.5000000000000001E-3</v>
      </c>
      <c r="L37" s="98">
        <f t="shared" si="3"/>
        <v>1.9570560000001791E-3</v>
      </c>
      <c r="N37" s="98">
        <f t="shared" si="4"/>
        <v>7.1403102027962628E-3</v>
      </c>
      <c r="Q37" s="149">
        <f t="shared" si="5"/>
        <v>7.1816123075001403E-3</v>
      </c>
      <c r="R37" s="149">
        <f t="shared" si="6"/>
        <v>7.1403102027962628E-3</v>
      </c>
      <c r="T37" s="113">
        <f t="shared" si="0"/>
        <v>2.013516000000104E-3</v>
      </c>
      <c r="U37" s="113">
        <f t="shared" si="1"/>
        <v>-2.6952030000000349E-3</v>
      </c>
    </row>
    <row r="38" spans="4:21" x14ac:dyDescent="0.2">
      <c r="D38" s="184">
        <v>43373</v>
      </c>
      <c r="E38" s="185">
        <v>1.0195637999999896E-2</v>
      </c>
      <c r="F38" s="185">
        <f t="shared" si="2"/>
        <v>7.6701489049999516E-3</v>
      </c>
      <c r="G38" s="185">
        <v>8.1256610000000062E-3</v>
      </c>
      <c r="H38" s="185">
        <v>2.0699760000000289E-3</v>
      </c>
      <c r="I38" s="185">
        <v>2.5000000000000001E-3</v>
      </c>
      <c r="L38" s="98">
        <f t="shared" si="3"/>
        <v>6.8351550000000927E-3</v>
      </c>
      <c r="N38" s="98">
        <f t="shared" si="4"/>
        <v>1.2478815262031651E-2</v>
      </c>
      <c r="Q38" s="149">
        <f t="shared" si="5"/>
        <v>7.6701489049999516E-3</v>
      </c>
      <c r="R38" s="149">
        <f t="shared" si="6"/>
        <v>1.2478815262031651E-2</v>
      </c>
      <c r="T38" s="113">
        <f t="shared" si="0"/>
        <v>2.0699760000000289E-3</v>
      </c>
      <c r="U38" s="113">
        <f t="shared" si="1"/>
        <v>4.9001800000003648E-4</v>
      </c>
    </row>
    <row r="39" spans="4:21" x14ac:dyDescent="0.2">
      <c r="D39" s="184">
        <v>43281</v>
      </c>
      <c r="E39" s="185">
        <v>4.8272019999999749E-3</v>
      </c>
      <c r="F39" s="185">
        <f t="shared" si="2"/>
        <v>2.3151339950000516E-3</v>
      </c>
      <c r="G39" s="185">
        <v>7.5224050000000098E-3</v>
      </c>
      <c r="H39" s="185">
        <v>-2.6952030000000349E-3</v>
      </c>
      <c r="I39" s="185">
        <v>2.5000000000000001E-3</v>
      </c>
      <c r="L39" s="98">
        <f t="shared" si="3"/>
        <v>-5.8804240000001062E-3</v>
      </c>
      <c r="N39" s="98">
        <f t="shared" si="4"/>
        <v>-9.0624829607255375E-4</v>
      </c>
      <c r="Q39" s="149">
        <f t="shared" si="5"/>
        <v>2.3151339950000516E-3</v>
      </c>
      <c r="R39" s="149">
        <f t="shared" si="6"/>
        <v>-9.0624829607255375E-4</v>
      </c>
      <c r="T39" s="113">
        <f t="shared" si="0"/>
        <v>-2.6952030000000349E-3</v>
      </c>
      <c r="U39" s="113">
        <f t="shared" si="1"/>
        <v>7.8314500000000002E-3</v>
      </c>
    </row>
    <row r="40" spans="4:21" x14ac:dyDescent="0.2">
      <c r="D40" s="184">
        <v>43190</v>
      </c>
      <c r="E40" s="185">
        <v>9.2199239999999349E-3</v>
      </c>
      <c r="F40" s="185">
        <f t="shared" si="2"/>
        <v>6.6968741899999795E-3</v>
      </c>
      <c r="G40" s="185">
        <v>8.7299059999998985E-3</v>
      </c>
      <c r="H40" s="185">
        <v>4.9001800000003648E-4</v>
      </c>
      <c r="I40" s="185">
        <v>2.5000000000000001E-3</v>
      </c>
      <c r="L40" s="98">
        <f t="shared" si="3"/>
        <v>-6.8514139999999273E-3</v>
      </c>
      <c r="N40" s="98">
        <f t="shared" si="4"/>
        <v>-6.8586689968652692E-4</v>
      </c>
      <c r="Q40" s="149">
        <f t="shared" si="5"/>
        <v>6.6968741899999795E-3</v>
      </c>
      <c r="R40" s="149">
        <f t="shared" si="6"/>
        <v>-6.8586689968652692E-4</v>
      </c>
      <c r="T40" s="113">
        <f t="shared" si="0"/>
        <v>4.9001800000003648E-4</v>
      </c>
      <c r="U40" s="113">
        <f t="shared" si="1"/>
        <v>-1.4531349999999943E-3</v>
      </c>
    </row>
    <row r="41" spans="4:21" x14ac:dyDescent="0.2">
      <c r="D41" s="184">
        <v>43100</v>
      </c>
      <c r="E41" s="185">
        <v>1.5227193999999944E-2</v>
      </c>
      <c r="F41" s="185">
        <f t="shared" si="2"/>
        <v>1.2689126014999941E-2</v>
      </c>
      <c r="G41" s="185">
        <v>7.3957440000000001E-3</v>
      </c>
      <c r="H41" s="185">
        <v>7.8314500000000002E-3</v>
      </c>
      <c r="I41" s="185">
        <v>2.5000000000000001E-3</v>
      </c>
      <c r="L41" s="98">
        <f t="shared" si="3"/>
        <v>1.7116034999999995E-2</v>
      </c>
      <c r="N41" s="98">
        <f t="shared" si="4"/>
        <v>2.207676890112209E-2</v>
      </c>
      <c r="Q41" s="149">
        <f t="shared" si="5"/>
        <v>1.2689126014999941E-2</v>
      </c>
      <c r="R41" s="149">
        <f t="shared" si="6"/>
        <v>2.207676890112209E-2</v>
      </c>
      <c r="T41" s="113">
        <f t="shared" si="0"/>
        <v>7.8314500000000002E-3</v>
      </c>
      <c r="U41" s="113">
        <f t="shared" si="1"/>
        <v>7.6906200000004254E-4</v>
      </c>
    </row>
    <row r="42" spans="4:21" x14ac:dyDescent="0.2">
      <c r="D42" s="184">
        <v>43008</v>
      </c>
      <c r="E42" s="185">
        <v>5.9606919999999342E-3</v>
      </c>
      <c r="F42" s="185">
        <f t="shared" si="2"/>
        <v>3.4457902700000265E-3</v>
      </c>
      <c r="G42" s="185">
        <v>7.4138269999999284E-3</v>
      </c>
      <c r="H42" s="185">
        <v>-1.4531349999999943E-3</v>
      </c>
      <c r="I42" s="185">
        <v>2.5000000000000001E-3</v>
      </c>
      <c r="L42" s="98">
        <f t="shared" si="3"/>
        <v>-3.6753320000000311E-3</v>
      </c>
      <c r="N42" s="98">
        <f t="shared" si="4"/>
        <v>1.2019686075732672E-3</v>
      </c>
      <c r="Q42" s="149">
        <f t="shared" si="5"/>
        <v>3.4457902700000265E-3</v>
      </c>
      <c r="R42" s="149">
        <f t="shared" si="6"/>
        <v>1.2019686075732672E-3</v>
      </c>
      <c r="T42" s="113">
        <f t="shared" si="0"/>
        <v>-1.4531349999999943E-3</v>
      </c>
      <c r="U42" s="113">
        <f t="shared" si="1"/>
        <v>1.296031E-3</v>
      </c>
    </row>
    <row r="43" spans="4:21" x14ac:dyDescent="0.2">
      <c r="D43" s="184">
        <v>42916</v>
      </c>
      <c r="E43" s="185">
        <v>6.9880239999999816E-3</v>
      </c>
      <c r="F43" s="185">
        <f t="shared" si="2"/>
        <v>4.470553940000066E-3</v>
      </c>
      <c r="G43" s="185">
        <v>6.218961999999939E-3</v>
      </c>
      <c r="H43" s="185">
        <v>7.6906200000004254E-4</v>
      </c>
      <c r="I43" s="185">
        <v>2.5000000000000001E-3</v>
      </c>
      <c r="L43" s="98">
        <f t="shared" si="3"/>
        <v>2.4209300000008508E-4</v>
      </c>
      <c r="N43" s="98">
        <f t="shared" si="4"/>
        <v>3.9464041657495397E-3</v>
      </c>
      <c r="Q43" s="149">
        <f t="shared" si="5"/>
        <v>4.470553940000066E-3</v>
      </c>
      <c r="R43" s="149">
        <f t="shared" si="6"/>
        <v>3.9464041657495397E-3</v>
      </c>
      <c r="T43" s="113">
        <f t="shared" si="0"/>
        <v>7.6906200000004254E-4</v>
      </c>
      <c r="U43" s="113">
        <f t="shared" si="1"/>
        <v>5.0271950000000398E-3</v>
      </c>
    </row>
    <row r="44" spans="4:21" x14ac:dyDescent="0.2">
      <c r="D44" s="184">
        <v>42825</v>
      </c>
      <c r="E44" s="185">
        <v>7.6389629999999986E-3</v>
      </c>
      <c r="F44" s="185">
        <f t="shared" si="2"/>
        <v>5.1198655924999947E-3</v>
      </c>
      <c r="G44" s="185">
        <v>6.3429330000000003E-3</v>
      </c>
      <c r="H44" s="185">
        <v>1.296031E-3</v>
      </c>
      <c r="I44" s="185">
        <v>2.5000000000000001E-3</v>
      </c>
      <c r="L44" s="98">
        <f t="shared" si="3"/>
        <v>-2.4351330000000398E-3</v>
      </c>
      <c r="N44" s="98">
        <f t="shared" si="4"/>
        <v>1.3826232292484253E-3</v>
      </c>
      <c r="Q44" s="149">
        <f t="shared" si="5"/>
        <v>5.1198655924999947E-3</v>
      </c>
      <c r="R44" s="149">
        <f t="shared" si="6"/>
        <v>1.3826232292484253E-3</v>
      </c>
      <c r="T44" s="113">
        <f t="shared" si="0"/>
        <v>1.296031E-3</v>
      </c>
      <c r="U44" s="113">
        <f t="shared" si="1"/>
        <v>-1.451080000000049E-4</v>
      </c>
    </row>
    <row r="45" spans="4:21" x14ac:dyDescent="0.2">
      <c r="D45" s="184">
        <v>42735</v>
      </c>
      <c r="E45" s="185">
        <v>1.1810166000000066E-2</v>
      </c>
      <c r="F45" s="185">
        <f t="shared" si="2"/>
        <v>9.2806405850001106E-3</v>
      </c>
      <c r="G45" s="185">
        <v>6.7829699999999438E-3</v>
      </c>
      <c r="H45" s="185">
        <v>5.0271950000000398E-3</v>
      </c>
      <c r="I45" s="185">
        <v>2.5000000000000001E-3</v>
      </c>
      <c r="L45" s="98">
        <f t="shared" si="3"/>
        <v>1.0199498000000085E-2</v>
      </c>
      <c r="N45" s="98">
        <f t="shared" si="4"/>
        <v>1.4509021761726526E-2</v>
      </c>
      <c r="Q45" s="149">
        <f t="shared" si="5"/>
        <v>9.2806405850001106E-3</v>
      </c>
      <c r="R45" s="149">
        <f t="shared" si="6"/>
        <v>1.4509021761726526E-2</v>
      </c>
      <c r="T45" s="113">
        <f t="shared" si="0"/>
        <v>5.0271950000000398E-3</v>
      </c>
      <c r="U45" s="113">
        <f t="shared" si="1"/>
        <v>4.2296399999999235E-3</v>
      </c>
    </row>
    <row r="46" spans="4:21" x14ac:dyDescent="0.2">
      <c r="D46" s="184">
        <v>42643</v>
      </c>
      <c r="E46" s="185">
        <v>6.6713970000000788E-3</v>
      </c>
      <c r="F46" s="185">
        <f t="shared" si="2"/>
        <v>4.1547185075001547E-3</v>
      </c>
      <c r="G46" s="185">
        <v>6.8165049999999727E-3</v>
      </c>
      <c r="H46" s="185">
        <v>-1.451080000000049E-4</v>
      </c>
      <c r="I46" s="185">
        <v>2.5000000000000001E-3</v>
      </c>
      <c r="L46" s="98">
        <f t="shared" si="3"/>
        <v>-4.5198559999999333E-3</v>
      </c>
      <c r="N46" s="98">
        <f t="shared" si="4"/>
        <v>-2.3982521947063518E-4</v>
      </c>
      <c r="Q46" s="149">
        <f t="shared" si="5"/>
        <v>4.1547185075001547E-3</v>
      </c>
      <c r="R46" s="149">
        <f t="shared" si="6"/>
        <v>-2.3982521947063518E-4</v>
      </c>
      <c r="T46" s="113">
        <f t="shared" si="0"/>
        <v>-1.451080000000049E-4</v>
      </c>
      <c r="U46" s="113">
        <f t="shared" si="1"/>
        <v>-8.3984000000000003E-3</v>
      </c>
    </row>
    <row r="47" spans="4:21" x14ac:dyDescent="0.2">
      <c r="D47" s="184">
        <v>42551</v>
      </c>
      <c r="E47" s="185">
        <v>1.0866932999999968E-2</v>
      </c>
      <c r="F47" s="185">
        <f t="shared" si="2"/>
        <v>8.3397656674999432E-3</v>
      </c>
      <c r="G47" s="185">
        <v>6.6372930000000441E-3</v>
      </c>
      <c r="H47" s="185">
        <v>4.2296399999999235E-3</v>
      </c>
      <c r="I47" s="185">
        <v>2.5000000000000001E-3</v>
      </c>
      <c r="L47" s="98">
        <f t="shared" si="3"/>
        <v>1.6857679999999847E-2</v>
      </c>
      <c r="N47" s="98">
        <f t="shared" si="4"/>
        <v>2.104784520555647E-2</v>
      </c>
      <c r="Q47" s="149">
        <f t="shared" si="5"/>
        <v>8.3397656674999432E-3</v>
      </c>
      <c r="R47" s="149">
        <f t="shared" si="6"/>
        <v>2.104784520555647E-2</v>
      </c>
      <c r="T47" s="113">
        <f t="shared" si="0"/>
        <v>4.2296399999999235E-3</v>
      </c>
      <c r="U47" s="113">
        <f t="shared" si="1"/>
        <v>1.286047899999998E-2</v>
      </c>
    </row>
    <row r="48" spans="4:21" x14ac:dyDescent="0.2">
      <c r="D48" s="184">
        <v>42460</v>
      </c>
      <c r="E48" s="185">
        <v>-2.5777859999999999E-3</v>
      </c>
      <c r="F48" s="185">
        <f t="shared" si="2"/>
        <v>-5.0713415349999957E-3</v>
      </c>
      <c r="G48" s="185">
        <v>5.820614E-3</v>
      </c>
      <c r="H48" s="185">
        <v>-8.3984000000000003E-3</v>
      </c>
      <c r="I48" s="185">
        <v>2.5000000000000001E-3</v>
      </c>
      <c r="L48" s="98">
        <f t="shared" si="3"/>
        <v>-2.9657278999999981E-2</v>
      </c>
      <c r="N48" s="98">
        <f t="shared" si="4"/>
        <v>-2.6449265351916051E-2</v>
      </c>
      <c r="Q48" s="149">
        <f t="shared" si="5"/>
        <v>-5.0713415349999957E-3</v>
      </c>
      <c r="R48" s="149">
        <f t="shared" si="6"/>
        <v>-2.6449265351916051E-2</v>
      </c>
      <c r="T48" s="113">
        <f t="shared" si="0"/>
        <v>-8.3984000000000003E-3</v>
      </c>
      <c r="U48" s="113">
        <f t="shared" si="1"/>
        <v>5.5962600000003526E-4</v>
      </c>
    </row>
    <row r="49" spans="4:21" x14ac:dyDescent="0.2">
      <c r="D49" s="184">
        <v>42369</v>
      </c>
      <c r="E49" s="185">
        <v>1.8611186000000002E-2</v>
      </c>
      <c r="F49" s="185">
        <f t="shared" si="2"/>
        <v>1.6064658035000123E-2</v>
      </c>
      <c r="G49" s="185">
        <v>5.7507059999999397E-3</v>
      </c>
      <c r="H49" s="185">
        <v>1.286047899999998E-2</v>
      </c>
      <c r="I49" s="185">
        <v>2.5000000000000001E-3</v>
      </c>
      <c r="L49" s="98">
        <f t="shared" si="3"/>
        <v>2.5161331999999925E-2</v>
      </c>
      <c r="N49" s="98">
        <f t="shared" si="4"/>
        <v>2.847909158934292E-2</v>
      </c>
      <c r="Q49" s="149">
        <f t="shared" si="5"/>
        <v>1.6064658035000123E-2</v>
      </c>
      <c r="R49" s="149">
        <f t="shared" si="6"/>
        <v>2.847909158934292E-2</v>
      </c>
      <c r="T49" s="113">
        <f t="shared" si="0"/>
        <v>1.286047899999998E-2</v>
      </c>
      <c r="U49" s="113">
        <f t="shared" si="1"/>
        <v>-5.0000000000000001E-4</v>
      </c>
    </row>
    <row r="50" spans="4:21" x14ac:dyDescent="0.2">
      <c r="D50" s="184">
        <v>42277</v>
      </c>
      <c r="E50" s="185">
        <v>7.6735789999999859E-3</v>
      </c>
      <c r="F50" s="185">
        <f t="shared" si="2"/>
        <v>5.1543950525001492E-3</v>
      </c>
      <c r="G50" s="185">
        <v>7.1139540000000334E-3</v>
      </c>
      <c r="H50" s="185">
        <v>5.5962600000003526E-4</v>
      </c>
      <c r="I50" s="185">
        <v>2.5000000000000001E-3</v>
      </c>
      <c r="L50" s="98">
        <f t="shared" si="3"/>
        <v>1.6192520000000705E-3</v>
      </c>
      <c r="N50" s="98">
        <f t="shared" si="4"/>
        <v>6.2228634710319586E-3</v>
      </c>
      <c r="Q50" s="149">
        <f t="shared" si="5"/>
        <v>5.1543950525001492E-3</v>
      </c>
      <c r="R50" s="149">
        <f t="shared" si="6"/>
        <v>6.2228634710319586E-3</v>
      </c>
      <c r="T50" s="113">
        <f t="shared" si="0"/>
        <v>5.5962600000003526E-4</v>
      </c>
      <c r="U50" s="113">
        <f t="shared" si="1"/>
        <v>9.5056200000001E-3</v>
      </c>
    </row>
    <row r="51" spans="4:21" x14ac:dyDescent="0.2">
      <c r="D51" s="184">
        <v>42185</v>
      </c>
      <c r="E51" s="185">
        <v>5.1000000000000004E-3</v>
      </c>
      <c r="F51" s="185">
        <f t="shared" si="2"/>
        <v>2.5872500000001519E-3</v>
      </c>
      <c r="G51" s="185">
        <v>5.5999999999999999E-3</v>
      </c>
      <c r="H51" s="185">
        <v>-5.0000000000000001E-4</v>
      </c>
      <c r="I51" s="185">
        <v>2.5000000000000001E-3</v>
      </c>
      <c r="L51" s="98">
        <f t="shared" si="3"/>
        <v>-1.0505620000000101E-2</v>
      </c>
      <c r="N51" s="98">
        <f t="shared" si="4"/>
        <v>-7.4520403433200322E-3</v>
      </c>
      <c r="Q51" s="149">
        <f t="shared" si="5"/>
        <v>2.5872500000001519E-3</v>
      </c>
      <c r="R51" s="149">
        <f t="shared" si="6"/>
        <v>-7.4520403433200322E-3</v>
      </c>
      <c r="T51" s="113">
        <f t="shared" si="0"/>
        <v>-5.0000000000000001E-4</v>
      </c>
      <c r="U51" s="113">
        <f t="shared" si="1"/>
        <v>5.277399E-2</v>
      </c>
    </row>
    <row r="52" spans="4:21" x14ac:dyDescent="0.2">
      <c r="D52" s="184">
        <v>42094</v>
      </c>
      <c r="E52" s="185">
        <v>1.7459947999999899E-2</v>
      </c>
      <c r="F52" s="185">
        <f t="shared" si="2"/>
        <v>1.491629812999995E-2</v>
      </c>
      <c r="G52" s="185">
        <v>7.9543280000000695E-3</v>
      </c>
      <c r="H52" s="185">
        <v>9.5056200000001E-3</v>
      </c>
      <c r="I52" s="185">
        <v>2.5000000000000001E-3</v>
      </c>
      <c r="L52" s="98">
        <f t="shared" si="3"/>
        <v>-3.37627499999998E-2</v>
      </c>
      <c r="N52" s="98">
        <f t="shared" si="4"/>
        <v>-2.8511789532712606E-2</v>
      </c>
      <c r="Q52" s="149">
        <f t="shared" si="5"/>
        <v>1.491629812999995E-2</v>
      </c>
      <c r="R52" s="149">
        <f t="shared" si="6"/>
        <v>-2.8511789532712606E-2</v>
      </c>
      <c r="T52" s="113">
        <f t="shared" si="0"/>
        <v>9.5056200000001E-3</v>
      </c>
      <c r="U52" s="113">
        <f t="shared" si="1"/>
        <v>7.350975E-3</v>
      </c>
    </row>
    <row r="53" spans="4:21" x14ac:dyDescent="0.2">
      <c r="D53" s="184">
        <v>42004</v>
      </c>
      <c r="E53" s="185">
        <v>6.0247357000000001E-2</v>
      </c>
      <c r="F53" s="185">
        <f t="shared" si="2"/>
        <v>5.7596738607500031E-2</v>
      </c>
      <c r="G53" s="185">
        <v>7.4733669999999999E-3</v>
      </c>
      <c r="H53" s="185">
        <v>5.277399E-2</v>
      </c>
      <c r="I53" s="185">
        <v>2.5000000000000001E-3</v>
      </c>
      <c r="L53" s="98">
        <f t="shared" si="3"/>
        <v>9.8197005000000004E-2</v>
      </c>
      <c r="N53" s="98">
        <f t="shared" si="4"/>
        <v>0.10363822367102449</v>
      </c>
      <c r="Q53" s="149">
        <f t="shared" si="5"/>
        <v>5.7596738607500031E-2</v>
      </c>
      <c r="R53" s="149">
        <f t="shared" si="6"/>
        <v>0.10363822367102449</v>
      </c>
      <c r="T53" s="113">
        <f t="shared" si="0"/>
        <v>5.277399E-2</v>
      </c>
      <c r="U53" s="113">
        <f t="shared" si="1"/>
        <v>4.147511999999999E-3</v>
      </c>
    </row>
    <row r="54" spans="4:21" x14ac:dyDescent="0.2">
      <c r="D54" s="184">
        <v>41912</v>
      </c>
      <c r="E54" s="185">
        <v>1.4672067E-2</v>
      </c>
      <c r="F54" s="185">
        <f t="shared" si="2"/>
        <v>1.2135386832500039E-2</v>
      </c>
      <c r="G54" s="185">
        <v>7.3210920000000004E-3</v>
      </c>
      <c r="H54" s="185">
        <v>7.350975E-3</v>
      </c>
      <c r="I54" s="185">
        <v>2.5000000000000001E-3</v>
      </c>
      <c r="L54" s="98">
        <f t="shared" si="3"/>
        <v>1.0554438000000001E-2</v>
      </c>
      <c r="N54" s="98">
        <f t="shared" si="4"/>
        <v>1.5407918011577371E-2</v>
      </c>
      <c r="Q54" s="149">
        <f t="shared" si="5"/>
        <v>1.2135386832500039E-2</v>
      </c>
      <c r="R54" s="149">
        <f t="shared" si="6"/>
        <v>1.5407918011577371E-2</v>
      </c>
      <c r="T54" s="113">
        <f t="shared" si="0"/>
        <v>7.350975E-3</v>
      </c>
      <c r="U54" s="113">
        <f t="shared" si="1"/>
        <v>9.0899199999999996E-3</v>
      </c>
    </row>
    <row r="55" spans="4:21" x14ac:dyDescent="0.2">
      <c r="D55" s="184">
        <v>41820</v>
      </c>
      <c r="E55" s="185">
        <v>1.0791469E-2</v>
      </c>
      <c r="F55" s="185">
        <f t="shared" si="2"/>
        <v>8.2644903274999848E-3</v>
      </c>
      <c r="G55" s="185">
        <v>6.6439570000000007E-3</v>
      </c>
      <c r="H55" s="185">
        <v>4.147511999999999E-3</v>
      </c>
      <c r="I55" s="185">
        <v>2.5000000000000001E-3</v>
      </c>
      <c r="L55" s="98">
        <f t="shared" si="3"/>
        <v>-7.9489600000000153E-4</v>
      </c>
      <c r="N55" s="98">
        <f t="shared" si="4"/>
        <v>3.3291702957936042E-3</v>
      </c>
      <c r="Q55" s="149">
        <f t="shared" si="5"/>
        <v>8.2644903274999848E-3</v>
      </c>
      <c r="R55" s="149">
        <f t="shared" si="6"/>
        <v>3.3291702957936042E-3</v>
      </c>
      <c r="T55" s="113">
        <f t="shared" si="0"/>
        <v>4.147511999999999E-3</v>
      </c>
      <c r="U55" s="113">
        <f t="shared" si="1"/>
        <v>5.3280128999999996E-2</v>
      </c>
    </row>
    <row r="56" spans="4:21" x14ac:dyDescent="0.2">
      <c r="D56" s="184">
        <v>41729</v>
      </c>
      <c r="E56" s="185">
        <v>1.6029471999999999E-2</v>
      </c>
      <c r="F56" s="185">
        <f t="shared" si="2"/>
        <v>1.3489398320000179E-2</v>
      </c>
      <c r="G56" s="185">
        <v>6.9395519999999999E-3</v>
      </c>
      <c r="H56" s="185">
        <v>9.0899199999999996E-3</v>
      </c>
      <c r="I56" s="185">
        <v>2.5000000000000001E-3</v>
      </c>
      <c r="L56" s="98">
        <f t="shared" si="3"/>
        <v>-3.5100288999999993E-2</v>
      </c>
      <c r="N56" s="98">
        <f t="shared" si="4"/>
        <v>-3.0833306487528689E-2</v>
      </c>
      <c r="Q56" s="149">
        <f t="shared" si="5"/>
        <v>1.3489398320000179E-2</v>
      </c>
      <c r="R56" s="149">
        <f t="shared" si="6"/>
        <v>-3.0833306487528689E-2</v>
      </c>
      <c r="T56" s="113">
        <f t="shared" si="0"/>
        <v>9.0899199999999996E-3</v>
      </c>
      <c r="U56" s="113">
        <f t="shared" si="1"/>
        <v>4.4780970000000003E-3</v>
      </c>
    </row>
    <row r="57" spans="4:21" x14ac:dyDescent="0.2">
      <c r="D57" s="184">
        <v>41639</v>
      </c>
      <c r="E57" s="185">
        <v>5.9245707999999994E-2</v>
      </c>
      <c r="F57" s="185">
        <f t="shared" si="2"/>
        <v>5.6597593730000062E-2</v>
      </c>
      <c r="G57" s="185">
        <v>5.9655789999999995E-3</v>
      </c>
      <c r="H57" s="185">
        <v>5.3280128999999996E-2</v>
      </c>
      <c r="I57" s="185">
        <v>2.5000000000000001E-3</v>
      </c>
      <c r="L57" s="98">
        <f t="shared" si="3"/>
        <v>0.10208216099999999</v>
      </c>
      <c r="N57" s="98">
        <f t="shared" si="4"/>
        <v>0.1058850773979465</v>
      </c>
      <c r="Q57" s="149">
        <f t="shared" si="5"/>
        <v>5.6597593730000062E-2</v>
      </c>
      <c r="R57" s="149">
        <f t="shared" si="6"/>
        <v>0.1058850773979465</v>
      </c>
      <c r="T57" s="113">
        <f t="shared" si="0"/>
        <v>5.3280128999999996E-2</v>
      </c>
      <c r="U57" s="113">
        <f t="shared" si="1"/>
        <v>2.1193749999999997E-3</v>
      </c>
    </row>
    <row r="58" spans="4:21" x14ac:dyDescent="0.2">
      <c r="D58" s="184">
        <v>41547</v>
      </c>
      <c r="E58" s="185">
        <v>1.049744E-2</v>
      </c>
      <c r="F58" s="185">
        <f t="shared" si="2"/>
        <v>7.9711963999999913E-3</v>
      </c>
      <c r="G58" s="185">
        <v>6.0193429999999999E-3</v>
      </c>
      <c r="H58" s="185">
        <v>4.4780970000000003E-3</v>
      </c>
      <c r="I58" s="185">
        <v>2.5000000000000001E-3</v>
      </c>
      <c r="L58" s="98">
        <f t="shared" si="3"/>
        <v>6.8368190000000009E-3</v>
      </c>
      <c r="N58" s="98">
        <f t="shared" si="4"/>
        <v>1.0365071870693576E-2</v>
      </c>
      <c r="Q58" s="149">
        <f t="shared" si="5"/>
        <v>7.9711963999999913E-3</v>
      </c>
      <c r="R58" s="149">
        <f t="shared" si="6"/>
        <v>1.0365071870693576E-2</v>
      </c>
      <c r="T58" s="113">
        <f t="shared" si="0"/>
        <v>4.4780970000000003E-3</v>
      </c>
      <c r="U58" s="113">
        <f t="shared" si="1"/>
        <v>6.8202469999999998E-3</v>
      </c>
    </row>
    <row r="59" spans="4:21" x14ac:dyDescent="0.2">
      <c r="D59" s="184">
        <v>41455</v>
      </c>
      <c r="E59" s="185">
        <v>9.3271329999999996E-3</v>
      </c>
      <c r="F59" s="185">
        <f t="shared" si="2"/>
        <v>6.8038151675000602E-3</v>
      </c>
      <c r="G59" s="185">
        <v>7.2077579999999999E-3</v>
      </c>
      <c r="H59" s="185">
        <v>2.1193749999999997E-3</v>
      </c>
      <c r="I59" s="185">
        <v>2.5000000000000001E-3</v>
      </c>
      <c r="L59" s="98">
        <f t="shared" si="3"/>
        <v>-2.5814970000000003E-3</v>
      </c>
      <c r="N59" s="98">
        <f t="shared" si="4"/>
        <v>2.0961350588604155E-3</v>
      </c>
      <c r="Q59" s="149">
        <f t="shared" si="5"/>
        <v>6.8038151675000602E-3</v>
      </c>
      <c r="R59" s="149">
        <f t="shared" si="6"/>
        <v>2.0961350588604155E-3</v>
      </c>
      <c r="T59" s="113">
        <f t="shared" si="0"/>
        <v>2.1193749999999997E-3</v>
      </c>
      <c r="U59" s="113">
        <f t="shared" si="1"/>
        <v>5.32531828E-2</v>
      </c>
    </row>
    <row r="60" spans="4:21" x14ac:dyDescent="0.2">
      <c r="D60" s="184">
        <v>41364</v>
      </c>
      <c r="E60" s="185">
        <v>1.5302244E-2</v>
      </c>
      <c r="F60" s="185">
        <f t="shared" si="2"/>
        <v>1.2763988389999925E-2</v>
      </c>
      <c r="G60" s="185">
        <v>8.4819969999999998E-3</v>
      </c>
      <c r="H60" s="185">
        <v>6.8202469999999998E-3</v>
      </c>
      <c r="I60" s="185">
        <v>2.5000000000000001E-3</v>
      </c>
      <c r="L60" s="98">
        <f t="shared" si="3"/>
        <v>-3.9612688800000004E-2</v>
      </c>
      <c r="N60" s="98">
        <f t="shared" si="4"/>
        <v>-3.3888019791294521E-2</v>
      </c>
      <c r="Q60" s="149">
        <f t="shared" si="5"/>
        <v>1.2763988389999925E-2</v>
      </c>
      <c r="R60" s="149">
        <f t="shared" si="6"/>
        <v>-3.3888019791294521E-2</v>
      </c>
      <c r="T60" s="113">
        <f t="shared" si="0"/>
        <v>6.8202469999999998E-3</v>
      </c>
      <c r="U60" s="113">
        <f t="shared" si="1"/>
        <v>2.2635274000000006E-3</v>
      </c>
    </row>
    <row r="61" spans="4:21" x14ac:dyDescent="0.2">
      <c r="D61" s="184">
        <v>41274</v>
      </c>
      <c r="E61" s="185">
        <v>5.91849609E-2</v>
      </c>
      <c r="F61" s="185">
        <f t="shared" si="2"/>
        <v>5.6536998497749957E-2</v>
      </c>
      <c r="G61" s="185">
        <v>5.9317781E-3</v>
      </c>
      <c r="H61" s="185">
        <v>5.32531828E-2</v>
      </c>
      <c r="I61" s="185">
        <v>2.5000000000000001E-3</v>
      </c>
      <c r="L61" s="98">
        <f t="shared" si="3"/>
        <v>0.10424283819999999</v>
      </c>
      <c r="N61" s="98">
        <f t="shared" si="4"/>
        <v>0.10801597928050488</v>
      </c>
      <c r="Q61" s="149">
        <f t="shared" si="5"/>
        <v>5.6536998497749957E-2</v>
      </c>
      <c r="R61" s="149">
        <f t="shared" si="6"/>
        <v>0.10801597928050488</v>
      </c>
      <c r="T61" s="113">
        <f t="shared" si="0"/>
        <v>5.32531828E-2</v>
      </c>
      <c r="U61" s="113">
        <f t="shared" si="1"/>
        <v>2.8691640000000004E-4</v>
      </c>
    </row>
    <row r="62" spans="4:21" x14ac:dyDescent="0.2">
      <c r="D62" s="184">
        <v>41182</v>
      </c>
      <c r="E62" s="185">
        <v>7.4902206000000008E-3</v>
      </c>
      <c r="F62" s="185">
        <f t="shared" si="2"/>
        <v>4.9714950485000298E-3</v>
      </c>
      <c r="G62" s="185">
        <v>5.2266932000000002E-3</v>
      </c>
      <c r="H62" s="185">
        <v>2.2635274000000006E-3</v>
      </c>
      <c r="I62" s="185">
        <v>2.5000000000000001E-3</v>
      </c>
      <c r="L62" s="98">
        <f t="shared" si="3"/>
        <v>4.2401384000000011E-3</v>
      </c>
      <c r="N62" s="98">
        <f t="shared" si="4"/>
        <v>6.9652710187859679E-3</v>
      </c>
      <c r="Q62" s="149">
        <f t="shared" si="5"/>
        <v>4.9714950485000298E-3</v>
      </c>
      <c r="R62" s="149">
        <f t="shared" si="6"/>
        <v>6.9652710187859679E-3</v>
      </c>
      <c r="T62" s="113">
        <f t="shared" si="0"/>
        <v>2.2635274000000006E-3</v>
      </c>
      <c r="U62" s="113">
        <f t="shared" si="1"/>
        <v>-5.9606928999999999E-3</v>
      </c>
    </row>
    <row r="63" spans="4:21" x14ac:dyDescent="0.2">
      <c r="D63" s="184">
        <v>41090</v>
      </c>
      <c r="E63" s="185">
        <v>6.0972954000000001E-3</v>
      </c>
      <c r="F63" s="185">
        <f t="shared" si="2"/>
        <v>3.5820521614999823E-3</v>
      </c>
      <c r="G63" s="185">
        <v>5.8103790000000001E-3</v>
      </c>
      <c r="H63" s="185">
        <v>2.8691640000000004E-4</v>
      </c>
      <c r="I63" s="185">
        <v>2.5000000000000001E-3</v>
      </c>
      <c r="L63" s="98">
        <f t="shared" si="3"/>
        <v>6.5345257E-3</v>
      </c>
      <c r="N63" s="98">
        <f t="shared" si="4"/>
        <v>9.8519155889749133E-3</v>
      </c>
      <c r="Q63" s="149">
        <f t="shared" si="5"/>
        <v>3.5820521614999823E-3</v>
      </c>
      <c r="R63" s="149">
        <f t="shared" si="6"/>
        <v>9.8519155889749133E-3</v>
      </c>
      <c r="T63" s="113">
        <f t="shared" si="0"/>
        <v>2.8691640000000004E-4</v>
      </c>
      <c r="U63" s="113">
        <f t="shared" si="1"/>
        <v>-5.2246410000000073E-4</v>
      </c>
    </row>
    <row r="64" spans="4:21" x14ac:dyDescent="0.2">
      <c r="D64" s="184">
        <v>40999</v>
      </c>
      <c r="E64" s="185">
        <v>3.6181767999999997E-3</v>
      </c>
      <c r="F64" s="185">
        <f t="shared" si="2"/>
        <v>1.1091313580000595E-3</v>
      </c>
      <c r="G64" s="185">
        <v>9.5788696999999992E-3</v>
      </c>
      <c r="H64" s="185">
        <v>-5.9606928999999999E-3</v>
      </c>
      <c r="I64" s="185">
        <v>2.5000000000000001E-3</v>
      </c>
      <c r="L64" s="98">
        <f t="shared" si="3"/>
        <v>-1.1398921699999998E-2</v>
      </c>
      <c r="N64" s="98">
        <f t="shared" si="4"/>
        <v>-4.4244176837203719E-3</v>
      </c>
      <c r="Q64" s="149">
        <f t="shared" si="5"/>
        <v>1.1091313580000595E-3</v>
      </c>
      <c r="R64" s="149">
        <f t="shared" si="6"/>
        <v>-4.4244176837203719E-3</v>
      </c>
      <c r="T64" s="113">
        <f t="shared" si="0"/>
        <v>-5.9606928999999999E-3</v>
      </c>
      <c r="U64" s="113">
        <f t="shared" si="1"/>
        <v>-1.01044507E-2</v>
      </c>
    </row>
    <row r="65" spans="4:21" x14ac:dyDescent="0.2">
      <c r="D65" s="184">
        <v>40908</v>
      </c>
      <c r="E65" s="185">
        <v>5.1121724999999996E-3</v>
      </c>
      <c r="F65" s="185">
        <f t="shared" si="2"/>
        <v>2.5993920687501504E-3</v>
      </c>
      <c r="G65" s="185">
        <v>5.6346366000000004E-3</v>
      </c>
      <c r="H65" s="185">
        <v>-5.2246410000000073E-4</v>
      </c>
      <c r="I65" s="185">
        <v>2.5000000000000001E-3</v>
      </c>
      <c r="L65" s="98">
        <f t="shared" si="3"/>
        <v>9.0595224999999984E-3</v>
      </c>
      <c r="N65" s="98">
        <f t="shared" si="4"/>
        <v>1.2208343201514316E-2</v>
      </c>
      <c r="Q65" s="149">
        <f t="shared" si="5"/>
        <v>2.5993920687501504E-3</v>
      </c>
      <c r="R65" s="149">
        <f t="shared" si="6"/>
        <v>1.2208343201514316E-2</v>
      </c>
      <c r="T65" s="113">
        <f t="shared" si="0"/>
        <v>-5.2246410000000073E-4</v>
      </c>
      <c r="U65" s="113">
        <f t="shared" si="1"/>
        <v>-1.0561953999999006E-3</v>
      </c>
    </row>
    <row r="66" spans="4:21" x14ac:dyDescent="0.2">
      <c r="D66" s="184">
        <v>40816</v>
      </c>
      <c r="E66" s="185">
        <v>-3.5483501000000001E-3</v>
      </c>
      <c r="F66" s="185">
        <f t="shared" si="2"/>
        <v>-6.0394792247498996E-3</v>
      </c>
      <c r="G66" s="185">
        <v>6.5561005999999998E-3</v>
      </c>
      <c r="H66" s="185">
        <v>-1.01044507E-2</v>
      </c>
      <c r="I66" s="185">
        <v>2.5000000000000001E-3</v>
      </c>
      <c r="L66" s="98">
        <f t="shared" si="3"/>
        <v>-1.9152706000000099E-2</v>
      </c>
      <c r="N66" s="98">
        <f t="shared" si="4"/>
        <v>-1.5190367036130192E-2</v>
      </c>
      <c r="Q66" s="149">
        <f t="shared" si="5"/>
        <v>-6.0394792247498996E-3</v>
      </c>
      <c r="R66" s="149">
        <f t="shared" si="6"/>
        <v>-1.5190367036130192E-2</v>
      </c>
      <c r="T66" s="113">
        <f t="shared" si="0"/>
        <v>-1.01044507E-2</v>
      </c>
      <c r="U66" s="113">
        <f t="shared" si="1"/>
        <v>4.5027419999999971E-4</v>
      </c>
    </row>
    <row r="67" spans="4:21" x14ac:dyDescent="0.2">
      <c r="D67" s="184">
        <v>40724</v>
      </c>
      <c r="E67" s="185">
        <v>6.6071914000001E-3</v>
      </c>
      <c r="F67" s="185">
        <f t="shared" si="2"/>
        <v>4.0906734215000462E-3</v>
      </c>
      <c r="G67" s="185">
        <v>7.6633868000000006E-3</v>
      </c>
      <c r="H67" s="185">
        <v>-1.0561953999999006E-3</v>
      </c>
      <c r="I67" s="185">
        <v>2.5000000000000001E-3</v>
      </c>
      <c r="L67" s="98">
        <f t="shared" si="3"/>
        <v>-2.5626649999998009E-3</v>
      </c>
      <c r="N67" s="98">
        <f t="shared" si="4"/>
        <v>2.5683803990992349E-3</v>
      </c>
      <c r="Q67" s="149">
        <f t="shared" si="5"/>
        <v>4.0906734215000462E-3</v>
      </c>
      <c r="R67" s="149">
        <f t="shared" si="6"/>
        <v>2.5683803990992349E-3</v>
      </c>
      <c r="T67" s="113">
        <f t="shared" si="0"/>
        <v>-1.0561953999999006E-3</v>
      </c>
      <c r="U67" s="113">
        <f t="shared" si="1"/>
        <v>-1.3409610599999998E-2</v>
      </c>
    </row>
    <row r="68" spans="4:21" x14ac:dyDescent="0.2">
      <c r="D68" s="184">
        <v>40633</v>
      </c>
      <c r="E68" s="185">
        <v>7.5016377999999996E-3</v>
      </c>
      <c r="F68" s="185">
        <f t="shared" si="2"/>
        <v>4.9828837054999298E-3</v>
      </c>
      <c r="G68" s="185">
        <v>7.0513635999999999E-3</v>
      </c>
      <c r="H68" s="185">
        <v>4.5027419999999971E-4</v>
      </c>
      <c r="I68" s="185">
        <v>2.5000000000000001E-3</v>
      </c>
      <c r="L68" s="98">
        <f t="shared" si="3"/>
        <v>1.4310158999999998E-2</v>
      </c>
      <c r="N68" s="98">
        <f t="shared" si="4"/>
        <v>1.8908772662447282E-2</v>
      </c>
      <c r="Q68" s="149">
        <f t="shared" si="5"/>
        <v>4.9828837054999298E-3</v>
      </c>
      <c r="R68" s="149">
        <f t="shared" si="6"/>
        <v>1.8908772662447282E-2</v>
      </c>
      <c r="T68" s="113">
        <f t="shared" si="0"/>
        <v>4.5027419999999971E-4</v>
      </c>
      <c r="U68" s="113">
        <f t="shared" si="1"/>
        <v>-7.3718621999999999E-3</v>
      </c>
    </row>
    <row r="69" spans="4:21" x14ac:dyDescent="0.2">
      <c r="D69" s="184">
        <v>40543</v>
      </c>
      <c r="E69" s="185">
        <v>-7.922416199999999E-3</v>
      </c>
      <c r="F69" s="185">
        <f t="shared" si="2"/>
        <v>-1.0402610159499948E-2</v>
      </c>
      <c r="G69" s="185">
        <v>5.4871943999999992E-3</v>
      </c>
      <c r="H69" s="185">
        <v>-1.3409610599999998E-2</v>
      </c>
      <c r="I69" s="185">
        <v>2.5000000000000001E-3</v>
      </c>
      <c r="L69" s="98">
        <f t="shared" si="3"/>
        <v>-1.9447358999999997E-2</v>
      </c>
      <c r="N69" s="98">
        <f t="shared" si="4"/>
        <v>-1.6531708849300997E-2</v>
      </c>
      <c r="Q69" s="149">
        <f t="shared" si="5"/>
        <v>-1.0402610159499948E-2</v>
      </c>
      <c r="R69" s="149">
        <f t="shared" si="6"/>
        <v>-1.6531708849300997E-2</v>
      </c>
      <c r="T69" s="113">
        <f t="shared" si="0"/>
        <v>-1.3409610599999998E-2</v>
      </c>
      <c r="U69" s="113">
        <f t="shared" si="1"/>
        <v>2.8687402000000008E-3</v>
      </c>
    </row>
    <row r="70" spans="4:21" x14ac:dyDescent="0.2">
      <c r="D70" s="184">
        <v>40451</v>
      </c>
      <c r="E70" s="185">
        <v>-9.1673980000000002E-4</v>
      </c>
      <c r="F70" s="185">
        <f t="shared" si="2"/>
        <v>-3.4144479504999437E-3</v>
      </c>
      <c r="G70" s="185">
        <v>6.4551223999999999E-3</v>
      </c>
      <c r="H70" s="185">
        <v>-7.3718621999999999E-3</v>
      </c>
      <c r="I70" s="185">
        <v>2.5000000000000001E-3</v>
      </c>
      <c r="L70" s="98">
        <f t="shared" si="3"/>
        <v>-1.7612464600000002E-2</v>
      </c>
      <c r="N70" s="98">
        <f t="shared" si="4"/>
        <v>-1.3742855232721674E-2</v>
      </c>
      <c r="Q70" s="149">
        <f t="shared" si="5"/>
        <v>-3.4144479504999437E-3</v>
      </c>
      <c r="R70" s="149">
        <f t="shared" si="6"/>
        <v>-1.3742855232721674E-2</v>
      </c>
      <c r="T70" s="113">
        <f t="shared" si="0"/>
        <v>-7.3718621999999999E-3</v>
      </c>
      <c r="U70" s="113">
        <f t="shared" si="1"/>
        <v>-8.4132407000000013E-3</v>
      </c>
    </row>
    <row r="71" spans="4:21" x14ac:dyDescent="0.2">
      <c r="D71" s="184">
        <v>40359</v>
      </c>
      <c r="E71" s="185">
        <v>9.9375338000000004E-3</v>
      </c>
      <c r="F71" s="185">
        <f t="shared" si="2"/>
        <v>7.4126899655000411E-3</v>
      </c>
      <c r="G71" s="185">
        <v>7.0687935999999996E-3</v>
      </c>
      <c r="H71" s="185">
        <v>2.8687402000000008E-3</v>
      </c>
      <c r="I71" s="185">
        <v>2.5000000000000001E-3</v>
      </c>
      <c r="L71" s="98">
        <f t="shared" si="3"/>
        <v>1.4150721100000003E-2</v>
      </c>
      <c r="N71" s="98">
        <f t="shared" si="4"/>
        <v>1.8766244368680463E-2</v>
      </c>
      <c r="Q71" s="149">
        <f t="shared" si="5"/>
        <v>7.4126899655000411E-3</v>
      </c>
      <c r="R71" s="149">
        <f t="shared" si="6"/>
        <v>1.8766244368680463E-2</v>
      </c>
      <c r="T71" s="113">
        <f t="shared" si="0"/>
        <v>2.8687402000000008E-3</v>
      </c>
      <c r="U71" s="113">
        <f t="shared" si="1"/>
        <v>-4.9532771099999998E-2</v>
      </c>
    </row>
    <row r="72" spans="4:21" x14ac:dyDescent="0.2">
      <c r="D72" s="184">
        <v>40268</v>
      </c>
      <c r="E72" s="185">
        <v>-2.4665850999999999E-3</v>
      </c>
      <c r="F72" s="185">
        <f t="shared" si="2"/>
        <v>-4.9604186372499415E-3</v>
      </c>
      <c r="G72" s="185">
        <v>5.9466556000000005E-3</v>
      </c>
      <c r="H72" s="185">
        <v>-8.4132407000000013E-3</v>
      </c>
      <c r="I72" s="185">
        <v>2.5000000000000001E-3</v>
      </c>
      <c r="L72" s="98">
        <f t="shared" si="3"/>
        <v>3.2706289699999995E-2</v>
      </c>
      <c r="N72" s="98">
        <f t="shared" si="4"/>
        <v>3.6250319744947745E-2</v>
      </c>
      <c r="Q72" s="149">
        <f t="shared" si="5"/>
        <v>-4.9604186372499415E-3</v>
      </c>
      <c r="R72" s="149">
        <f t="shared" si="6"/>
        <v>3.6250319744947745E-2</v>
      </c>
      <c r="T72" s="113">
        <f t="shared" si="0"/>
        <v>-8.4132407000000013E-3</v>
      </c>
      <c r="U72" s="113">
        <f t="shared" si="1"/>
        <v>-1.0744551999999998E-3</v>
      </c>
    </row>
    <row r="73" spans="4:21" x14ac:dyDescent="0.2">
      <c r="D73" s="184">
        <v>40178</v>
      </c>
      <c r="E73" s="185">
        <v>-4.5487582399999997E-2</v>
      </c>
      <c r="F73" s="185">
        <f t="shared" si="2"/>
        <v>-4.7873863443999909E-2</v>
      </c>
      <c r="G73" s="185">
        <v>4.0451886999999997E-3</v>
      </c>
      <c r="H73" s="185">
        <v>-4.9532771099999998E-2</v>
      </c>
      <c r="I73" s="185">
        <v>2.5000000000000001E-3</v>
      </c>
      <c r="L73" s="98">
        <f t="shared" si="3"/>
        <v>-9.7991086999999991E-2</v>
      </c>
      <c r="N73" s="98">
        <f t="shared" si="4"/>
        <v>-9.6606435010988534E-2</v>
      </c>
      <c r="Q73" s="149">
        <f t="shared" si="5"/>
        <v>-4.7873863443999909E-2</v>
      </c>
      <c r="R73" s="149">
        <f t="shared" si="6"/>
        <v>-9.6606435010988534E-2</v>
      </c>
      <c r="T73" s="113">
        <f t="shared" si="0"/>
        <v>-4.9532771099999998E-2</v>
      </c>
      <c r="U73" s="113">
        <f t="shared" si="1"/>
        <v>-1.5079589599999998E-2</v>
      </c>
    </row>
    <row r="74" spans="4:21" x14ac:dyDescent="0.2">
      <c r="D74" s="184">
        <v>40086</v>
      </c>
      <c r="E74" s="185">
        <v>2.7258143000000001E-3</v>
      </c>
      <c r="F74" s="185">
        <f t="shared" si="2"/>
        <v>2.1899976425010514E-4</v>
      </c>
      <c r="G74" s="185">
        <v>3.8002695E-3</v>
      </c>
      <c r="H74" s="185">
        <v>-1.0744551999999998E-3</v>
      </c>
      <c r="I74" s="185">
        <v>2.5000000000000001E-3</v>
      </c>
      <c r="L74" s="98">
        <f t="shared" si="3"/>
        <v>1.29306792E-2</v>
      </c>
      <c r="N74" s="98">
        <f t="shared" si="4"/>
        <v>1.4238138543863466E-2</v>
      </c>
      <c r="Q74" s="149">
        <f t="shared" si="5"/>
        <v>2.1899976425010514E-4</v>
      </c>
      <c r="R74" s="149">
        <f t="shared" si="6"/>
        <v>1.4238138543863466E-2</v>
      </c>
      <c r="T74" s="113">
        <f t="shared" si="0"/>
        <v>-1.0744551999999998E-3</v>
      </c>
      <c r="U74" s="113">
        <f t="shared" si="1"/>
        <v>3.4023345000000001E-3</v>
      </c>
    </row>
    <row r="75" spans="4:21" x14ac:dyDescent="0.2">
      <c r="D75" s="184">
        <v>39994</v>
      </c>
      <c r="E75" s="185">
        <v>-1.1970760899999999E-2</v>
      </c>
      <c r="F75" s="185">
        <f t="shared" si="2"/>
        <v>-1.444083399774998E-2</v>
      </c>
      <c r="G75" s="185">
        <v>3.1088286999999999E-3</v>
      </c>
      <c r="H75" s="185">
        <v>-1.5079589599999998E-2</v>
      </c>
      <c r="I75" s="185">
        <v>2.5000000000000001E-3</v>
      </c>
      <c r="L75" s="98">
        <f t="shared" si="3"/>
        <v>-3.3561513699999997E-2</v>
      </c>
      <c r="N75" s="98">
        <f t="shared" si="4"/>
        <v>-3.2980629442013409E-2</v>
      </c>
      <c r="Q75" s="149">
        <f t="shared" si="5"/>
        <v>-1.444083399774998E-2</v>
      </c>
      <c r="R75" s="149">
        <f t="shared" si="6"/>
        <v>-3.2980629442013409E-2</v>
      </c>
      <c r="T75" s="113">
        <f t="shared" si="0"/>
        <v>-1.5079589599999998E-2</v>
      </c>
      <c r="U75" s="113">
        <f t="shared" si="1"/>
        <v>2.24656354E-2</v>
      </c>
    </row>
    <row r="76" spans="4:21" x14ac:dyDescent="0.2">
      <c r="D76" s="184">
        <v>39903</v>
      </c>
      <c r="E76" s="185">
        <v>7.2762106999999998E-3</v>
      </c>
      <c r="F76" s="185">
        <f t="shared" si="2"/>
        <v>4.7580201732499994E-3</v>
      </c>
      <c r="G76" s="185">
        <v>3.8738761999999997E-3</v>
      </c>
      <c r="H76" s="185">
        <v>3.4023345000000001E-3</v>
      </c>
      <c r="I76" s="185">
        <v>2.5000000000000001E-3</v>
      </c>
      <c r="L76" s="98">
        <f t="shared" ref="L76:L139" si="7">(H76-($L$10*H77))/(1-$L$10)</f>
        <v>-1.56609664E-2</v>
      </c>
      <c r="N76" s="98">
        <f t="shared" si="4"/>
        <v>-1.4318139447893508E-2</v>
      </c>
      <c r="Q76" s="149">
        <f t="shared" si="5"/>
        <v>4.7580201732499994E-3</v>
      </c>
      <c r="R76" s="149">
        <f t="shared" si="6"/>
        <v>-1.4318139447893508E-2</v>
      </c>
      <c r="T76" s="113">
        <f t="shared" si="0"/>
        <v>3.4023345000000001E-3</v>
      </c>
      <c r="U76" s="113">
        <f t="shared" si="1"/>
        <v>4.5606610999999993E-3</v>
      </c>
    </row>
    <row r="77" spans="4:21" x14ac:dyDescent="0.2">
      <c r="D77" s="184">
        <v>39813</v>
      </c>
      <c r="E77" s="185">
        <v>2.7412055599999999E-2</v>
      </c>
      <c r="F77" s="185">
        <f t="shared" si="2"/>
        <v>2.4843525460999993E-2</v>
      </c>
      <c r="G77" s="185">
        <v>4.9464202000000001E-3</v>
      </c>
      <c r="H77" s="185">
        <v>2.24656354E-2</v>
      </c>
      <c r="I77" s="185">
        <v>2.5000000000000001E-3</v>
      </c>
      <c r="L77" s="98">
        <f t="shared" si="7"/>
        <v>4.0370609699999997E-2</v>
      </c>
      <c r="N77" s="98">
        <f t="shared" si="4"/>
        <v>4.2902928099558313E-2</v>
      </c>
      <c r="Q77" s="149">
        <f t="shared" si="5"/>
        <v>2.4843525460999993E-2</v>
      </c>
      <c r="R77" s="149">
        <f t="shared" si="6"/>
        <v>4.2902928099558313E-2</v>
      </c>
      <c r="T77" s="113">
        <f t="shared" ref="T77:T111" si="8">H77</f>
        <v>2.24656354E-2</v>
      </c>
      <c r="U77" s="113">
        <f t="shared" ref="U77:U111" si="9">H79</f>
        <v>5.4819711999999996E-3</v>
      </c>
    </row>
    <row r="78" spans="4:21" x14ac:dyDescent="0.2">
      <c r="D78" s="184">
        <v>39721</v>
      </c>
      <c r="E78" s="185">
        <v>9.8887626999999995E-3</v>
      </c>
      <c r="F78" s="185">
        <f t="shared" si="2"/>
        <v>7.3640407932500374E-3</v>
      </c>
      <c r="G78" s="185">
        <v>5.3281016000000002E-3</v>
      </c>
      <c r="H78" s="185">
        <v>4.5606610999999993E-3</v>
      </c>
      <c r="I78" s="185">
        <v>2.5000000000000001E-3</v>
      </c>
      <c r="L78" s="98">
        <f t="shared" si="7"/>
        <v>3.639350999999999E-3</v>
      </c>
      <c r="N78" s="98">
        <f t="shared" si="4"/>
        <v>6.464376323306098E-3</v>
      </c>
      <c r="Q78" s="149">
        <f t="shared" si="5"/>
        <v>7.3640407932500374E-3</v>
      </c>
      <c r="R78" s="149">
        <f t="shared" si="6"/>
        <v>6.464376323306098E-3</v>
      </c>
      <c r="T78" s="113">
        <f t="shared" si="8"/>
        <v>4.5606610999999993E-3</v>
      </c>
      <c r="U78" s="113">
        <f t="shared" si="9"/>
        <v>3.9403439000000005E-2</v>
      </c>
    </row>
    <row r="79" spans="4:21" x14ac:dyDescent="0.2">
      <c r="D79" s="184">
        <v>39629</v>
      </c>
      <c r="E79" s="185">
        <v>1.01194666E-2</v>
      </c>
      <c r="F79" s="185">
        <f t="shared" ref="F79:F142" si="10">(1+E79)*(1-I79)-1</f>
        <v>7.5941679335000956E-3</v>
      </c>
      <c r="G79" s="185">
        <v>4.6374954000000003E-3</v>
      </c>
      <c r="H79" s="185">
        <v>5.4819711999999996E-3</v>
      </c>
      <c r="I79" s="185">
        <v>2.5000000000000001E-3</v>
      </c>
      <c r="L79" s="98">
        <f t="shared" si="7"/>
        <v>-2.8439496600000006E-2</v>
      </c>
      <c r="N79" s="98">
        <f t="shared" ref="N79:N142" si="11">(1+L79)*(1+G79)*(1-I79)-1</f>
        <v>-2.6374054511574152E-2</v>
      </c>
      <c r="Q79" s="149">
        <f t="shared" ref="Q79:Q142" si="12">F79</f>
        <v>7.5941679335000956E-3</v>
      </c>
      <c r="R79" s="149">
        <f t="shared" ref="R79:R142" si="13">N79</f>
        <v>-2.6374054511574152E-2</v>
      </c>
      <c r="T79" s="113">
        <f t="shared" si="8"/>
        <v>5.4819711999999996E-3</v>
      </c>
      <c r="U79" s="113">
        <f t="shared" si="9"/>
        <v>8.7083769700000008E-2</v>
      </c>
    </row>
    <row r="80" spans="4:21" x14ac:dyDescent="0.2">
      <c r="D80" s="184">
        <v>39538</v>
      </c>
      <c r="E80" s="185">
        <v>4.5004849800000003E-2</v>
      </c>
      <c r="F80" s="185">
        <f t="shared" si="10"/>
        <v>4.2392337675499991E-2</v>
      </c>
      <c r="G80" s="185">
        <v>5.6014107999999996E-3</v>
      </c>
      <c r="H80" s="185">
        <v>3.9403439000000005E-2</v>
      </c>
      <c r="I80" s="185">
        <v>2.5000000000000001E-3</v>
      </c>
      <c r="L80" s="98">
        <f t="shared" si="7"/>
        <v>-8.276891699999997E-3</v>
      </c>
      <c r="N80" s="98">
        <f t="shared" si="11"/>
        <v>-5.2150385626323903E-3</v>
      </c>
      <c r="Q80" s="149">
        <f t="shared" si="12"/>
        <v>4.2392337675499991E-2</v>
      </c>
      <c r="R80" s="149">
        <f t="shared" si="13"/>
        <v>-5.2150385626323903E-3</v>
      </c>
      <c r="T80" s="113">
        <f t="shared" si="8"/>
        <v>3.9403439000000005E-2</v>
      </c>
      <c r="U80" s="113">
        <f t="shared" si="9"/>
        <v>3.1499671799999997E-2</v>
      </c>
    </row>
    <row r="81" spans="4:21" x14ac:dyDescent="0.2">
      <c r="D81" s="184">
        <v>39447</v>
      </c>
      <c r="E81" s="185">
        <v>9.3829440500000014E-2</v>
      </c>
      <c r="F81" s="185">
        <f t="shared" si="10"/>
        <v>9.1094866898750126E-2</v>
      </c>
      <c r="G81" s="185">
        <v>6.7456707999999999E-3</v>
      </c>
      <c r="H81" s="185">
        <v>8.7083769700000008E-2</v>
      </c>
      <c r="I81" s="185">
        <v>2.5000000000000001E-3</v>
      </c>
      <c r="L81" s="98">
        <f t="shared" si="7"/>
        <v>0.14266786760000003</v>
      </c>
      <c r="N81" s="98">
        <f t="shared" si="11"/>
        <v>0.14749998904639616</v>
      </c>
      <c r="Q81" s="149">
        <f t="shared" si="12"/>
        <v>9.1094866898750126E-2</v>
      </c>
      <c r="R81" s="149">
        <f t="shared" si="13"/>
        <v>0.14749998904639616</v>
      </c>
      <c r="T81" s="113">
        <f t="shared" si="8"/>
        <v>8.7083769700000008E-2</v>
      </c>
      <c r="U81" s="113">
        <f t="shared" si="9"/>
        <v>1.5196644800000001E-2</v>
      </c>
    </row>
    <row r="82" spans="4:21" x14ac:dyDescent="0.2">
      <c r="D82" s="184">
        <v>39355</v>
      </c>
      <c r="E82" s="185">
        <v>3.9022511699999998E-2</v>
      </c>
      <c r="F82" s="185">
        <f t="shared" si="10"/>
        <v>3.6424955420750083E-2</v>
      </c>
      <c r="G82" s="185">
        <v>7.5228398999999998E-3</v>
      </c>
      <c r="H82" s="185">
        <v>3.1499671799999997E-2</v>
      </c>
      <c r="I82" s="185">
        <v>2.5000000000000001E-3</v>
      </c>
      <c r="L82" s="98">
        <f t="shared" si="7"/>
        <v>4.7802698799999994E-2</v>
      </c>
      <c r="N82" s="98">
        <f t="shared" si="11"/>
        <v>5.3045937872985727E-2</v>
      </c>
      <c r="Q82" s="149">
        <f t="shared" si="12"/>
        <v>3.6424955420750083E-2</v>
      </c>
      <c r="R82" s="149">
        <f t="shared" si="13"/>
        <v>5.3045937872985727E-2</v>
      </c>
      <c r="T82" s="113">
        <f t="shared" si="8"/>
        <v>3.1499671799999997E-2</v>
      </c>
      <c r="U82" s="113">
        <f t="shared" si="9"/>
        <v>9.7832402999999974E-3</v>
      </c>
    </row>
    <row r="83" spans="4:21" x14ac:dyDescent="0.2">
      <c r="D83" s="184">
        <v>39263</v>
      </c>
      <c r="E83" s="185">
        <v>2.3086121500000001E-2</v>
      </c>
      <c r="F83" s="185">
        <f t="shared" si="10"/>
        <v>2.0528406196250071E-2</v>
      </c>
      <c r="G83" s="185">
        <v>7.8894767000000001E-3</v>
      </c>
      <c r="H83" s="185">
        <v>1.5196644800000001E-2</v>
      </c>
      <c r="I83" s="185">
        <v>2.5000000000000001E-3</v>
      </c>
      <c r="L83" s="98">
        <f t="shared" si="7"/>
        <v>2.0610049300000002E-2</v>
      </c>
      <c r="N83" s="98">
        <f t="shared" si="11"/>
        <v>2.6090473182478924E-2</v>
      </c>
      <c r="Q83" s="149">
        <f t="shared" si="12"/>
        <v>2.0528406196250071E-2</v>
      </c>
      <c r="R83" s="149">
        <f t="shared" si="13"/>
        <v>2.6090473182478924E-2</v>
      </c>
      <c r="T83" s="113">
        <f t="shared" si="8"/>
        <v>1.5196644800000001E-2</v>
      </c>
      <c r="U83" s="113">
        <f t="shared" si="9"/>
        <v>5.4985482600000003E-2</v>
      </c>
    </row>
    <row r="84" spans="4:21" x14ac:dyDescent="0.2">
      <c r="D84" s="184">
        <v>39172</v>
      </c>
      <c r="E84" s="185">
        <v>1.8611158699999998E-2</v>
      </c>
      <c r="F84" s="185">
        <f t="shared" si="10"/>
        <v>1.6064630803249935E-2</v>
      </c>
      <c r="G84" s="185">
        <v>8.8279184000000007E-3</v>
      </c>
      <c r="H84" s="185">
        <v>9.7832402999999974E-3</v>
      </c>
      <c r="I84" s="185">
        <v>2.5000000000000001E-3</v>
      </c>
      <c r="L84" s="98">
        <f t="shared" si="7"/>
        <v>-3.5419002000000005E-2</v>
      </c>
      <c r="N84" s="98">
        <f t="shared" si="11"/>
        <v>-2.9336500260316756E-2</v>
      </c>
      <c r="Q84" s="149">
        <f t="shared" si="12"/>
        <v>1.6064630803249935E-2</v>
      </c>
      <c r="R84" s="149">
        <f t="shared" si="13"/>
        <v>-2.9336500260316756E-2</v>
      </c>
      <c r="T84" s="113">
        <f t="shared" si="8"/>
        <v>9.7832402999999974E-3</v>
      </c>
      <c r="U84" s="113">
        <f t="shared" si="9"/>
        <v>-2.6759527999999991E-3</v>
      </c>
    </row>
    <row r="85" spans="4:21" x14ac:dyDescent="0.2">
      <c r="D85" s="184">
        <v>39082</v>
      </c>
      <c r="E85" s="185">
        <v>6.4632093200000004E-2</v>
      </c>
      <c r="F85" s="185">
        <f t="shared" si="10"/>
        <v>6.1970512967000069E-2</v>
      </c>
      <c r="G85" s="185">
        <v>9.6466105999999992E-3</v>
      </c>
      <c r="H85" s="185">
        <v>5.4985482600000003E-2</v>
      </c>
      <c r="I85" s="185">
        <v>2.5000000000000001E-3</v>
      </c>
      <c r="L85" s="98">
        <f t="shared" si="7"/>
        <v>0.11264691800000001</v>
      </c>
      <c r="N85" s="98">
        <f t="shared" si="11"/>
        <v>0.12057173907935304</v>
      </c>
      <c r="Q85" s="149">
        <f t="shared" si="12"/>
        <v>6.1970512967000069E-2</v>
      </c>
      <c r="R85" s="149">
        <f t="shared" si="13"/>
        <v>0.12057173907935304</v>
      </c>
      <c r="T85" s="113">
        <f t="shared" si="8"/>
        <v>5.4985482600000003E-2</v>
      </c>
      <c r="U85" s="113">
        <f t="shared" si="9"/>
        <v>2.2603671400000001E-2</v>
      </c>
    </row>
    <row r="86" spans="4:21" x14ac:dyDescent="0.2">
      <c r="D86" s="184">
        <v>38990</v>
      </c>
      <c r="E86" s="185">
        <v>8.5455135000000008E-3</v>
      </c>
      <c r="F86" s="185">
        <f t="shared" si="10"/>
        <v>6.0241497162500934E-3</v>
      </c>
      <c r="G86" s="185">
        <v>1.12214663E-2</v>
      </c>
      <c r="H86" s="185">
        <v>-2.6759527999999991E-3</v>
      </c>
      <c r="I86" s="185">
        <v>2.5000000000000001E-3</v>
      </c>
      <c r="L86" s="98">
        <f t="shared" si="7"/>
        <v>-2.7955576999999999E-2</v>
      </c>
      <c r="N86" s="98">
        <f t="shared" si="11"/>
        <v>-1.9505193732039405E-2</v>
      </c>
      <c r="Q86" s="149">
        <f t="shared" si="12"/>
        <v>6.0241497162500934E-3</v>
      </c>
      <c r="R86" s="149">
        <f t="shared" si="13"/>
        <v>-1.9505193732039405E-2</v>
      </c>
      <c r="T86" s="113">
        <f t="shared" si="8"/>
        <v>-2.6759527999999991E-3</v>
      </c>
      <c r="U86" s="113">
        <f t="shared" si="9"/>
        <v>1.1478519700000002E-2</v>
      </c>
    </row>
    <row r="87" spans="4:21" x14ac:dyDescent="0.2">
      <c r="D87" s="184">
        <v>38898</v>
      </c>
      <c r="E87" s="185">
        <v>3.48505884E-2</v>
      </c>
      <c r="F87" s="185">
        <f t="shared" si="10"/>
        <v>3.2263461929000092E-2</v>
      </c>
      <c r="G87" s="185">
        <v>1.2246917E-2</v>
      </c>
      <c r="H87" s="185">
        <v>2.2603671400000001E-2</v>
      </c>
      <c r="I87" s="185">
        <v>2.5000000000000001E-3</v>
      </c>
      <c r="L87" s="98">
        <f t="shared" si="7"/>
        <v>3.3728823099999999E-2</v>
      </c>
      <c r="N87" s="98">
        <f t="shared" si="11"/>
        <v>4.3772842161520664E-2</v>
      </c>
      <c r="Q87" s="149">
        <f t="shared" si="12"/>
        <v>3.2263461929000092E-2</v>
      </c>
      <c r="R87" s="149">
        <f t="shared" si="13"/>
        <v>4.3772842161520664E-2</v>
      </c>
      <c r="T87" s="113">
        <f t="shared" si="8"/>
        <v>2.2603671400000001E-2</v>
      </c>
      <c r="U87" s="113">
        <f t="shared" si="9"/>
        <v>0.1048382855</v>
      </c>
    </row>
    <row r="88" spans="4:21" x14ac:dyDescent="0.2">
      <c r="D88" s="184">
        <v>38807</v>
      </c>
      <c r="E88" s="185">
        <v>2.3114110100000002E-2</v>
      </c>
      <c r="F88" s="185">
        <f t="shared" si="10"/>
        <v>2.0556324824750227E-2</v>
      </c>
      <c r="G88" s="185">
        <v>1.16355904E-2</v>
      </c>
      <c r="H88" s="185">
        <v>1.1478519700000002E-2</v>
      </c>
      <c r="I88" s="185">
        <v>2.5000000000000001E-3</v>
      </c>
      <c r="L88" s="98">
        <f t="shared" si="7"/>
        <v>-8.1881246099999999E-2</v>
      </c>
      <c r="N88" s="98">
        <f t="shared" si="11"/>
        <v>-7.3520396360208462E-2</v>
      </c>
      <c r="Q88" s="149">
        <f t="shared" si="12"/>
        <v>2.0556324824750227E-2</v>
      </c>
      <c r="R88" s="149">
        <f t="shared" si="13"/>
        <v>-7.3520396360208462E-2</v>
      </c>
      <c r="T88" s="113">
        <f t="shared" si="8"/>
        <v>1.1478519700000002E-2</v>
      </c>
      <c r="U88" s="113">
        <f t="shared" si="9"/>
        <v>-2.9496818000000011E-3</v>
      </c>
    </row>
    <row r="89" spans="4:21" x14ac:dyDescent="0.2">
      <c r="D89" s="184">
        <v>38717</v>
      </c>
      <c r="E89" s="185">
        <v>0.11984675340000001</v>
      </c>
      <c r="F89" s="185">
        <f t="shared" si="10"/>
        <v>0.11704713651650023</v>
      </c>
      <c r="G89" s="185">
        <v>1.5008467899999999E-2</v>
      </c>
      <c r="H89" s="185">
        <v>0.1048382855</v>
      </c>
      <c r="I89" s="185">
        <v>2.5000000000000001E-3</v>
      </c>
      <c r="L89" s="98">
        <f t="shared" si="7"/>
        <v>0.2126262528</v>
      </c>
      <c r="N89" s="98">
        <f t="shared" si="11"/>
        <v>0.22774885020237168</v>
      </c>
      <c r="Q89" s="149">
        <f t="shared" si="12"/>
        <v>0.11704713651650023</v>
      </c>
      <c r="R89" s="149">
        <f t="shared" si="13"/>
        <v>0.22774885020237168</v>
      </c>
      <c r="T89" s="113">
        <f t="shared" si="8"/>
        <v>0.1048382855</v>
      </c>
      <c r="U89" s="113">
        <f t="shared" si="9"/>
        <v>2.1410097200000002E-2</v>
      </c>
    </row>
    <row r="90" spans="4:21" x14ac:dyDescent="0.2">
      <c r="D90" s="184">
        <v>38625</v>
      </c>
      <c r="E90" s="185">
        <v>9.4935427999999992E-3</v>
      </c>
      <c r="F90" s="185">
        <f t="shared" si="10"/>
        <v>6.9698089430001442E-3</v>
      </c>
      <c r="G90" s="185">
        <v>1.24432246E-2</v>
      </c>
      <c r="H90" s="185">
        <v>-2.9496818000000011E-3</v>
      </c>
      <c r="I90" s="185">
        <v>2.5000000000000001E-3</v>
      </c>
      <c r="L90" s="98">
        <f t="shared" si="7"/>
        <v>-2.7309460800000004E-2</v>
      </c>
      <c r="N90" s="98">
        <f t="shared" si="11"/>
        <v>-1.7668038819553145E-2</v>
      </c>
      <c r="Q90" s="149">
        <f t="shared" si="12"/>
        <v>6.9698089430001442E-3</v>
      </c>
      <c r="R90" s="149">
        <f t="shared" si="13"/>
        <v>-1.7668038819553145E-2</v>
      </c>
      <c r="T90" s="113">
        <f t="shared" si="8"/>
        <v>-2.9496818000000011E-3</v>
      </c>
      <c r="U90" s="113">
        <f t="shared" si="9"/>
        <v>6.3298138000000004E-3</v>
      </c>
    </row>
    <row r="91" spans="4:21" x14ac:dyDescent="0.2">
      <c r="D91" s="184">
        <v>38533</v>
      </c>
      <c r="E91" s="185">
        <v>3.7045257800000002E-2</v>
      </c>
      <c r="F91" s="185">
        <f t="shared" si="10"/>
        <v>3.445264465550002E-2</v>
      </c>
      <c r="G91" s="185">
        <v>1.56351606E-2</v>
      </c>
      <c r="H91" s="185">
        <v>2.1410097200000002E-2</v>
      </c>
      <c r="I91" s="185">
        <v>2.5000000000000001E-3</v>
      </c>
      <c r="L91" s="98">
        <f t="shared" si="7"/>
        <v>3.6490380600000004E-2</v>
      </c>
      <c r="N91" s="98">
        <f t="shared" si="11"/>
        <v>5.0064333975633701E-2</v>
      </c>
      <c r="Q91" s="149">
        <f t="shared" si="12"/>
        <v>3.445264465550002E-2</v>
      </c>
      <c r="R91" s="149">
        <f t="shared" si="13"/>
        <v>5.0064333975633701E-2</v>
      </c>
      <c r="T91" s="113">
        <f t="shared" si="8"/>
        <v>2.1410097200000002E-2</v>
      </c>
      <c r="U91" s="113">
        <f t="shared" si="9"/>
        <v>4.7490846200000006E-2</v>
      </c>
    </row>
    <row r="92" spans="4:21" x14ac:dyDescent="0.2">
      <c r="D92" s="184">
        <v>38442</v>
      </c>
      <c r="E92" s="185">
        <v>1.80942927E-2</v>
      </c>
      <c r="F92" s="185">
        <f t="shared" si="10"/>
        <v>1.5549056968250152E-2</v>
      </c>
      <c r="G92" s="185">
        <v>1.17644789E-2</v>
      </c>
      <c r="H92" s="185">
        <v>6.3298138000000004E-3</v>
      </c>
      <c r="I92" s="185">
        <v>2.5000000000000001E-3</v>
      </c>
      <c r="L92" s="98">
        <f t="shared" si="7"/>
        <v>-3.4831218600000005E-2</v>
      </c>
      <c r="N92" s="98">
        <f t="shared" si="11"/>
        <v>-2.5917819559190258E-2</v>
      </c>
      <c r="Q92" s="149">
        <f t="shared" si="12"/>
        <v>1.5549056968250152E-2</v>
      </c>
      <c r="R92" s="149">
        <f t="shared" si="13"/>
        <v>-2.5917819559190258E-2</v>
      </c>
      <c r="T92" s="113">
        <f t="shared" si="8"/>
        <v>6.3298138000000004E-3</v>
      </c>
      <c r="U92" s="113">
        <f t="shared" si="9"/>
        <v>4.562303299999999E-3</v>
      </c>
    </row>
    <row r="93" spans="4:21" x14ac:dyDescent="0.2">
      <c r="D93" s="184">
        <v>38352</v>
      </c>
      <c r="E93" s="185">
        <v>5.9645653200000003E-2</v>
      </c>
      <c r="F93" s="185">
        <f t="shared" si="10"/>
        <v>5.6996539067000196E-2</v>
      </c>
      <c r="G93" s="185">
        <v>1.2154807E-2</v>
      </c>
      <c r="H93" s="185">
        <v>4.7490846200000006E-2</v>
      </c>
      <c r="I93" s="185">
        <v>2.5000000000000001E-3</v>
      </c>
      <c r="L93" s="98">
        <f t="shared" si="7"/>
        <v>9.0419389100000011E-2</v>
      </c>
      <c r="N93" s="98">
        <f t="shared" si="11"/>
        <v>0.10091404325775954</v>
      </c>
      <c r="Q93" s="149">
        <f t="shared" si="12"/>
        <v>5.6996539067000196E-2</v>
      </c>
      <c r="R93" s="149">
        <f t="shared" si="13"/>
        <v>0.10091404325775954</v>
      </c>
      <c r="T93" s="113">
        <f t="shared" si="8"/>
        <v>4.7490846200000006E-2</v>
      </c>
      <c r="U93" s="113">
        <f t="shared" si="9"/>
        <v>-3.4457761000000007E-3</v>
      </c>
    </row>
    <row r="94" spans="4:21" x14ac:dyDescent="0.2">
      <c r="D94" s="184">
        <v>38260</v>
      </c>
      <c r="E94" s="185">
        <v>1.97268354E-2</v>
      </c>
      <c r="F94" s="185">
        <f t="shared" si="10"/>
        <v>1.717751831149994E-2</v>
      </c>
      <c r="G94" s="185">
        <v>1.5164532100000001E-2</v>
      </c>
      <c r="H94" s="185">
        <v>4.562303299999999E-3</v>
      </c>
      <c r="I94" s="185">
        <v>2.5000000000000001E-3</v>
      </c>
      <c r="L94" s="98">
        <f t="shared" si="7"/>
        <v>1.2570382699999999E-2</v>
      </c>
      <c r="N94" s="98">
        <f t="shared" si="11"/>
        <v>2.5355724925033574E-2</v>
      </c>
      <c r="Q94" s="149">
        <f t="shared" si="12"/>
        <v>1.717751831149994E-2</v>
      </c>
      <c r="R94" s="149">
        <f t="shared" si="13"/>
        <v>2.5355724925033574E-2</v>
      </c>
      <c r="T94" s="113">
        <f t="shared" si="8"/>
        <v>4.562303299999999E-3</v>
      </c>
      <c r="U94" s="113">
        <f t="shared" si="9"/>
        <v>1.0302505299999997E-2</v>
      </c>
    </row>
    <row r="95" spans="4:21" x14ac:dyDescent="0.2">
      <c r="D95" s="184">
        <v>38168</v>
      </c>
      <c r="E95" s="185">
        <v>8.5532567999999989E-3</v>
      </c>
      <c r="F95" s="185">
        <f t="shared" si="10"/>
        <v>6.0318736580000643E-3</v>
      </c>
      <c r="G95" s="185">
        <v>1.19990329E-2</v>
      </c>
      <c r="H95" s="185">
        <v>-3.4457761000000007E-3</v>
      </c>
      <c r="I95" s="185">
        <v>2.5000000000000001E-3</v>
      </c>
      <c r="L95" s="98">
        <f t="shared" si="7"/>
        <v>-1.7194057499999998E-2</v>
      </c>
      <c r="N95" s="98">
        <f t="shared" si="11"/>
        <v>-7.8878333199730033E-3</v>
      </c>
      <c r="Q95" s="149">
        <f t="shared" si="12"/>
        <v>6.0318736580000643E-3</v>
      </c>
      <c r="R95" s="149">
        <f t="shared" si="13"/>
        <v>-7.8878333199730033E-3</v>
      </c>
      <c r="T95" s="113">
        <f t="shared" si="8"/>
        <v>-3.4457761000000007E-3</v>
      </c>
      <c r="U95" s="113">
        <f t="shared" si="9"/>
        <v>2.7139198399999995E-2</v>
      </c>
    </row>
    <row r="96" spans="4:21" x14ac:dyDescent="0.2">
      <c r="D96" s="184">
        <v>38077</v>
      </c>
      <c r="E96" s="185">
        <v>2.0409054599999997E-2</v>
      </c>
      <c r="F96" s="185">
        <f t="shared" si="10"/>
        <v>1.7858031963499998E-2</v>
      </c>
      <c r="G96" s="185">
        <v>1.01065493E-2</v>
      </c>
      <c r="H96" s="185">
        <v>1.0302505299999997E-2</v>
      </c>
      <c r="I96" s="185">
        <v>2.5000000000000001E-3</v>
      </c>
      <c r="L96" s="98">
        <f t="shared" si="7"/>
        <v>-6.5341878000000006E-3</v>
      </c>
      <c r="N96" s="98">
        <f t="shared" si="11"/>
        <v>9.9755760034181407E-4</v>
      </c>
      <c r="Q96" s="149">
        <f t="shared" si="12"/>
        <v>1.7858031963499998E-2</v>
      </c>
      <c r="R96" s="149">
        <f t="shared" si="13"/>
        <v>9.9755760034181407E-4</v>
      </c>
      <c r="T96" s="113">
        <f t="shared" si="8"/>
        <v>1.0302505299999997E-2</v>
      </c>
      <c r="U96" s="113">
        <f t="shared" si="9"/>
        <v>4.3629814999999982E-3</v>
      </c>
    </row>
    <row r="97" spans="4:21" x14ac:dyDescent="0.2">
      <c r="D97" s="184">
        <v>37986</v>
      </c>
      <c r="E97" s="185">
        <v>3.7526971699999995E-2</v>
      </c>
      <c r="F97" s="185">
        <f t="shared" si="10"/>
        <v>3.4933154270750055E-2</v>
      </c>
      <c r="G97" s="185">
        <v>1.03877733E-2</v>
      </c>
      <c r="H97" s="185">
        <v>2.7139198399999995E-2</v>
      </c>
      <c r="I97" s="185">
        <v>2.5000000000000001E-3</v>
      </c>
      <c r="L97" s="98">
        <f t="shared" si="7"/>
        <v>4.9915415299999988E-2</v>
      </c>
      <c r="N97" s="98">
        <f t="shared" si="11"/>
        <v>5.8169644371766083E-2</v>
      </c>
      <c r="Q97" s="149">
        <f t="shared" si="12"/>
        <v>3.4933154270750055E-2</v>
      </c>
      <c r="R97" s="149">
        <f t="shared" si="13"/>
        <v>5.8169644371766083E-2</v>
      </c>
      <c r="T97" s="113">
        <f t="shared" si="8"/>
        <v>2.7139198399999995E-2</v>
      </c>
      <c r="U97" s="113">
        <f t="shared" si="9"/>
        <v>7.4094211000000024E-3</v>
      </c>
    </row>
    <row r="98" spans="4:21" x14ac:dyDescent="0.2">
      <c r="D98" s="184">
        <v>37894</v>
      </c>
      <c r="E98" s="185">
        <v>1.4487435799999998E-2</v>
      </c>
      <c r="F98" s="185">
        <f t="shared" si="10"/>
        <v>1.1951217210500076E-2</v>
      </c>
      <c r="G98" s="185">
        <v>1.01244543E-2</v>
      </c>
      <c r="H98" s="185">
        <v>4.3629814999999982E-3</v>
      </c>
      <c r="I98" s="185">
        <v>2.5000000000000001E-3</v>
      </c>
      <c r="L98" s="98">
        <f t="shared" si="7"/>
        <v>1.3165418999999939E-3</v>
      </c>
      <c r="N98" s="98">
        <f t="shared" si="11"/>
        <v>8.9256896546301423E-3</v>
      </c>
      <c r="Q98" s="149">
        <f t="shared" si="12"/>
        <v>1.1951217210500076E-2</v>
      </c>
      <c r="R98" s="149">
        <f t="shared" si="13"/>
        <v>8.9256896546301423E-3</v>
      </c>
      <c r="T98" s="113">
        <f t="shared" si="8"/>
        <v>4.3629814999999982E-3</v>
      </c>
      <c r="U98" s="113">
        <f t="shared" si="9"/>
        <v>-5.2795020000000019E-4</v>
      </c>
    </row>
    <row r="99" spans="4:21" x14ac:dyDescent="0.2">
      <c r="D99" s="184">
        <v>37802</v>
      </c>
      <c r="E99" s="185">
        <v>1.6736258900000002E-2</v>
      </c>
      <c r="F99" s="185">
        <f t="shared" si="10"/>
        <v>1.419441825275003E-2</v>
      </c>
      <c r="G99" s="185">
        <v>9.3268377999999996E-3</v>
      </c>
      <c r="H99" s="185">
        <v>7.4094211000000024E-3</v>
      </c>
      <c r="I99" s="185">
        <v>2.5000000000000001E-3</v>
      </c>
      <c r="L99" s="98">
        <f t="shared" si="7"/>
        <v>1.5346792400000005E-2</v>
      </c>
      <c r="N99" s="98">
        <f t="shared" si="11"/>
        <v>2.2254725325356217E-2</v>
      </c>
      <c r="Q99" s="149">
        <f t="shared" si="12"/>
        <v>1.419441825275003E-2</v>
      </c>
      <c r="R99" s="149">
        <f t="shared" si="13"/>
        <v>2.2254725325356217E-2</v>
      </c>
      <c r="T99" s="113">
        <f t="shared" si="8"/>
        <v>7.4094211000000024E-3</v>
      </c>
      <c r="U99" s="113">
        <f t="shared" si="9"/>
        <v>-3.2682631999999996E-3</v>
      </c>
    </row>
    <row r="100" spans="4:21" x14ac:dyDescent="0.2">
      <c r="D100" s="184">
        <v>37711</v>
      </c>
      <c r="E100" s="185">
        <v>6.0567720000000002E-3</v>
      </c>
      <c r="F100" s="185">
        <f t="shared" si="10"/>
        <v>3.5416300699999681E-3</v>
      </c>
      <c r="G100" s="185">
        <v>6.5847222000000004E-3</v>
      </c>
      <c r="H100" s="185">
        <v>-5.2795020000000019E-4</v>
      </c>
      <c r="I100" s="185">
        <v>2.5000000000000001E-3</v>
      </c>
      <c r="L100" s="98">
        <f t="shared" si="7"/>
        <v>2.2123627999999992E-3</v>
      </c>
      <c r="N100" s="98">
        <f t="shared" si="11"/>
        <v>6.2896236624574442E-3</v>
      </c>
      <c r="Q100" s="149">
        <f t="shared" si="12"/>
        <v>3.5416300699999681E-3</v>
      </c>
      <c r="R100" s="149">
        <f t="shared" si="13"/>
        <v>6.2896236624574442E-3</v>
      </c>
      <c r="T100" s="113">
        <f t="shared" si="8"/>
        <v>-5.2795020000000019E-4</v>
      </c>
      <c r="U100" s="113">
        <f t="shared" si="9"/>
        <v>-6.5851436999999997E-3</v>
      </c>
    </row>
    <row r="101" spans="4:21" x14ac:dyDescent="0.2">
      <c r="D101" s="184">
        <v>37621</v>
      </c>
      <c r="E101" s="185">
        <v>6.9672451E-3</v>
      </c>
      <c r="F101" s="185">
        <f t="shared" si="10"/>
        <v>4.4498269872501606E-3</v>
      </c>
      <c r="G101" s="185">
        <v>1.02355083E-2</v>
      </c>
      <c r="H101" s="185">
        <v>-3.2682631999999996E-3</v>
      </c>
      <c r="I101" s="185">
        <v>2.5000000000000001E-3</v>
      </c>
      <c r="L101" s="98">
        <f t="shared" si="7"/>
        <v>4.8617300000000467E-5</v>
      </c>
      <c r="N101" s="98">
        <f t="shared" si="11"/>
        <v>7.7589116647209799E-3</v>
      </c>
      <c r="Q101" s="149">
        <f t="shared" si="12"/>
        <v>4.4498269872501606E-3</v>
      </c>
      <c r="R101" s="149">
        <f t="shared" si="13"/>
        <v>7.7589116647209799E-3</v>
      </c>
      <c r="T101" s="113">
        <f t="shared" si="8"/>
        <v>-3.2682631999999996E-3</v>
      </c>
      <c r="U101" s="113">
        <f t="shared" si="9"/>
        <v>-8.9084594000000007E-3</v>
      </c>
    </row>
    <row r="102" spans="4:21" x14ac:dyDescent="0.2">
      <c r="D102" s="184">
        <v>37529</v>
      </c>
      <c r="E102" s="185">
        <v>4.9819069000000002E-3</v>
      </c>
      <c r="F102" s="185">
        <f t="shared" si="10"/>
        <v>2.4694521327501828E-3</v>
      </c>
      <c r="G102" s="185">
        <v>1.15670506E-2</v>
      </c>
      <c r="H102" s="185">
        <v>-6.5851436999999997E-3</v>
      </c>
      <c r="I102" s="185">
        <v>2.5000000000000001E-3</v>
      </c>
      <c r="L102" s="98">
        <f t="shared" si="7"/>
        <v>-4.2618279999999988E-3</v>
      </c>
      <c r="N102" s="98">
        <f t="shared" si="11"/>
        <v>4.737786005325928E-3</v>
      </c>
      <c r="Q102" s="149">
        <f t="shared" si="12"/>
        <v>2.4694521327501828E-3</v>
      </c>
      <c r="R102" s="149">
        <f t="shared" si="13"/>
        <v>4.737786005325928E-3</v>
      </c>
      <c r="T102" s="113">
        <f t="shared" si="8"/>
        <v>-6.5851436999999997E-3</v>
      </c>
      <c r="U102" s="113">
        <f t="shared" si="9"/>
        <v>-2.1287001999999999E-3</v>
      </c>
    </row>
    <row r="103" spans="4:21" x14ac:dyDescent="0.2">
      <c r="D103" s="184">
        <v>37437</v>
      </c>
      <c r="E103" s="185">
        <v>1.3418165000000002E-3</v>
      </c>
      <c r="F103" s="185">
        <f t="shared" si="10"/>
        <v>-1.1615380412498544E-3</v>
      </c>
      <c r="G103" s="185">
        <v>1.0250275900000001E-2</v>
      </c>
      <c r="H103" s="185">
        <v>-8.9084594000000007E-3</v>
      </c>
      <c r="I103" s="185">
        <v>2.5000000000000001E-3</v>
      </c>
      <c r="L103" s="98">
        <f t="shared" si="7"/>
        <v>-1.5688218600000001E-2</v>
      </c>
      <c r="N103" s="98">
        <f t="shared" si="11"/>
        <v>-8.0847543908568742E-3</v>
      </c>
      <c r="Q103" s="149">
        <f t="shared" si="12"/>
        <v>-1.1615380412498544E-3</v>
      </c>
      <c r="R103" s="149">
        <f t="shared" si="13"/>
        <v>-8.0847543908568742E-3</v>
      </c>
      <c r="T103" s="113">
        <f t="shared" si="8"/>
        <v>-8.9084594000000007E-3</v>
      </c>
      <c r="U103" s="113">
        <f t="shared" si="9"/>
        <v>-7.4101521099999998E-2</v>
      </c>
    </row>
    <row r="104" spans="4:21" x14ac:dyDescent="0.2">
      <c r="D104" s="184">
        <v>37346</v>
      </c>
      <c r="E104" s="185">
        <v>5.4136748000000005E-3</v>
      </c>
      <c r="F104" s="185">
        <f t="shared" si="10"/>
        <v>2.9001406130000351E-3</v>
      </c>
      <c r="G104" s="185">
        <v>7.5423750000000005E-3</v>
      </c>
      <c r="H104" s="185">
        <v>-2.1287001999999999E-3</v>
      </c>
      <c r="I104" s="185">
        <v>2.5000000000000001E-3</v>
      </c>
      <c r="L104" s="98">
        <f t="shared" si="7"/>
        <v>6.9844120699999998E-2</v>
      </c>
      <c r="N104" s="98">
        <f t="shared" si="11"/>
        <v>7.5218503034240269E-2</v>
      </c>
      <c r="Q104" s="149">
        <f t="shared" si="12"/>
        <v>2.9001406130000351E-3</v>
      </c>
      <c r="R104" s="149">
        <f t="shared" si="13"/>
        <v>7.5218503034240269E-2</v>
      </c>
      <c r="T104" s="113">
        <f t="shared" si="8"/>
        <v>-2.1287001999999999E-3</v>
      </c>
      <c r="U104" s="113">
        <f t="shared" si="9"/>
        <v>3.4082999999999856E-4</v>
      </c>
    </row>
    <row r="105" spans="4:21" x14ac:dyDescent="0.2">
      <c r="D105" s="184">
        <v>37256</v>
      </c>
      <c r="E105" s="185">
        <v>-6.5359732599999998E-2</v>
      </c>
      <c r="F105" s="185">
        <f t="shared" si="10"/>
        <v>-6.7696333268499886E-2</v>
      </c>
      <c r="G105" s="185">
        <v>8.7417885000000001E-3</v>
      </c>
      <c r="H105" s="185">
        <v>-7.4101521099999998E-2</v>
      </c>
      <c r="I105" s="185">
        <v>2.5000000000000001E-3</v>
      </c>
      <c r="L105" s="98">
        <f t="shared" si="7"/>
        <v>-0.14854387219999998</v>
      </c>
      <c r="N105" s="98">
        <f t="shared" si="11"/>
        <v>-0.1432478712567089</v>
      </c>
      <c r="Q105" s="149">
        <f t="shared" si="12"/>
        <v>-6.7696333268499886E-2</v>
      </c>
      <c r="R105" s="149">
        <f t="shared" si="13"/>
        <v>-0.1432478712567089</v>
      </c>
      <c r="T105" s="113">
        <f t="shared" si="8"/>
        <v>-7.4101521099999998E-2</v>
      </c>
      <c r="U105" s="113">
        <f t="shared" si="9"/>
        <v>-6.3718076000000004E-3</v>
      </c>
    </row>
    <row r="106" spans="4:21" x14ac:dyDescent="0.2">
      <c r="D106" s="184">
        <v>37164</v>
      </c>
      <c r="E106" s="185">
        <v>8.432028099999999E-3</v>
      </c>
      <c r="F106" s="185">
        <f t="shared" si="10"/>
        <v>5.9109480297501182E-3</v>
      </c>
      <c r="G106" s="185">
        <v>8.0911981000000004E-3</v>
      </c>
      <c r="H106" s="185">
        <v>3.4082999999999856E-4</v>
      </c>
      <c r="I106" s="185">
        <v>2.5000000000000001E-3</v>
      </c>
      <c r="L106" s="98">
        <f t="shared" si="7"/>
        <v>7.0534675999999975E-3</v>
      </c>
      <c r="N106" s="98">
        <f t="shared" si="11"/>
        <v>1.2663732361884561E-2</v>
      </c>
      <c r="Q106" s="149">
        <f t="shared" si="12"/>
        <v>5.9109480297501182E-3</v>
      </c>
      <c r="R106" s="149">
        <f t="shared" si="13"/>
        <v>1.2663732361884561E-2</v>
      </c>
      <c r="T106" s="113">
        <f t="shared" si="8"/>
        <v>3.4082999999999856E-4</v>
      </c>
      <c r="U106" s="113">
        <f t="shared" si="9"/>
        <v>-5.247881299999999E-3</v>
      </c>
    </row>
    <row r="107" spans="4:21" x14ac:dyDescent="0.2">
      <c r="D107" s="184">
        <v>37072</v>
      </c>
      <c r="E107" s="185">
        <v>5.3045350000000002E-4</v>
      </c>
      <c r="F107" s="185">
        <f t="shared" si="10"/>
        <v>-1.9708726337500648E-3</v>
      </c>
      <c r="G107" s="185">
        <v>6.9022611000000003E-3</v>
      </c>
      <c r="H107" s="185">
        <v>-6.3718076000000004E-3</v>
      </c>
      <c r="I107" s="185">
        <v>2.5000000000000001E-3</v>
      </c>
      <c r="L107" s="98">
        <f t="shared" si="7"/>
        <v>-7.4957339000000017E-3</v>
      </c>
      <c r="N107" s="98">
        <f t="shared" si="11"/>
        <v>-3.1435972867326356E-3</v>
      </c>
      <c r="Q107" s="149">
        <f t="shared" si="12"/>
        <v>-1.9708726337500648E-3</v>
      </c>
      <c r="R107" s="149">
        <f t="shared" si="13"/>
        <v>-3.1435972867326356E-3</v>
      </c>
      <c r="T107" s="113">
        <f t="shared" si="8"/>
        <v>-6.3718076000000004E-3</v>
      </c>
      <c r="U107" s="113">
        <f t="shared" si="9"/>
        <v>-1.36621881E-2</v>
      </c>
    </row>
    <row r="108" spans="4:21" x14ac:dyDescent="0.2">
      <c r="D108" s="184">
        <v>36981</v>
      </c>
      <c r="E108" s="185">
        <v>4.9008128000000003E-3</v>
      </c>
      <c r="F108" s="185">
        <f t="shared" si="10"/>
        <v>2.388560768000092E-3</v>
      </c>
      <c r="G108" s="185">
        <v>1.0148694099999999E-2</v>
      </c>
      <c r="H108" s="185">
        <v>-5.247881299999999E-3</v>
      </c>
      <c r="I108" s="185">
        <v>2.5000000000000001E-3</v>
      </c>
      <c r="L108" s="98">
        <f t="shared" si="7"/>
        <v>3.166425500000002E-3</v>
      </c>
      <c r="N108" s="98">
        <f t="shared" si="11"/>
        <v>1.0813886547080376E-2</v>
      </c>
      <c r="Q108" s="149">
        <f t="shared" si="12"/>
        <v>2.388560768000092E-3</v>
      </c>
      <c r="R108" s="149">
        <f t="shared" si="13"/>
        <v>1.0813886547080376E-2</v>
      </c>
      <c r="T108" s="113">
        <f t="shared" si="8"/>
        <v>-5.247881299999999E-3</v>
      </c>
      <c r="U108" s="113">
        <f t="shared" si="9"/>
        <v>1.3008329400000001E-2</v>
      </c>
    </row>
    <row r="109" spans="4:21" x14ac:dyDescent="0.2">
      <c r="D109" s="184">
        <v>36891</v>
      </c>
      <c r="E109" s="185">
        <v>-4.4557156000000001E-3</v>
      </c>
      <c r="F109" s="185">
        <f t="shared" si="10"/>
        <v>-6.9445763109999836E-3</v>
      </c>
      <c r="G109" s="185">
        <v>9.2064725E-3</v>
      </c>
      <c r="H109" s="185">
        <v>-1.36621881E-2</v>
      </c>
      <c r="I109" s="185">
        <v>2.5000000000000001E-3</v>
      </c>
      <c r="L109" s="98">
        <f t="shared" si="7"/>
        <v>-4.0332705600000004E-2</v>
      </c>
      <c r="N109" s="98">
        <f t="shared" si="11"/>
        <v>-3.3918811157344519E-2</v>
      </c>
      <c r="Q109" s="149">
        <f t="shared" si="12"/>
        <v>-6.9445763109999836E-3</v>
      </c>
      <c r="R109" s="149">
        <f t="shared" si="13"/>
        <v>-3.3918811157344519E-2</v>
      </c>
      <c r="T109" s="113">
        <f t="shared" si="8"/>
        <v>-1.36621881E-2</v>
      </c>
      <c r="U109" s="113">
        <f t="shared" si="9"/>
        <v>-6.2331936000000017E-3</v>
      </c>
    </row>
    <row r="110" spans="4:21" x14ac:dyDescent="0.2">
      <c r="D110" s="184">
        <v>36799</v>
      </c>
      <c r="E110" s="185">
        <v>2.4658397700000001E-2</v>
      </c>
      <c r="F110" s="185">
        <f t="shared" si="10"/>
        <v>2.2096751705750206E-2</v>
      </c>
      <c r="G110" s="185">
        <v>1.16500683E-2</v>
      </c>
      <c r="H110" s="185">
        <v>1.3008329400000001E-2</v>
      </c>
      <c r="I110" s="185">
        <v>2.5000000000000001E-3</v>
      </c>
      <c r="L110" s="98">
        <f t="shared" si="7"/>
        <v>3.2249852400000001E-2</v>
      </c>
      <c r="N110" s="98">
        <f t="shared" si="11"/>
        <v>4.1664944598917453E-2</v>
      </c>
      <c r="Q110" s="149">
        <f t="shared" si="12"/>
        <v>2.2096751705750206E-2</v>
      </c>
      <c r="R110" s="149">
        <f t="shared" si="13"/>
        <v>4.1664944598917453E-2</v>
      </c>
      <c r="T110" s="113">
        <f t="shared" si="8"/>
        <v>1.3008329400000001E-2</v>
      </c>
      <c r="U110" s="113">
        <f t="shared" si="9"/>
        <v>4.8453157999999996E-3</v>
      </c>
    </row>
    <row r="111" spans="4:21" x14ac:dyDescent="0.2">
      <c r="D111" s="184">
        <v>36707</v>
      </c>
      <c r="E111" s="185">
        <v>7.0012781999999997E-3</v>
      </c>
      <c r="F111" s="185">
        <f t="shared" si="10"/>
        <v>4.4837750044999236E-3</v>
      </c>
      <c r="G111" s="185">
        <v>1.3234471800000001E-2</v>
      </c>
      <c r="H111" s="185">
        <v>-6.2331936000000017E-3</v>
      </c>
      <c r="I111" s="185">
        <v>2.5000000000000001E-3</v>
      </c>
      <c r="L111" s="98">
        <f t="shared" si="7"/>
        <v>-1.7311703000000005E-2</v>
      </c>
      <c r="N111" s="98">
        <f t="shared" si="11"/>
        <v>-6.7955765890505004E-3</v>
      </c>
      <c r="Q111" s="149">
        <f t="shared" si="12"/>
        <v>4.4837750044999236E-3</v>
      </c>
      <c r="R111" s="149">
        <f t="shared" si="13"/>
        <v>-6.7955765890505004E-3</v>
      </c>
      <c r="T111" s="113">
        <f t="shared" si="8"/>
        <v>-6.2331936000000017E-3</v>
      </c>
      <c r="U111" s="113">
        <f t="shared" si="9"/>
        <v>5.6294440999999994E-2</v>
      </c>
    </row>
    <row r="112" spans="4:21" x14ac:dyDescent="0.2">
      <c r="D112" s="184">
        <v>36616</v>
      </c>
      <c r="E112" s="185">
        <v>1.6442003E-2</v>
      </c>
      <c r="F112" s="185">
        <f t="shared" si="10"/>
        <v>1.3900897992500161E-2</v>
      </c>
      <c r="G112" s="185">
        <v>1.1596687200000001E-2</v>
      </c>
      <c r="H112" s="185">
        <v>4.8453157999999996E-3</v>
      </c>
      <c r="I112" s="185">
        <v>2.5000000000000001E-3</v>
      </c>
      <c r="L112" s="98">
        <f t="shared" si="7"/>
        <v>-4.6603809399999994E-2</v>
      </c>
      <c r="N112" s="98">
        <f t="shared" si="11"/>
        <v>-3.7958703069940314E-2</v>
      </c>
      <c r="Q112" s="149">
        <f t="shared" si="12"/>
        <v>1.3900897992500161E-2</v>
      </c>
      <c r="R112" s="149">
        <f t="shared" si="13"/>
        <v>-3.7958703069940314E-2</v>
      </c>
      <c r="T112" s="113"/>
      <c r="U112" s="113"/>
    </row>
    <row r="113" spans="4:21" x14ac:dyDescent="0.2">
      <c r="D113" s="184">
        <v>36525</v>
      </c>
      <c r="E113" s="185">
        <v>6.6633753399999995E-2</v>
      </c>
      <c r="F113" s="185">
        <f t="shared" si="10"/>
        <v>6.3967169016500236E-2</v>
      </c>
      <c r="G113" s="185">
        <v>1.03393124E-2</v>
      </c>
      <c r="H113" s="185">
        <v>5.6294440999999994E-2</v>
      </c>
      <c r="I113" s="185">
        <v>2.5000000000000001E-3</v>
      </c>
      <c r="L113" s="98">
        <f t="shared" si="7"/>
        <v>9.8181380099999993E-2</v>
      </c>
      <c r="N113" s="98">
        <f t="shared" si="11"/>
        <v>0.10676198090956546</v>
      </c>
      <c r="Q113" s="149">
        <f t="shared" si="12"/>
        <v>6.3967169016500236E-2</v>
      </c>
      <c r="R113" s="149">
        <f t="shared" si="13"/>
        <v>0.10676198090956546</v>
      </c>
      <c r="T113" s="113"/>
      <c r="U113" s="113"/>
    </row>
    <row r="114" spans="4:21" x14ac:dyDescent="0.2">
      <c r="D114" s="184">
        <v>36433</v>
      </c>
      <c r="E114" s="185">
        <v>2.4631859199999998E-2</v>
      </c>
      <c r="F114" s="185">
        <f t="shared" si="10"/>
        <v>2.2070279552000249E-2</v>
      </c>
      <c r="G114" s="185">
        <v>1.02243573E-2</v>
      </c>
      <c r="H114" s="185">
        <v>1.4407501899999998E-2</v>
      </c>
      <c r="I114" s="185">
        <v>2.5000000000000001E-3</v>
      </c>
      <c r="L114" s="98">
        <f t="shared" si="7"/>
        <v>3.7959112199999999E-2</v>
      </c>
      <c r="N114" s="98">
        <f t="shared" si="11"/>
        <v>4.5950148083358844E-2</v>
      </c>
      <c r="Q114" s="149">
        <f t="shared" si="12"/>
        <v>2.2070279552000249E-2</v>
      </c>
      <c r="R114" s="149">
        <f t="shared" si="13"/>
        <v>4.5950148083358844E-2</v>
      </c>
      <c r="T114" s="113"/>
      <c r="U114" s="113"/>
    </row>
    <row r="115" spans="4:21" x14ac:dyDescent="0.2">
      <c r="D115" s="184">
        <v>36341</v>
      </c>
      <c r="E115" s="185">
        <v>5.6540500000000005E-4</v>
      </c>
      <c r="F115" s="185">
        <f t="shared" si="10"/>
        <v>-1.936008512500087E-3</v>
      </c>
      <c r="G115" s="185">
        <v>9.7095134000000013E-3</v>
      </c>
      <c r="H115" s="185">
        <v>-9.1441084000000016E-3</v>
      </c>
      <c r="I115" s="185">
        <v>2.5000000000000001E-3</v>
      </c>
      <c r="L115" s="98">
        <f t="shared" si="7"/>
        <v>-1.9534293000000001E-2</v>
      </c>
      <c r="N115" s="98">
        <f t="shared" si="11"/>
        <v>-1.2489411959443864E-2</v>
      </c>
      <c r="Q115" s="149">
        <f t="shared" si="12"/>
        <v>-1.936008512500087E-3</v>
      </c>
      <c r="R115" s="149">
        <f t="shared" si="13"/>
        <v>-1.2489411959443864E-2</v>
      </c>
      <c r="T115" s="113"/>
      <c r="U115" s="113"/>
    </row>
    <row r="116" spans="4:21" x14ac:dyDescent="0.2">
      <c r="D116" s="184">
        <v>36250</v>
      </c>
      <c r="E116" s="185">
        <v>1.43766269E-2</v>
      </c>
      <c r="F116" s="185">
        <f t="shared" si="10"/>
        <v>1.1840685332750178E-2</v>
      </c>
      <c r="G116" s="185">
        <v>1.31305507E-2</v>
      </c>
      <c r="H116" s="185">
        <v>1.2460761999999997E-3</v>
      </c>
      <c r="I116" s="185">
        <v>2.5000000000000001E-3</v>
      </c>
      <c r="L116" s="98">
        <f t="shared" si="7"/>
        <v>-3.9400793999999992E-3</v>
      </c>
      <c r="N116" s="98">
        <f t="shared" si="11"/>
        <v>6.6158890479570687E-3</v>
      </c>
      <c r="Q116" s="149">
        <f t="shared" si="12"/>
        <v>1.1840685332750178E-2</v>
      </c>
      <c r="R116" s="149">
        <f t="shared" si="13"/>
        <v>6.6158890479570687E-3</v>
      </c>
      <c r="T116" s="113"/>
      <c r="U116" s="113"/>
    </row>
    <row r="117" spans="4:21" x14ac:dyDescent="0.2">
      <c r="D117" s="184">
        <v>36160</v>
      </c>
      <c r="E117" s="185">
        <v>1.87891429E-2</v>
      </c>
      <c r="F117" s="185">
        <f t="shared" si="10"/>
        <v>1.624217004274997E-2</v>
      </c>
      <c r="G117" s="185">
        <v>1.2356911100000001E-2</v>
      </c>
      <c r="H117" s="185">
        <v>6.4322317999999986E-3</v>
      </c>
      <c r="I117" s="185">
        <v>2.5000000000000001E-3</v>
      </c>
      <c r="L117" s="98">
        <f t="shared" si="7"/>
        <v>1.7005306099999999E-2</v>
      </c>
      <c r="N117" s="98">
        <f t="shared" si="11"/>
        <v>2.6998419380066752E-2</v>
      </c>
      <c r="Q117" s="149">
        <f t="shared" si="12"/>
        <v>1.624217004274997E-2</v>
      </c>
      <c r="R117" s="149">
        <f t="shared" si="13"/>
        <v>2.6998419380066752E-2</v>
      </c>
      <c r="T117" s="113"/>
      <c r="U117" s="113"/>
    </row>
    <row r="118" spans="4:21" x14ac:dyDescent="0.2">
      <c r="D118" s="184">
        <v>36068</v>
      </c>
      <c r="E118" s="185">
        <v>7.0218071000000002E-3</v>
      </c>
      <c r="F118" s="185">
        <f t="shared" si="10"/>
        <v>4.5042525822500679E-3</v>
      </c>
      <c r="G118" s="185">
        <v>1.1162649600000001E-2</v>
      </c>
      <c r="H118" s="185">
        <v>-4.1408425000000011E-3</v>
      </c>
      <c r="I118" s="185">
        <v>2.5000000000000001E-3</v>
      </c>
      <c r="L118" s="98">
        <f t="shared" si="7"/>
        <v>-2.0013813000000005E-3</v>
      </c>
      <c r="N118" s="98">
        <f t="shared" si="11"/>
        <v>6.6160802628774107E-3</v>
      </c>
      <c r="Q118" s="149">
        <f t="shared" si="12"/>
        <v>4.5042525822500679E-3</v>
      </c>
      <c r="R118" s="149">
        <f t="shared" si="13"/>
        <v>6.6160802628774107E-3</v>
      </c>
      <c r="T118" s="113"/>
      <c r="U118" s="113"/>
    </row>
    <row r="119" spans="4:21" x14ac:dyDescent="0.2">
      <c r="D119" s="184">
        <v>35976</v>
      </c>
      <c r="E119" s="185">
        <v>9.3777037999999997E-3</v>
      </c>
      <c r="F119" s="185">
        <f t="shared" si="10"/>
        <v>6.8542595405001183E-3</v>
      </c>
      <c r="G119" s="185">
        <v>1.5658007500000001E-2</v>
      </c>
      <c r="H119" s="185">
        <v>-6.2803037000000016E-3</v>
      </c>
      <c r="I119" s="185">
        <v>2.5000000000000001E-3</v>
      </c>
      <c r="L119" s="98">
        <f t="shared" si="7"/>
        <v>-2.24728503E-2</v>
      </c>
      <c r="N119" s="98">
        <f t="shared" si="11"/>
        <v>-9.6488060513975071E-3</v>
      </c>
      <c r="Q119" s="149">
        <f t="shared" si="12"/>
        <v>6.8542595405001183E-3</v>
      </c>
      <c r="R119" s="149">
        <f t="shared" si="13"/>
        <v>-9.6488060513975071E-3</v>
      </c>
      <c r="T119" s="113"/>
      <c r="U119" s="113"/>
    </row>
    <row r="120" spans="4:21" x14ac:dyDescent="0.2">
      <c r="D120" s="184">
        <v>35885</v>
      </c>
      <c r="E120" s="185">
        <v>2.2437785599999999E-2</v>
      </c>
      <c r="F120" s="185">
        <f t="shared" si="10"/>
        <v>1.9881691136000024E-2</v>
      </c>
      <c r="G120" s="185">
        <v>1.2525542700000001E-2</v>
      </c>
      <c r="H120" s="185">
        <v>9.9122428999999981E-3</v>
      </c>
      <c r="I120" s="185">
        <v>2.5000000000000001E-3</v>
      </c>
      <c r="L120" s="98">
        <f t="shared" si="7"/>
        <v>-6.1318352100000015E-2</v>
      </c>
      <c r="N120" s="98">
        <f t="shared" si="11"/>
        <v>-5.193695289992839E-2</v>
      </c>
      <c r="Q120" s="149">
        <f t="shared" si="12"/>
        <v>1.9881691136000024E-2</v>
      </c>
      <c r="R120" s="149">
        <f t="shared" si="13"/>
        <v>-5.193695289992839E-2</v>
      </c>
      <c r="T120" s="113"/>
      <c r="U120" s="113"/>
    </row>
    <row r="121" spans="4:21" x14ac:dyDescent="0.2">
      <c r="D121" s="184">
        <v>35795</v>
      </c>
      <c r="E121" s="185">
        <v>9.497869980000001E-2</v>
      </c>
      <c r="F121" s="185">
        <f t="shared" si="10"/>
        <v>9.2241253050499905E-2</v>
      </c>
      <c r="G121" s="185">
        <v>1.38358619E-2</v>
      </c>
      <c r="H121" s="185">
        <v>8.1142837900000014E-2</v>
      </c>
      <c r="I121" s="185">
        <v>2.5000000000000001E-3</v>
      </c>
      <c r="L121" s="98">
        <f t="shared" si="7"/>
        <v>0.15382565280000002</v>
      </c>
      <c r="N121" s="98">
        <f t="shared" si="11"/>
        <v>0.16686535062584618</v>
      </c>
      <c r="Q121" s="149">
        <f t="shared" si="12"/>
        <v>9.2241253050499905E-2</v>
      </c>
      <c r="R121" s="149">
        <f t="shared" si="13"/>
        <v>0.16686535062584618</v>
      </c>
      <c r="T121" s="113"/>
      <c r="U121" s="113"/>
    </row>
    <row r="122" spans="4:21" x14ac:dyDescent="0.2">
      <c r="D122" s="184">
        <v>35703</v>
      </c>
      <c r="E122" s="185">
        <v>2.3491210200000001E-2</v>
      </c>
      <c r="F122" s="185">
        <f t="shared" si="10"/>
        <v>2.0932482174500056E-2</v>
      </c>
      <c r="G122" s="185">
        <v>1.5031187200000001E-2</v>
      </c>
      <c r="H122" s="185">
        <v>8.4600230000000005E-3</v>
      </c>
      <c r="I122" s="185">
        <v>2.5000000000000001E-3</v>
      </c>
      <c r="L122" s="98">
        <f t="shared" si="7"/>
        <v>2.3260800000000047E-3</v>
      </c>
      <c r="N122" s="98">
        <f t="shared" si="11"/>
        <v>1.4848750366562413E-2</v>
      </c>
      <c r="Q122" s="149">
        <f t="shared" si="12"/>
        <v>2.0932482174500056E-2</v>
      </c>
      <c r="R122" s="149">
        <f t="shared" si="13"/>
        <v>1.4848750366562413E-2</v>
      </c>
      <c r="T122" s="113"/>
      <c r="U122" s="113"/>
    </row>
    <row r="123" spans="4:21" x14ac:dyDescent="0.2">
      <c r="D123" s="184">
        <v>35611</v>
      </c>
      <c r="E123" s="185">
        <v>3.1211634199999998E-2</v>
      </c>
      <c r="F123" s="185">
        <f t="shared" si="10"/>
        <v>2.8633605114499971E-2</v>
      </c>
      <c r="G123" s="185">
        <v>1.6617668200000001E-2</v>
      </c>
      <c r="H123" s="185">
        <v>1.4593965999999996E-2</v>
      </c>
      <c r="I123" s="185">
        <v>2.5000000000000001E-3</v>
      </c>
      <c r="L123" s="98">
        <f t="shared" si="7"/>
        <v>2.2275798499999992E-2</v>
      </c>
      <c r="N123" s="98">
        <f t="shared" si="11"/>
        <v>3.6665479432042236E-2</v>
      </c>
      <c r="Q123" s="149">
        <f t="shared" si="12"/>
        <v>2.8633605114499971E-2</v>
      </c>
      <c r="R123" s="149">
        <f t="shared" si="13"/>
        <v>3.6665479432042236E-2</v>
      </c>
      <c r="T123" s="113"/>
      <c r="U123" s="113"/>
    </row>
    <row r="124" spans="4:21" x14ac:dyDescent="0.2">
      <c r="D124" s="184">
        <v>35520</v>
      </c>
      <c r="E124" s="185">
        <v>2.8904433900000002E-2</v>
      </c>
      <c r="F124" s="185">
        <f t="shared" si="10"/>
        <v>2.6332172815250132E-2</v>
      </c>
      <c r="G124" s="185">
        <v>2.1992300400000001E-2</v>
      </c>
      <c r="H124" s="185">
        <v>6.9121335000000006E-3</v>
      </c>
      <c r="I124" s="185">
        <v>2.5000000000000001E-3</v>
      </c>
      <c r="L124" s="98">
        <f t="shared" si="7"/>
        <v>-3.0571965099999994E-2</v>
      </c>
      <c r="N124" s="98">
        <f t="shared" si="11"/>
        <v>-1.172888250894677E-2</v>
      </c>
      <c r="Q124" s="149">
        <f t="shared" si="12"/>
        <v>2.6332172815250132E-2</v>
      </c>
      <c r="R124" s="149">
        <f t="shared" si="13"/>
        <v>-1.172888250894677E-2</v>
      </c>
      <c r="T124" s="113"/>
      <c r="U124" s="113"/>
    </row>
    <row r="125" spans="4:21" x14ac:dyDescent="0.2">
      <c r="D125" s="184">
        <v>35430</v>
      </c>
      <c r="E125" s="185">
        <v>6.1688388999999996E-2</v>
      </c>
      <c r="F125" s="185">
        <f t="shared" si="10"/>
        <v>5.9034168027499945E-2</v>
      </c>
      <c r="G125" s="185">
        <v>1.7292156900000001E-2</v>
      </c>
      <c r="H125" s="185">
        <v>4.4396232099999995E-2</v>
      </c>
      <c r="I125" s="185">
        <v>2.5000000000000001E-3</v>
      </c>
      <c r="L125" s="98">
        <f t="shared" si="7"/>
        <v>8.3886517199999983E-2</v>
      </c>
      <c r="N125" s="98">
        <f t="shared" si="11"/>
        <v>9.987267978492409E-2</v>
      </c>
      <c r="Q125" s="149">
        <f t="shared" si="12"/>
        <v>5.9034168027499945E-2</v>
      </c>
      <c r="R125" s="149">
        <f t="shared" si="13"/>
        <v>9.987267978492409E-2</v>
      </c>
      <c r="T125" s="113"/>
      <c r="U125" s="113"/>
    </row>
    <row r="126" spans="4:21" x14ac:dyDescent="0.2">
      <c r="D126" s="184">
        <v>35338</v>
      </c>
      <c r="E126" s="185">
        <v>1.9919290100000001E-2</v>
      </c>
      <c r="F126" s="185">
        <f t="shared" si="10"/>
        <v>1.7369491874750009E-2</v>
      </c>
      <c r="G126" s="185">
        <v>1.50133431E-2</v>
      </c>
      <c r="H126" s="185">
        <v>4.9059470000000008E-3</v>
      </c>
      <c r="I126" s="185">
        <v>2.5000000000000001E-3</v>
      </c>
      <c r="L126" s="98">
        <f t="shared" si="7"/>
        <v>2.4613792400000001E-2</v>
      </c>
      <c r="N126" s="98">
        <f t="shared" si="11"/>
        <v>3.7396679133267607E-2</v>
      </c>
      <c r="Q126" s="149">
        <f t="shared" si="12"/>
        <v>1.7369491874750009E-2</v>
      </c>
      <c r="R126" s="149">
        <f t="shared" si="13"/>
        <v>3.7396679133267607E-2</v>
      </c>
      <c r="T126" s="113"/>
      <c r="U126" s="113"/>
    </row>
    <row r="127" spans="4:21" x14ac:dyDescent="0.2">
      <c r="D127" s="184">
        <v>35246</v>
      </c>
      <c r="E127" s="185">
        <v>1.1712302E-3</v>
      </c>
      <c r="F127" s="185">
        <f t="shared" si="10"/>
        <v>-1.3316978754999154E-3</v>
      </c>
      <c r="G127" s="185">
        <v>1.5973128600000001E-2</v>
      </c>
      <c r="H127" s="185">
        <v>-1.4801898400000001E-2</v>
      </c>
      <c r="I127" s="185">
        <v>2.5000000000000001E-3</v>
      </c>
      <c r="L127" s="98">
        <f t="shared" si="7"/>
        <v>-3.5861110600000003E-2</v>
      </c>
      <c r="N127" s="98">
        <f t="shared" si="11"/>
        <v>-2.2909644141024144E-2</v>
      </c>
      <c r="Q127" s="149">
        <f t="shared" si="12"/>
        <v>-1.3316978754999154E-3</v>
      </c>
      <c r="R127" s="149">
        <f t="shared" si="13"/>
        <v>-2.2909644141024144E-2</v>
      </c>
      <c r="T127" s="113"/>
      <c r="U127" s="113"/>
    </row>
    <row r="128" spans="4:21" x14ac:dyDescent="0.2">
      <c r="D128" s="184">
        <v>35155</v>
      </c>
      <c r="E128" s="185">
        <v>2.1400049299999998E-2</v>
      </c>
      <c r="F128" s="185">
        <f t="shared" si="10"/>
        <v>1.8846549176749994E-2</v>
      </c>
      <c r="G128" s="185">
        <v>1.5142735499999999E-2</v>
      </c>
      <c r="H128" s="185">
        <v>6.257313799999999E-3</v>
      </c>
      <c r="I128" s="185">
        <v>2.5000000000000001E-3</v>
      </c>
      <c r="L128" s="98">
        <f t="shared" si="7"/>
        <v>-2.6591484100000003E-2</v>
      </c>
      <c r="N128" s="98">
        <f t="shared" si="11"/>
        <v>-1.4321787869252978E-2</v>
      </c>
      <c r="Q128" s="149">
        <f t="shared" si="12"/>
        <v>1.8846549176749994E-2</v>
      </c>
      <c r="R128" s="149">
        <f t="shared" si="13"/>
        <v>-1.4321787869252978E-2</v>
      </c>
      <c r="T128" s="113"/>
      <c r="U128" s="113"/>
    </row>
    <row r="129" spans="4:21" x14ac:dyDescent="0.2">
      <c r="D129" s="184">
        <v>35064</v>
      </c>
      <c r="E129" s="185">
        <v>5.3397496400000001E-2</v>
      </c>
      <c r="F129" s="185">
        <f t="shared" si="10"/>
        <v>5.076400265899994E-2</v>
      </c>
      <c r="G129" s="185">
        <v>1.42913847E-2</v>
      </c>
      <c r="H129" s="185">
        <v>3.9106111700000001E-2</v>
      </c>
      <c r="I129" s="185">
        <v>2.5000000000000001E-3</v>
      </c>
      <c r="L129" s="98">
        <f t="shared" si="7"/>
        <v>8.6439565100000004E-2</v>
      </c>
      <c r="N129" s="98">
        <f t="shared" si="11"/>
        <v>9.9211375150949355E-2</v>
      </c>
      <c r="Q129" s="149">
        <f t="shared" si="12"/>
        <v>5.076400265899994E-2</v>
      </c>
      <c r="R129" s="149">
        <f t="shared" si="13"/>
        <v>9.9211375150949355E-2</v>
      </c>
      <c r="T129" s="113"/>
      <c r="U129" s="113"/>
    </row>
    <row r="130" spans="4:21" x14ac:dyDescent="0.2">
      <c r="D130" s="184">
        <v>34972</v>
      </c>
      <c r="E130" s="185">
        <v>8.6918709000000007E-3</v>
      </c>
      <c r="F130" s="185">
        <f t="shared" si="10"/>
        <v>6.1701412227499475E-3</v>
      </c>
      <c r="G130" s="185">
        <v>1.6919212600000001E-2</v>
      </c>
      <c r="H130" s="185">
        <v>-8.2273416999999998E-3</v>
      </c>
      <c r="I130" s="185">
        <v>2.5000000000000001E-3</v>
      </c>
      <c r="L130" s="98">
        <f t="shared" si="7"/>
        <v>-3.68297676E-2</v>
      </c>
      <c r="N130" s="98">
        <f t="shared" si="11"/>
        <v>-2.2982351453862959E-2</v>
      </c>
      <c r="Q130" s="149">
        <f t="shared" si="12"/>
        <v>6.1701412227499475E-3</v>
      </c>
      <c r="R130" s="149">
        <f t="shared" si="13"/>
        <v>-2.2982351453862959E-2</v>
      </c>
      <c r="T130" s="113"/>
      <c r="U130" s="113"/>
    </row>
    <row r="131" spans="4:21" x14ac:dyDescent="0.2">
      <c r="D131" s="184">
        <v>34880</v>
      </c>
      <c r="E131" s="185">
        <v>4.2422497400000002E-2</v>
      </c>
      <c r="F131" s="185">
        <f t="shared" si="10"/>
        <v>3.9816441156500071E-2</v>
      </c>
      <c r="G131" s="185">
        <v>2.2047413200000001E-2</v>
      </c>
      <c r="H131" s="185">
        <v>2.0375084200000001E-2</v>
      </c>
      <c r="I131" s="185">
        <v>2.5000000000000001E-3</v>
      </c>
      <c r="L131" s="98">
        <f t="shared" si="7"/>
        <v>3.2318516700000001E-2</v>
      </c>
      <c r="N131" s="98">
        <f t="shared" si="11"/>
        <v>5.2440773417716802E-2</v>
      </c>
      <c r="Q131" s="149">
        <f t="shared" si="12"/>
        <v>3.9816441156500071E-2</v>
      </c>
      <c r="R131" s="149">
        <f t="shared" si="13"/>
        <v>5.2440773417716802E-2</v>
      </c>
      <c r="T131" s="113"/>
      <c r="U131" s="113"/>
    </row>
    <row r="132" spans="4:21" x14ac:dyDescent="0.2">
      <c r="D132" s="184">
        <v>34789</v>
      </c>
      <c r="E132" s="185">
        <v>2.7806361000000002E-2</v>
      </c>
      <c r="F132" s="185">
        <f t="shared" si="10"/>
        <v>2.5236845097500238E-2</v>
      </c>
      <c r="G132" s="185">
        <v>1.9374709300000001E-2</v>
      </c>
      <c r="H132" s="185">
        <v>8.4316517000000007E-3</v>
      </c>
      <c r="I132" s="185">
        <v>2.5000000000000001E-3</v>
      </c>
      <c r="L132" s="98">
        <f t="shared" si="7"/>
        <v>-4.4913078199999998E-2</v>
      </c>
      <c r="N132" s="98">
        <f t="shared" si="11"/>
        <v>-2.8842525367058336E-2</v>
      </c>
      <c r="Q132" s="149">
        <f t="shared" si="12"/>
        <v>2.5236845097500238E-2</v>
      </c>
      <c r="R132" s="149">
        <f t="shared" si="13"/>
        <v>-2.8842525367058336E-2</v>
      </c>
      <c r="T132" s="113"/>
      <c r="U132" s="113"/>
    </row>
    <row r="133" spans="4:21" x14ac:dyDescent="0.2">
      <c r="D133" s="184">
        <v>34699</v>
      </c>
      <c r="E133" s="185">
        <v>7.8021821300000002E-2</v>
      </c>
      <c r="F133" s="185">
        <f t="shared" si="10"/>
        <v>7.5326766746749874E-2</v>
      </c>
      <c r="G133" s="185">
        <v>1.6245439699999999E-2</v>
      </c>
      <c r="H133" s="185">
        <v>6.1776381599999999E-2</v>
      </c>
      <c r="I133" s="185">
        <v>2.5000000000000001E-3</v>
      </c>
      <c r="L133" s="98">
        <f t="shared" si="7"/>
        <v>0.12020113070000001</v>
      </c>
      <c r="N133" s="98">
        <f t="shared" si="11"/>
        <v>0.13555329239410696</v>
      </c>
      <c r="Q133" s="149">
        <f t="shared" si="12"/>
        <v>7.5326766746749874E-2</v>
      </c>
      <c r="R133" s="149">
        <f t="shared" si="13"/>
        <v>0.13555329239410696</v>
      </c>
      <c r="T133" s="113"/>
      <c r="U133" s="113"/>
    </row>
    <row r="134" spans="4:21" x14ac:dyDescent="0.2">
      <c r="D134" s="184">
        <v>34607</v>
      </c>
      <c r="E134" s="185">
        <v>1.4789747099999999E-2</v>
      </c>
      <c r="F134" s="185">
        <f t="shared" si="10"/>
        <v>1.2252772732250117E-2</v>
      </c>
      <c r="G134" s="185">
        <v>1.14381146E-2</v>
      </c>
      <c r="H134" s="185">
        <v>3.3516324999999982E-3</v>
      </c>
      <c r="I134" s="185">
        <v>2.5000000000000001E-3</v>
      </c>
      <c r="L134" s="98">
        <f t="shared" si="7"/>
        <v>-6.226743200000006E-3</v>
      </c>
      <c r="N134" s="98">
        <f t="shared" si="11"/>
        <v>2.6272988246995865E-3</v>
      </c>
      <c r="Q134" s="149">
        <f t="shared" si="12"/>
        <v>1.2252772732250117E-2</v>
      </c>
      <c r="R134" s="149">
        <f t="shared" si="13"/>
        <v>2.6272988246995865E-3</v>
      </c>
      <c r="T134" s="113"/>
      <c r="U134" s="113"/>
    </row>
    <row r="135" spans="4:21" x14ac:dyDescent="0.2">
      <c r="D135" s="184">
        <v>34515</v>
      </c>
      <c r="E135" s="185">
        <v>2.9850997300000001E-2</v>
      </c>
      <c r="F135" s="185">
        <f t="shared" si="10"/>
        <v>2.7276369806750189E-2</v>
      </c>
      <c r="G135" s="185">
        <v>1.6920989099999999E-2</v>
      </c>
      <c r="H135" s="185">
        <v>1.2930008200000002E-2</v>
      </c>
      <c r="I135" s="185">
        <v>2.5000000000000001E-3</v>
      </c>
      <c r="L135" s="98">
        <f t="shared" si="7"/>
        <v>2.1711184300000009E-2</v>
      </c>
      <c r="N135" s="98">
        <f t="shared" si="11"/>
        <v>3.6402049242606038E-2</v>
      </c>
      <c r="Q135" s="149">
        <f t="shared" si="12"/>
        <v>2.7276369806750189E-2</v>
      </c>
      <c r="R135" s="149">
        <f t="shared" si="13"/>
        <v>3.6402049242606038E-2</v>
      </c>
      <c r="T135" s="113"/>
      <c r="U135" s="113"/>
    </row>
    <row r="136" spans="4:21" x14ac:dyDescent="0.2">
      <c r="D136" s="184">
        <v>34424</v>
      </c>
      <c r="E136" s="185">
        <v>2.4682151399999998E-2</v>
      </c>
      <c r="F136" s="185">
        <f t="shared" si="10"/>
        <v>2.2120446021500095E-2</v>
      </c>
      <c r="G136" s="185">
        <v>2.0533319300000002E-2</v>
      </c>
      <c r="H136" s="185">
        <v>4.148832099999996E-3</v>
      </c>
      <c r="I136" s="185">
        <v>2.5000000000000001E-3</v>
      </c>
      <c r="L136" s="98">
        <f t="shared" si="7"/>
        <v>7.0067062999999916E-3</v>
      </c>
      <c r="N136" s="98">
        <f t="shared" si="11"/>
        <v>2.5114686796354979E-2</v>
      </c>
      <c r="Q136" s="149">
        <f t="shared" si="12"/>
        <v>2.2120446021500095E-2</v>
      </c>
      <c r="R136" s="149">
        <f t="shared" si="13"/>
        <v>2.5114686796354979E-2</v>
      </c>
      <c r="T136" s="113"/>
      <c r="U136" s="113"/>
    </row>
    <row r="137" spans="4:21" x14ac:dyDescent="0.2">
      <c r="D137" s="184">
        <v>34334</v>
      </c>
      <c r="E137" s="185">
        <v>1.20827047E-2</v>
      </c>
      <c r="F137" s="185">
        <f t="shared" si="10"/>
        <v>9.5524979382501929E-3</v>
      </c>
      <c r="G137" s="185">
        <v>1.07917468E-2</v>
      </c>
      <c r="H137" s="185">
        <v>1.2909579000000004E-3</v>
      </c>
      <c r="I137" s="185">
        <v>2.5000000000000001E-3</v>
      </c>
      <c r="L137" s="98">
        <f t="shared" si="7"/>
        <v>6.0660057000000017E-3</v>
      </c>
      <c r="N137" s="98">
        <f t="shared" si="11"/>
        <v>1.4380907259357922E-2</v>
      </c>
      <c r="Q137" s="149">
        <f t="shared" si="12"/>
        <v>9.5524979382501929E-3</v>
      </c>
      <c r="R137" s="149">
        <f t="shared" si="13"/>
        <v>1.4380907259357922E-2</v>
      </c>
      <c r="T137" s="113"/>
      <c r="U137" s="113"/>
    </row>
    <row r="138" spans="4:21" x14ac:dyDescent="0.2">
      <c r="D138" s="184">
        <v>34242</v>
      </c>
      <c r="E138" s="185">
        <v>1.06342537E-2</v>
      </c>
      <c r="F138" s="185">
        <f t="shared" si="10"/>
        <v>8.1076680657499178E-3</v>
      </c>
      <c r="G138" s="185">
        <v>1.4118343600000001E-2</v>
      </c>
      <c r="H138" s="185">
        <v>-3.4840899000000009E-3</v>
      </c>
      <c r="I138" s="185">
        <v>2.5000000000000001E-3</v>
      </c>
      <c r="L138" s="98">
        <f t="shared" si="7"/>
        <v>-0.15284494870000001</v>
      </c>
      <c r="N138" s="98">
        <f t="shared" si="11"/>
        <v>-0.14303231129676264</v>
      </c>
      <c r="Q138" s="149">
        <f t="shared" si="12"/>
        <v>8.1076680657499178E-3</v>
      </c>
      <c r="R138" s="149">
        <f t="shared" si="13"/>
        <v>-0.14303231129676264</v>
      </c>
      <c r="T138" s="113"/>
      <c r="U138" s="113"/>
    </row>
    <row r="139" spans="4:21" x14ac:dyDescent="0.2">
      <c r="D139" s="184">
        <v>34150</v>
      </c>
      <c r="E139" s="185">
        <v>0.1737860145</v>
      </c>
      <c r="F139" s="185">
        <f t="shared" si="10"/>
        <v>0.17085154946375014</v>
      </c>
      <c r="G139" s="185">
        <v>2.79092456E-2</v>
      </c>
      <c r="H139" s="185">
        <v>0.14587676890000001</v>
      </c>
      <c r="I139" s="185">
        <v>2.5000000000000001E-3</v>
      </c>
      <c r="L139" s="98">
        <f t="shared" si="7"/>
        <v>0.28533797250000004</v>
      </c>
      <c r="N139" s="98">
        <f t="shared" si="11"/>
        <v>0.31790775868937504</v>
      </c>
      <c r="Q139" s="149">
        <f t="shared" si="12"/>
        <v>0.17085154946375014</v>
      </c>
      <c r="R139" s="149">
        <f t="shared" si="13"/>
        <v>0.31790775868937504</v>
      </c>
      <c r="T139" s="113"/>
      <c r="U139" s="113"/>
    </row>
    <row r="140" spans="4:21" x14ac:dyDescent="0.2">
      <c r="D140" s="184">
        <v>34059</v>
      </c>
      <c r="E140" s="185">
        <v>1.9180310400000001E-2</v>
      </c>
      <c r="F140" s="185">
        <f t="shared" si="10"/>
        <v>1.6632359623999893E-2</v>
      </c>
      <c r="G140" s="185">
        <v>1.2764745099999999E-2</v>
      </c>
      <c r="H140" s="185">
        <v>6.4155653000000021E-3</v>
      </c>
      <c r="I140" s="185">
        <v>2.5000000000000001E-3</v>
      </c>
      <c r="L140" s="98">
        <f t="shared" ref="L140:L196" si="14">(H140-($L$10*H141))/(1-$L$10)</f>
        <v>-0.19253954239999999</v>
      </c>
      <c r="N140" s="98">
        <f t="shared" si="11"/>
        <v>-0.18427693419170565</v>
      </c>
      <c r="Q140" s="149">
        <f t="shared" si="12"/>
        <v>1.6632359623999893E-2</v>
      </c>
      <c r="R140" s="149">
        <f t="shared" si="13"/>
        <v>-0.18427693419170565</v>
      </c>
      <c r="T140" s="113"/>
      <c r="U140" s="113"/>
    </row>
    <row r="141" spans="4:21" x14ac:dyDescent="0.2">
      <c r="D141" s="184">
        <v>33969</v>
      </c>
      <c r="E141" s="185">
        <v>0.22339334199999999</v>
      </c>
      <c r="F141" s="185">
        <f t="shared" si="10"/>
        <v>0.22033485864500002</v>
      </c>
      <c r="G141" s="185">
        <v>1.8022669000000002E-2</v>
      </c>
      <c r="H141" s="185">
        <v>0.205370673</v>
      </c>
      <c r="I141" s="185">
        <v>2.5000000000000001E-3</v>
      </c>
      <c r="L141" s="98">
        <f t="shared" si="14"/>
        <v>0.40903717029999997</v>
      </c>
      <c r="N141" s="98">
        <f t="shared" si="11"/>
        <v>0.43084570137694111</v>
      </c>
      <c r="Q141" s="149">
        <f t="shared" si="12"/>
        <v>0.22033485864500002</v>
      </c>
      <c r="R141" s="149">
        <f t="shared" si="13"/>
        <v>0.43084570137694111</v>
      </c>
      <c r="T141" s="113"/>
      <c r="U141" s="113"/>
    </row>
    <row r="142" spans="4:21" x14ac:dyDescent="0.2">
      <c r="D142" s="184">
        <v>33877</v>
      </c>
      <c r="E142" s="185">
        <v>1.8790572800000002E-2</v>
      </c>
      <c r="F142" s="185">
        <f t="shared" si="10"/>
        <v>1.6243596368000102E-2</v>
      </c>
      <c r="G142" s="185">
        <v>1.7086397099999998E-2</v>
      </c>
      <c r="H142" s="185">
        <v>1.7041757000000046E-3</v>
      </c>
      <c r="I142" s="185">
        <v>2.5000000000000001E-3</v>
      </c>
      <c r="L142" s="98">
        <f t="shared" si="14"/>
        <v>-5.8460091399999997E-2</v>
      </c>
      <c r="N142" s="98">
        <f t="shared" si="11"/>
        <v>-4.4766635219572248E-2</v>
      </c>
      <c r="Q142" s="149">
        <f t="shared" si="12"/>
        <v>1.6243596368000102E-2</v>
      </c>
      <c r="R142" s="149">
        <f t="shared" si="13"/>
        <v>-4.4766635219572248E-2</v>
      </c>
      <c r="T142" s="113"/>
      <c r="U142" s="113"/>
    </row>
    <row r="143" spans="4:21" x14ac:dyDescent="0.2">
      <c r="D143" s="184">
        <v>33785</v>
      </c>
      <c r="E143" s="185">
        <v>8.3426267500000012E-2</v>
      </c>
      <c r="F143" s="185">
        <f t="shared" ref="F143:F164" si="15">(1+E143)*(1-I143)-1</f>
        <v>8.0717701831249933E-2</v>
      </c>
      <c r="G143" s="185">
        <v>2.1557824700000002E-2</v>
      </c>
      <c r="H143" s="185">
        <v>6.1868442800000006E-2</v>
      </c>
      <c r="I143" s="185">
        <v>2.5000000000000001E-3</v>
      </c>
      <c r="L143" s="98">
        <f t="shared" si="14"/>
        <v>0.12076310600000001</v>
      </c>
      <c r="N143" s="98">
        <f t="shared" ref="N143:N196" si="16">(1+L143)*(1+G143)*(1-I143)-1</f>
        <v>0.14206200976795214</v>
      </c>
      <c r="Q143" s="149">
        <f t="shared" ref="Q143:Q196" si="17">F143</f>
        <v>8.0717701831249933E-2</v>
      </c>
      <c r="R143" s="149">
        <f t="shared" ref="R143:R196" si="18">N143</f>
        <v>0.14206200976795214</v>
      </c>
      <c r="T143" s="113"/>
      <c r="U143" s="113"/>
    </row>
    <row r="144" spans="4:21" x14ac:dyDescent="0.2">
      <c r="D144" s="184">
        <v>33694</v>
      </c>
      <c r="E144" s="185">
        <v>1.6910595E-2</v>
      </c>
      <c r="F144" s="185">
        <f t="shared" si="15"/>
        <v>1.4368318512499867E-2</v>
      </c>
      <c r="G144" s="185">
        <v>1.39368154E-2</v>
      </c>
      <c r="H144" s="185">
        <v>2.9737796000000004E-3</v>
      </c>
      <c r="I144" s="185">
        <v>2.5000000000000001E-3</v>
      </c>
      <c r="L144" s="98">
        <f t="shared" si="14"/>
        <v>-6.9080714400000021E-2</v>
      </c>
      <c r="N144" s="98">
        <f t="shared" si="16"/>
        <v>-5.8466397503882273E-2</v>
      </c>
      <c r="Q144" s="149">
        <f t="shared" si="17"/>
        <v>1.4368318512499867E-2</v>
      </c>
      <c r="R144" s="149">
        <f t="shared" si="18"/>
        <v>-5.8466397503882273E-2</v>
      </c>
      <c r="T144" s="113"/>
      <c r="U144" s="113"/>
    </row>
    <row r="145" spans="4:21" x14ac:dyDescent="0.2">
      <c r="D145" s="184">
        <v>33603</v>
      </c>
      <c r="E145" s="185">
        <v>9.2381518200000012E-2</v>
      </c>
      <c r="F145" s="185">
        <f t="shared" si="15"/>
        <v>8.9650564404500033E-2</v>
      </c>
      <c r="G145" s="185">
        <v>1.7353244599999998E-2</v>
      </c>
      <c r="H145" s="185">
        <v>7.5028273600000014E-2</v>
      </c>
      <c r="I145" s="185">
        <v>2.5000000000000001E-3</v>
      </c>
      <c r="L145" s="98">
        <f t="shared" si="14"/>
        <v>0.14836008230000003</v>
      </c>
      <c r="N145" s="98">
        <f t="shared" si="16"/>
        <v>0.16536713605778552</v>
      </c>
      <c r="Q145" s="149">
        <f t="shared" si="17"/>
        <v>8.9650564404500033E-2</v>
      </c>
      <c r="R145" s="149">
        <f t="shared" si="18"/>
        <v>0.16536713605778552</v>
      </c>
      <c r="T145" s="113"/>
      <c r="U145" s="113"/>
    </row>
    <row r="146" spans="4:21" x14ac:dyDescent="0.2">
      <c r="D146" s="184">
        <v>33511</v>
      </c>
      <c r="E146" s="185">
        <v>2.4705936300000002E-2</v>
      </c>
      <c r="F146" s="185">
        <f t="shared" si="15"/>
        <v>2.2144171459250073E-2</v>
      </c>
      <c r="G146" s="185">
        <v>2.3009471399999998E-2</v>
      </c>
      <c r="H146" s="185">
        <v>1.6964649000000033E-3</v>
      </c>
      <c r="I146" s="185">
        <v>2.5000000000000001E-3</v>
      </c>
      <c r="L146" s="98">
        <f t="shared" si="14"/>
        <v>-3.1743791099999995E-2</v>
      </c>
      <c r="N146" s="98">
        <f t="shared" si="16"/>
        <v>-1.1941065734559442E-2</v>
      </c>
      <c r="Q146" s="149">
        <f t="shared" si="17"/>
        <v>2.2144171459250073E-2</v>
      </c>
      <c r="R146" s="149">
        <f t="shared" si="18"/>
        <v>-1.1941065734559442E-2</v>
      </c>
      <c r="T146" s="113"/>
      <c r="U146" s="113"/>
    </row>
    <row r="147" spans="4:21" x14ac:dyDescent="0.2">
      <c r="D147" s="184">
        <v>33419</v>
      </c>
      <c r="E147" s="185">
        <v>5.6966731E-2</v>
      </c>
      <c r="F147" s="185">
        <f t="shared" si="15"/>
        <v>5.4324314172500054E-2</v>
      </c>
      <c r="G147" s="185">
        <v>2.1830010099999998E-2</v>
      </c>
      <c r="H147" s="185">
        <v>3.5136720900000001E-2</v>
      </c>
      <c r="I147" s="185">
        <v>2.5000000000000001E-3</v>
      </c>
      <c r="L147" s="98">
        <f t="shared" si="14"/>
        <v>7.0094308800000005E-2</v>
      </c>
      <c r="N147" s="98">
        <f t="shared" si="16"/>
        <v>9.0720842173133809E-2</v>
      </c>
      <c r="Q147" s="149">
        <f t="shared" si="17"/>
        <v>5.4324314172500054E-2</v>
      </c>
      <c r="R147" s="149">
        <f t="shared" si="18"/>
        <v>9.0720842173133809E-2</v>
      </c>
      <c r="T147" s="113"/>
      <c r="U147" s="113"/>
    </row>
    <row r="148" spans="4:21" x14ac:dyDescent="0.2">
      <c r="D148" s="184">
        <v>33328</v>
      </c>
      <c r="E148" s="185">
        <v>1.6476761900000001E-2</v>
      </c>
      <c r="F148" s="185">
        <f t="shared" si="15"/>
        <v>1.3935569995249919E-2</v>
      </c>
      <c r="G148" s="185">
        <v>1.62976289E-2</v>
      </c>
      <c r="H148" s="185">
        <v>1.7913300000000146E-4</v>
      </c>
      <c r="I148" s="185">
        <v>2.5000000000000001E-3</v>
      </c>
      <c r="L148" s="98">
        <f t="shared" si="14"/>
        <v>-1.4875104099999998E-2</v>
      </c>
      <c r="N148" s="98">
        <f t="shared" si="16"/>
        <v>-1.3228543661544245E-3</v>
      </c>
      <c r="Q148" s="149">
        <f t="shared" si="17"/>
        <v>1.3935569995249919E-2</v>
      </c>
      <c r="R148" s="149">
        <f t="shared" si="18"/>
        <v>-1.3228543661544245E-3</v>
      </c>
      <c r="T148" s="113"/>
      <c r="U148" s="113"/>
    </row>
    <row r="149" spans="4:21" x14ac:dyDescent="0.2">
      <c r="D149" s="184">
        <v>33238</v>
      </c>
      <c r="E149" s="185">
        <v>3.4978239500000001E-2</v>
      </c>
      <c r="F149" s="185">
        <f t="shared" si="15"/>
        <v>3.2390793901249992E-2</v>
      </c>
      <c r="G149" s="185">
        <v>1.97448694E-2</v>
      </c>
      <c r="H149" s="185">
        <v>1.5233370100000001E-2</v>
      </c>
      <c r="I149" s="185">
        <v>2.5000000000000001E-3</v>
      </c>
      <c r="L149" s="98">
        <f t="shared" si="14"/>
        <v>3.5605745800000005E-2</v>
      </c>
      <c r="N149" s="98">
        <f t="shared" si="16"/>
        <v>5.3413511885708864E-2</v>
      </c>
      <c r="Q149" s="149">
        <f t="shared" si="17"/>
        <v>3.2390793901249992E-2</v>
      </c>
      <c r="R149" s="149">
        <f t="shared" si="18"/>
        <v>5.3413511885708864E-2</v>
      </c>
      <c r="T149" s="113"/>
      <c r="U149" s="113"/>
    </row>
    <row r="150" spans="4:21" x14ac:dyDescent="0.2">
      <c r="D150" s="184">
        <v>33146</v>
      </c>
      <c r="E150" s="185">
        <v>1.4209592600000001E-2</v>
      </c>
      <c r="F150" s="185">
        <f t="shared" si="15"/>
        <v>1.1674068618500177E-2</v>
      </c>
      <c r="G150" s="185">
        <v>1.9348598200000001E-2</v>
      </c>
      <c r="H150" s="185">
        <v>-5.1390055999999996E-3</v>
      </c>
      <c r="I150" s="185">
        <v>2.5000000000000001E-3</v>
      </c>
      <c r="L150" s="98">
        <f t="shared" si="14"/>
        <v>-1.6586461300000001E-2</v>
      </c>
      <c r="N150" s="98">
        <f t="shared" si="16"/>
        <v>-6.4890905565495594E-5</v>
      </c>
      <c r="Q150" s="149">
        <f t="shared" si="17"/>
        <v>1.1674068618500177E-2</v>
      </c>
      <c r="R150" s="149">
        <f t="shared" si="18"/>
        <v>-6.4890905565495594E-5</v>
      </c>
      <c r="T150" s="113"/>
      <c r="U150" s="113"/>
    </row>
    <row r="151" spans="4:21" x14ac:dyDescent="0.2">
      <c r="D151" s="184">
        <v>33054</v>
      </c>
      <c r="E151" s="185">
        <v>3.0597247399999999E-2</v>
      </c>
      <c r="F151" s="185">
        <f t="shared" si="15"/>
        <v>2.8020754281500082E-2</v>
      </c>
      <c r="G151" s="185">
        <v>2.4288797299999998E-2</v>
      </c>
      <c r="H151" s="185">
        <v>6.3084501000000015E-3</v>
      </c>
      <c r="I151" s="185">
        <v>2.5000000000000001E-3</v>
      </c>
      <c r="L151" s="98">
        <f t="shared" si="14"/>
        <v>2.0511927000000062E-3</v>
      </c>
      <c r="N151" s="98">
        <f t="shared" si="16"/>
        <v>2.3823836476204452E-2</v>
      </c>
      <c r="Q151" s="149">
        <f t="shared" si="17"/>
        <v>2.8020754281500082E-2</v>
      </c>
      <c r="R151" s="149">
        <f t="shared" si="18"/>
        <v>2.3823836476204452E-2</v>
      </c>
      <c r="T151" s="113"/>
      <c r="U151" s="113"/>
    </row>
    <row r="152" spans="4:21" x14ac:dyDescent="0.2">
      <c r="D152" s="184">
        <v>32963</v>
      </c>
      <c r="E152" s="185">
        <v>2.6590084599999998E-2</v>
      </c>
      <c r="F152" s="185">
        <f t="shared" si="15"/>
        <v>2.4023609388500011E-2</v>
      </c>
      <c r="G152" s="185">
        <v>1.6024377100000001E-2</v>
      </c>
      <c r="H152" s="185">
        <v>1.0565707499999997E-2</v>
      </c>
      <c r="I152" s="185">
        <v>2.5000000000000001E-3</v>
      </c>
      <c r="L152" s="98">
        <f t="shared" si="14"/>
        <v>-6.5668293699999991E-2</v>
      </c>
      <c r="N152" s="98">
        <f t="shared" si="16"/>
        <v>-5.3069469576507933E-2</v>
      </c>
      <c r="Q152" s="149">
        <f t="shared" si="17"/>
        <v>2.4023609388500011E-2</v>
      </c>
      <c r="R152" s="149">
        <f t="shared" si="18"/>
        <v>-5.3069469576507933E-2</v>
      </c>
      <c r="T152" s="113"/>
      <c r="U152" s="113"/>
    </row>
    <row r="153" spans="4:21" x14ac:dyDescent="0.2">
      <c r="D153" s="184">
        <v>32873</v>
      </c>
      <c r="E153" s="185">
        <v>0.1125827874</v>
      </c>
      <c r="F153" s="185">
        <f t="shared" si="15"/>
        <v>0.1098013304315002</v>
      </c>
      <c r="G153" s="185">
        <v>2.5783078700000003E-2</v>
      </c>
      <c r="H153" s="185">
        <v>8.6799708699999992E-2</v>
      </c>
      <c r="I153" s="185">
        <v>2.5000000000000001E-3</v>
      </c>
      <c r="L153" s="98">
        <f t="shared" si="14"/>
        <v>0.16936752459999999</v>
      </c>
      <c r="N153" s="98">
        <f t="shared" si="16"/>
        <v>0.19651862596719605</v>
      </c>
      <c r="Q153" s="149">
        <f t="shared" si="17"/>
        <v>0.1098013304315002</v>
      </c>
      <c r="R153" s="149">
        <f t="shared" si="18"/>
        <v>0.19651862596719605</v>
      </c>
      <c r="T153" s="113"/>
      <c r="U153" s="113"/>
    </row>
    <row r="154" spans="4:21" x14ac:dyDescent="0.2">
      <c r="D154" s="184">
        <v>32781</v>
      </c>
      <c r="E154" s="185">
        <v>3.542095E-2</v>
      </c>
      <c r="F154" s="185">
        <f t="shared" si="15"/>
        <v>3.2832397625000009E-2</v>
      </c>
      <c r="G154" s="185">
        <v>3.1189057199999998E-2</v>
      </c>
      <c r="H154" s="185">
        <v>4.2318928000000013E-3</v>
      </c>
      <c r="I154" s="185">
        <v>2.5000000000000001E-3</v>
      </c>
      <c r="L154" s="98">
        <f t="shared" si="14"/>
        <v>-0.10228120190000001</v>
      </c>
      <c r="N154" s="98">
        <f t="shared" si="16"/>
        <v>-7.6596493459152426E-2</v>
      </c>
      <c r="Q154" s="149">
        <f t="shared" si="17"/>
        <v>3.2832397625000009E-2</v>
      </c>
      <c r="R154" s="149">
        <f t="shared" si="18"/>
        <v>-7.6596493459152426E-2</v>
      </c>
      <c r="T154" s="113"/>
      <c r="U154" s="113"/>
    </row>
    <row r="155" spans="4:21" x14ac:dyDescent="0.2">
      <c r="D155" s="184">
        <v>32689</v>
      </c>
      <c r="E155" s="185">
        <v>0.1445971288</v>
      </c>
      <c r="F155" s="185">
        <f t="shared" si="15"/>
        <v>0.14173563597800021</v>
      </c>
      <c r="G155" s="185">
        <v>3.3852141299999999E-2</v>
      </c>
      <c r="H155" s="185">
        <v>0.1107449875</v>
      </c>
      <c r="I155" s="185">
        <v>2.5000000000000001E-3</v>
      </c>
      <c r="L155" s="98">
        <f t="shared" si="14"/>
        <v>0.18414399349999999</v>
      </c>
      <c r="N155" s="98">
        <f t="shared" si="16"/>
        <v>0.22116922877928946</v>
      </c>
      <c r="Q155" s="149">
        <f t="shared" si="17"/>
        <v>0.14173563597800021</v>
      </c>
      <c r="R155" s="149">
        <f t="shared" si="18"/>
        <v>0.22116922877928946</v>
      </c>
      <c r="T155" s="113"/>
      <c r="U155" s="113"/>
    </row>
    <row r="156" spans="4:21" x14ac:dyDescent="0.2">
      <c r="D156" s="184">
        <v>32598</v>
      </c>
      <c r="E156" s="185">
        <v>4.16776913E-2</v>
      </c>
      <c r="F156" s="185">
        <f t="shared" si="15"/>
        <v>3.9073497071750118E-2</v>
      </c>
      <c r="G156" s="185">
        <v>4.3317097999999998E-3</v>
      </c>
      <c r="H156" s="185">
        <v>3.73459815E-2</v>
      </c>
      <c r="I156" s="185">
        <v>2.5000000000000001E-3</v>
      </c>
      <c r="L156" s="98">
        <f t="shared" si="14"/>
        <v>-4.1357960200000002E-2</v>
      </c>
      <c r="N156" s="98">
        <f t="shared" si="16"/>
        <v>-3.9612387578802588E-2</v>
      </c>
      <c r="Q156" s="149">
        <f t="shared" si="17"/>
        <v>3.9073497071750118E-2</v>
      </c>
      <c r="R156" s="149">
        <f t="shared" si="18"/>
        <v>-3.9612387578802588E-2</v>
      </c>
      <c r="T156" s="113"/>
      <c r="U156" s="113"/>
    </row>
    <row r="157" spans="4:21" x14ac:dyDescent="0.2">
      <c r="D157" s="184">
        <v>32508</v>
      </c>
      <c r="E157" s="185">
        <v>0.1269511324</v>
      </c>
      <c r="F157" s="185">
        <f t="shared" si="15"/>
        <v>0.124133754569</v>
      </c>
      <c r="G157" s="185">
        <v>1.0901209199999999E-2</v>
      </c>
      <c r="H157" s="185">
        <v>0.1160499232</v>
      </c>
      <c r="I157" s="185">
        <v>2.5000000000000001E-3</v>
      </c>
      <c r="L157" s="98">
        <f t="shared" si="14"/>
        <v>0.2151688799</v>
      </c>
      <c r="N157" s="98">
        <f t="shared" si="16"/>
        <v>0.22534465084793687</v>
      </c>
      <c r="Q157" s="149">
        <f t="shared" si="17"/>
        <v>0.124133754569</v>
      </c>
      <c r="R157" s="149">
        <f t="shared" si="18"/>
        <v>0.22534465084793687</v>
      </c>
      <c r="T157" s="113"/>
      <c r="U157" s="113"/>
    </row>
    <row r="158" spans="4:21" x14ac:dyDescent="0.2">
      <c r="D158" s="184">
        <v>32416</v>
      </c>
      <c r="E158" s="185">
        <v>4.43182716E-2</v>
      </c>
      <c r="F158" s="185">
        <f t="shared" si="15"/>
        <v>4.1707475920999881E-2</v>
      </c>
      <c r="G158" s="185">
        <v>2.7387305099999999E-2</v>
      </c>
      <c r="H158" s="185">
        <v>1.6930966500000002E-2</v>
      </c>
      <c r="I158" s="185">
        <v>2.5000000000000001E-3</v>
      </c>
      <c r="L158" s="98">
        <f t="shared" si="14"/>
        <v>-9.9336020000000136E-4</v>
      </c>
      <c r="N158" s="98">
        <f t="shared" si="16"/>
        <v>2.3800822592525694E-2</v>
      </c>
      <c r="Q158" s="149">
        <f t="shared" si="17"/>
        <v>4.1707475920999881E-2</v>
      </c>
      <c r="R158" s="149">
        <f t="shared" si="18"/>
        <v>2.3800822592525694E-2</v>
      </c>
      <c r="T158" s="113"/>
      <c r="U158" s="113"/>
    </row>
    <row r="159" spans="4:21" x14ac:dyDescent="0.2">
      <c r="D159" s="184">
        <v>32324</v>
      </c>
      <c r="E159" s="185">
        <v>6.3292294400000004E-2</v>
      </c>
      <c r="F159" s="185">
        <f t="shared" si="15"/>
        <v>6.0634063664000148E-2</v>
      </c>
      <c r="G159" s="185">
        <v>2.8437001199999999E-2</v>
      </c>
      <c r="H159" s="185">
        <v>3.4855293200000005E-2</v>
      </c>
      <c r="I159" s="185">
        <v>2.5000000000000001E-3</v>
      </c>
      <c r="L159" s="98">
        <f t="shared" si="14"/>
        <v>6.2026771200000018E-2</v>
      </c>
      <c r="N159" s="98">
        <f t="shared" si="16"/>
        <v>8.9497058697628917E-2</v>
      </c>
      <c r="Q159" s="149">
        <f t="shared" si="17"/>
        <v>6.0634063664000148E-2</v>
      </c>
      <c r="R159" s="149">
        <f t="shared" si="18"/>
        <v>8.9497058697628917E-2</v>
      </c>
      <c r="T159" s="113"/>
      <c r="U159" s="113"/>
    </row>
    <row r="160" spans="4:21" x14ac:dyDescent="0.2">
      <c r="D160" s="184">
        <v>32233</v>
      </c>
      <c r="E160" s="185">
        <v>3.9840808999999998E-2</v>
      </c>
      <c r="F160" s="185">
        <f t="shared" si="15"/>
        <v>3.7241206977500108E-2</v>
      </c>
      <c r="G160" s="185">
        <v>3.2156993800000006E-2</v>
      </c>
      <c r="H160" s="185">
        <v>7.6838151999999924E-3</v>
      </c>
      <c r="I160" s="185">
        <v>2.5000000000000001E-3</v>
      </c>
      <c r="L160" s="98">
        <f t="shared" si="14"/>
        <v>-2.8208836500000022E-2</v>
      </c>
      <c r="N160" s="98">
        <f t="shared" si="16"/>
        <v>5.3344330476545743E-4</v>
      </c>
      <c r="Q160" s="149">
        <f t="shared" si="17"/>
        <v>3.7241206977500108E-2</v>
      </c>
      <c r="R160" s="149">
        <f t="shared" si="18"/>
        <v>5.3344330476545743E-4</v>
      </c>
      <c r="T160" s="113"/>
      <c r="U160" s="113"/>
    </row>
    <row r="161" spans="4:21" x14ac:dyDescent="0.2">
      <c r="D161" s="184">
        <v>32142</v>
      </c>
      <c r="E161" s="185">
        <v>7.8516949000000003E-2</v>
      </c>
      <c r="F161" s="185">
        <f t="shared" si="15"/>
        <v>7.5820656627499927E-2</v>
      </c>
      <c r="G161" s="185">
        <v>3.4940482099999996E-2</v>
      </c>
      <c r="H161" s="185">
        <v>4.3576466900000006E-2</v>
      </c>
      <c r="I161" s="185">
        <v>2.5000000000000001E-3</v>
      </c>
      <c r="L161" s="98">
        <f t="shared" si="14"/>
        <v>2.0235934800000008E-2</v>
      </c>
      <c r="N161" s="98">
        <f t="shared" si="16"/>
        <v>5.3243761542111967E-2</v>
      </c>
      <c r="Q161" s="149">
        <f t="shared" si="17"/>
        <v>7.5820656627499927E-2</v>
      </c>
      <c r="R161" s="149">
        <f t="shared" si="18"/>
        <v>5.3243761542111967E-2</v>
      </c>
      <c r="T161" s="113"/>
      <c r="U161" s="113"/>
    </row>
    <row r="162" spans="4:21" x14ac:dyDescent="0.2">
      <c r="D162" s="184">
        <v>32050</v>
      </c>
      <c r="E162" s="185">
        <v>0.11882161350000001</v>
      </c>
      <c r="F162" s="185">
        <f t="shared" si="15"/>
        <v>0.11602455946625012</v>
      </c>
      <c r="G162" s="185">
        <v>5.1904614500000001E-2</v>
      </c>
      <c r="H162" s="185">
        <v>6.6916999000000005E-2</v>
      </c>
      <c r="I162" s="185">
        <v>2.5000000000000001E-3</v>
      </c>
      <c r="L162" s="98">
        <f t="shared" si="14"/>
        <v>9.9035528800000008E-2</v>
      </c>
      <c r="N162" s="98">
        <f t="shared" si="16"/>
        <v>0.15319034288355704</v>
      </c>
      <c r="Q162" s="149">
        <f t="shared" si="17"/>
        <v>0.11602455946625012</v>
      </c>
      <c r="R162" s="149">
        <f t="shared" si="18"/>
        <v>0.15319034288355704</v>
      </c>
      <c r="T162" s="113"/>
      <c r="U162" s="113"/>
    </row>
    <row r="163" spans="4:21" x14ac:dyDescent="0.2">
      <c r="D163" s="184">
        <v>31958</v>
      </c>
      <c r="E163" s="185">
        <v>4.9095086400000001E-2</v>
      </c>
      <c r="F163" s="185">
        <f t="shared" si="15"/>
        <v>4.6472348683999964E-2</v>
      </c>
      <c r="G163" s="185">
        <v>1.4296617199999999E-2</v>
      </c>
      <c r="H163" s="185">
        <v>3.4798469200000001E-2</v>
      </c>
      <c r="I163" s="185">
        <v>2.5000000000000001E-3</v>
      </c>
      <c r="L163" s="98">
        <f t="shared" si="14"/>
        <v>6.9596938400000002E-2</v>
      </c>
      <c r="N163" s="98">
        <f t="shared" si="16"/>
        <v>8.2176334995630373E-2</v>
      </c>
      <c r="Q163" s="149">
        <f t="shared" si="17"/>
        <v>4.6472348683999964E-2</v>
      </c>
      <c r="R163" s="149">
        <f t="shared" si="18"/>
        <v>8.2176334995630373E-2</v>
      </c>
      <c r="T163" s="113"/>
      <c r="U163" s="113"/>
    </row>
    <row r="164" spans="4:21" x14ac:dyDescent="0.2">
      <c r="D164" s="184">
        <v>31867</v>
      </c>
      <c r="E164" s="185">
        <v>-5.9814150000000001E-4</v>
      </c>
      <c r="F164" s="185">
        <f t="shared" si="15"/>
        <v>-3.0966461462499373E-3</v>
      </c>
      <c r="G164" s="185">
        <v>-5.9814150000000001E-4</v>
      </c>
      <c r="H164" s="185">
        <v>0</v>
      </c>
      <c r="I164" s="185">
        <v>2.5000000000000001E-3</v>
      </c>
      <c r="L164" s="98">
        <f t="shared" si="14"/>
        <v>0</v>
      </c>
      <c r="N164" s="98">
        <f t="shared" si="16"/>
        <v>-3.0966461462499373E-3</v>
      </c>
      <c r="Q164" s="149">
        <f t="shared" si="17"/>
        <v>-3.0966461462499373E-3</v>
      </c>
      <c r="R164" s="149">
        <f t="shared" si="18"/>
        <v>-3.0966461462499373E-3</v>
      </c>
      <c r="T164" s="113"/>
      <c r="U164" s="113"/>
    </row>
    <row r="165" spans="4:21" x14ac:dyDescent="0.2">
      <c r="D165" s="101"/>
      <c r="E165" s="100"/>
      <c r="F165" s="100"/>
      <c r="G165" s="99"/>
      <c r="H165" s="99"/>
      <c r="I165" s="99"/>
      <c r="L165" s="98">
        <f t="shared" si="14"/>
        <v>0</v>
      </c>
      <c r="N165" s="98">
        <f t="shared" si="16"/>
        <v>0</v>
      </c>
      <c r="Q165" s="149">
        <f t="shared" si="17"/>
        <v>0</v>
      </c>
      <c r="R165" s="149">
        <f t="shared" si="18"/>
        <v>0</v>
      </c>
      <c r="T165" s="113"/>
      <c r="U165" s="113"/>
    </row>
    <row r="166" spans="4:21" x14ac:dyDescent="0.2">
      <c r="D166" s="101"/>
      <c r="E166" s="100"/>
      <c r="F166" s="100"/>
      <c r="G166" s="99"/>
      <c r="H166" s="99"/>
      <c r="I166" s="99"/>
      <c r="L166" s="98">
        <f t="shared" si="14"/>
        <v>0</v>
      </c>
      <c r="N166" s="98">
        <f t="shared" si="16"/>
        <v>0</v>
      </c>
      <c r="Q166" s="149">
        <f t="shared" si="17"/>
        <v>0</v>
      </c>
      <c r="R166" s="149">
        <f t="shared" si="18"/>
        <v>0</v>
      </c>
      <c r="T166" s="113"/>
      <c r="U166" s="113"/>
    </row>
    <row r="167" spans="4:21" x14ac:dyDescent="0.2">
      <c r="D167" s="101"/>
      <c r="E167" s="100"/>
      <c r="F167" s="100"/>
      <c r="G167" s="99"/>
      <c r="H167" s="99"/>
      <c r="I167" s="99"/>
      <c r="L167" s="98">
        <f t="shared" si="14"/>
        <v>0</v>
      </c>
      <c r="N167" s="98">
        <f t="shared" si="16"/>
        <v>0</v>
      </c>
      <c r="Q167" s="149">
        <f t="shared" si="17"/>
        <v>0</v>
      </c>
      <c r="R167" s="149">
        <f t="shared" si="18"/>
        <v>0</v>
      </c>
      <c r="T167" s="113"/>
      <c r="U167" s="113"/>
    </row>
    <row r="168" spans="4:21" x14ac:dyDescent="0.2">
      <c r="D168" s="101"/>
      <c r="E168" s="100"/>
      <c r="F168" s="100"/>
      <c r="G168" s="99"/>
      <c r="H168" s="99"/>
      <c r="I168" s="99"/>
      <c r="L168" s="98">
        <f t="shared" si="14"/>
        <v>0</v>
      </c>
      <c r="N168" s="98">
        <f t="shared" si="16"/>
        <v>0</v>
      </c>
      <c r="Q168" s="149">
        <f t="shared" si="17"/>
        <v>0</v>
      </c>
      <c r="R168" s="149">
        <f t="shared" si="18"/>
        <v>0</v>
      </c>
      <c r="T168" s="113"/>
      <c r="U168" s="113"/>
    </row>
    <row r="169" spans="4:21" x14ac:dyDescent="0.2">
      <c r="D169" s="101"/>
      <c r="E169" s="100"/>
      <c r="F169" s="100"/>
      <c r="G169" s="99"/>
      <c r="H169" s="99"/>
      <c r="I169" s="99"/>
      <c r="L169" s="98">
        <f t="shared" si="14"/>
        <v>0</v>
      </c>
      <c r="N169" s="98">
        <f t="shared" si="16"/>
        <v>0</v>
      </c>
      <c r="Q169" s="149">
        <f t="shared" si="17"/>
        <v>0</v>
      </c>
      <c r="R169" s="149">
        <f t="shared" si="18"/>
        <v>0</v>
      </c>
      <c r="T169" s="113"/>
      <c r="U169" s="113"/>
    </row>
    <row r="170" spans="4:21" x14ac:dyDescent="0.2">
      <c r="D170" s="101"/>
      <c r="E170" s="100"/>
      <c r="F170" s="100"/>
      <c r="G170" s="99"/>
      <c r="H170" s="99"/>
      <c r="I170" s="99"/>
      <c r="L170" s="98">
        <f t="shared" si="14"/>
        <v>0</v>
      </c>
      <c r="N170" s="98">
        <f t="shared" si="16"/>
        <v>0</v>
      </c>
      <c r="Q170" s="149">
        <f t="shared" si="17"/>
        <v>0</v>
      </c>
      <c r="R170" s="149">
        <f t="shared" si="18"/>
        <v>0</v>
      </c>
      <c r="T170" s="113"/>
      <c r="U170" s="113"/>
    </row>
    <row r="171" spans="4:21" x14ac:dyDescent="0.2">
      <c r="D171" s="101"/>
      <c r="E171" s="100"/>
      <c r="F171" s="100"/>
      <c r="G171" s="99"/>
      <c r="H171" s="99"/>
      <c r="I171" s="99"/>
      <c r="L171" s="98">
        <f t="shared" si="14"/>
        <v>0</v>
      </c>
      <c r="N171" s="98">
        <f t="shared" si="16"/>
        <v>0</v>
      </c>
      <c r="Q171" s="149">
        <f t="shared" si="17"/>
        <v>0</v>
      </c>
      <c r="R171" s="149">
        <f t="shared" si="18"/>
        <v>0</v>
      </c>
      <c r="T171" s="113"/>
      <c r="U171" s="113"/>
    </row>
    <row r="172" spans="4:21" x14ac:dyDescent="0.2">
      <c r="D172" s="101"/>
      <c r="E172" s="100"/>
      <c r="F172" s="100"/>
      <c r="G172" s="99"/>
      <c r="H172" s="99"/>
      <c r="I172" s="99"/>
      <c r="L172" s="98">
        <f t="shared" si="14"/>
        <v>0</v>
      </c>
      <c r="N172" s="98">
        <f t="shared" si="16"/>
        <v>0</v>
      </c>
      <c r="Q172" s="149">
        <f t="shared" si="17"/>
        <v>0</v>
      </c>
      <c r="R172" s="149">
        <f t="shared" si="18"/>
        <v>0</v>
      </c>
      <c r="T172" s="113"/>
      <c r="U172" s="113"/>
    </row>
    <row r="173" spans="4:21" x14ac:dyDescent="0.2">
      <c r="D173" s="101"/>
      <c r="E173" s="100"/>
      <c r="F173" s="100"/>
      <c r="G173" s="99"/>
      <c r="H173" s="99"/>
      <c r="I173" s="99"/>
      <c r="L173" s="98">
        <f t="shared" si="14"/>
        <v>0</v>
      </c>
      <c r="N173" s="98">
        <f t="shared" si="16"/>
        <v>0</v>
      </c>
      <c r="Q173" s="149">
        <f t="shared" si="17"/>
        <v>0</v>
      </c>
      <c r="R173" s="149">
        <f t="shared" si="18"/>
        <v>0</v>
      </c>
      <c r="T173" s="113"/>
      <c r="U173" s="113"/>
    </row>
    <row r="174" spans="4:21" x14ac:dyDescent="0.2">
      <c r="D174" s="101"/>
      <c r="E174" s="100"/>
      <c r="F174" s="100"/>
      <c r="G174" s="99"/>
      <c r="H174" s="99"/>
      <c r="I174" s="99"/>
      <c r="L174" s="98">
        <f t="shared" si="14"/>
        <v>0</v>
      </c>
      <c r="N174" s="98">
        <f t="shared" si="16"/>
        <v>0</v>
      </c>
      <c r="Q174" s="149">
        <f t="shared" si="17"/>
        <v>0</v>
      </c>
      <c r="R174" s="149">
        <f t="shared" si="18"/>
        <v>0</v>
      </c>
      <c r="T174" s="113"/>
      <c r="U174" s="113"/>
    </row>
    <row r="175" spans="4:21" x14ac:dyDescent="0.2">
      <c r="D175" s="101"/>
      <c r="E175" s="100"/>
      <c r="F175" s="100"/>
      <c r="G175" s="99"/>
      <c r="H175" s="99"/>
      <c r="I175" s="99"/>
      <c r="L175" s="98">
        <f t="shared" si="14"/>
        <v>0</v>
      </c>
      <c r="N175" s="98">
        <f t="shared" si="16"/>
        <v>0</v>
      </c>
      <c r="Q175" s="149">
        <f t="shared" si="17"/>
        <v>0</v>
      </c>
      <c r="R175" s="149">
        <f t="shared" si="18"/>
        <v>0</v>
      </c>
      <c r="T175" s="113"/>
      <c r="U175" s="113"/>
    </row>
    <row r="176" spans="4:21" x14ac:dyDescent="0.2">
      <c r="D176" s="101"/>
      <c r="E176" s="100"/>
      <c r="F176" s="100"/>
      <c r="G176" s="99"/>
      <c r="H176" s="99"/>
      <c r="I176" s="99"/>
      <c r="L176" s="98">
        <f t="shared" si="14"/>
        <v>0</v>
      </c>
      <c r="N176" s="98">
        <f t="shared" si="16"/>
        <v>0</v>
      </c>
      <c r="Q176" s="149">
        <f t="shared" si="17"/>
        <v>0</v>
      </c>
      <c r="R176" s="149">
        <f t="shared" si="18"/>
        <v>0</v>
      </c>
      <c r="T176" s="113"/>
      <c r="U176" s="113"/>
    </row>
    <row r="177" spans="4:21" x14ac:dyDescent="0.2">
      <c r="D177" s="101"/>
      <c r="E177" s="100"/>
      <c r="F177" s="100"/>
      <c r="G177" s="99"/>
      <c r="H177" s="99"/>
      <c r="I177" s="99"/>
      <c r="L177" s="98">
        <f t="shared" si="14"/>
        <v>0</v>
      </c>
      <c r="N177" s="98">
        <f t="shared" si="16"/>
        <v>0</v>
      </c>
      <c r="Q177" s="149">
        <f t="shared" si="17"/>
        <v>0</v>
      </c>
      <c r="R177" s="149">
        <f t="shared" si="18"/>
        <v>0</v>
      </c>
      <c r="T177" s="113"/>
      <c r="U177" s="113"/>
    </row>
    <row r="178" spans="4:21" x14ac:dyDescent="0.2">
      <c r="D178" s="101"/>
      <c r="E178" s="100"/>
      <c r="F178" s="100"/>
      <c r="G178" s="99"/>
      <c r="H178" s="99"/>
      <c r="I178" s="99"/>
      <c r="L178" s="98">
        <f t="shared" si="14"/>
        <v>0</v>
      </c>
      <c r="N178" s="98">
        <f t="shared" si="16"/>
        <v>0</v>
      </c>
      <c r="Q178" s="149">
        <f t="shared" si="17"/>
        <v>0</v>
      </c>
      <c r="R178" s="149">
        <f t="shared" si="18"/>
        <v>0</v>
      </c>
      <c r="T178" s="113"/>
      <c r="U178" s="113"/>
    </row>
    <row r="179" spans="4:21" x14ac:dyDescent="0.2">
      <c r="D179" s="101"/>
      <c r="E179" s="100"/>
      <c r="F179" s="100"/>
      <c r="G179" s="99"/>
      <c r="H179" s="99"/>
      <c r="I179" s="99"/>
      <c r="L179" s="98">
        <f t="shared" si="14"/>
        <v>0</v>
      </c>
      <c r="N179" s="98">
        <f t="shared" si="16"/>
        <v>0</v>
      </c>
      <c r="Q179" s="149">
        <f t="shared" si="17"/>
        <v>0</v>
      </c>
      <c r="R179" s="149">
        <f t="shared" si="18"/>
        <v>0</v>
      </c>
      <c r="T179" s="113"/>
      <c r="U179" s="113"/>
    </row>
    <row r="180" spans="4:21" x14ac:dyDescent="0.2">
      <c r="D180" s="101"/>
      <c r="E180" s="100"/>
      <c r="F180" s="100"/>
      <c r="G180" s="99"/>
      <c r="H180" s="99"/>
      <c r="I180" s="99"/>
      <c r="L180" s="98">
        <f t="shared" si="14"/>
        <v>0</v>
      </c>
      <c r="N180" s="98">
        <f t="shared" si="16"/>
        <v>0</v>
      </c>
      <c r="Q180" s="149">
        <f t="shared" si="17"/>
        <v>0</v>
      </c>
      <c r="R180" s="149">
        <f t="shared" si="18"/>
        <v>0</v>
      </c>
      <c r="T180" s="113"/>
      <c r="U180" s="113"/>
    </row>
    <row r="181" spans="4:21" x14ac:dyDescent="0.2">
      <c r="D181" s="101"/>
      <c r="E181" s="100"/>
      <c r="F181" s="100"/>
      <c r="G181" s="99"/>
      <c r="H181" s="99"/>
      <c r="I181" s="99"/>
      <c r="L181" s="98">
        <f t="shared" si="14"/>
        <v>0</v>
      </c>
      <c r="N181" s="98">
        <f t="shared" si="16"/>
        <v>0</v>
      </c>
      <c r="Q181" s="149">
        <f t="shared" si="17"/>
        <v>0</v>
      </c>
      <c r="R181" s="149">
        <f t="shared" si="18"/>
        <v>0</v>
      </c>
      <c r="T181" s="113"/>
      <c r="U181" s="113"/>
    </row>
    <row r="182" spans="4:21" x14ac:dyDescent="0.2">
      <c r="D182" s="101"/>
      <c r="E182" s="100"/>
      <c r="F182" s="100"/>
      <c r="G182" s="99"/>
      <c r="H182" s="99"/>
      <c r="I182" s="99"/>
      <c r="L182" s="98">
        <f t="shared" si="14"/>
        <v>0</v>
      </c>
      <c r="N182" s="98">
        <f t="shared" si="16"/>
        <v>0</v>
      </c>
      <c r="Q182" s="149">
        <f t="shared" si="17"/>
        <v>0</v>
      </c>
      <c r="R182" s="149">
        <f t="shared" si="18"/>
        <v>0</v>
      </c>
      <c r="T182" s="113"/>
      <c r="U182" s="113"/>
    </row>
    <row r="183" spans="4:21" x14ac:dyDescent="0.2">
      <c r="D183" s="101"/>
      <c r="E183" s="100"/>
      <c r="F183" s="100"/>
      <c r="G183" s="99"/>
      <c r="H183" s="99"/>
      <c r="I183" s="99"/>
      <c r="L183" s="98">
        <f t="shared" si="14"/>
        <v>0</v>
      </c>
      <c r="N183" s="98">
        <f t="shared" si="16"/>
        <v>0</v>
      </c>
      <c r="Q183" s="149">
        <f t="shared" si="17"/>
        <v>0</v>
      </c>
      <c r="R183" s="149">
        <f t="shared" si="18"/>
        <v>0</v>
      </c>
      <c r="T183" s="113"/>
      <c r="U183" s="113"/>
    </row>
    <row r="184" spans="4:21" x14ac:dyDescent="0.2">
      <c r="D184" s="101"/>
      <c r="E184" s="100"/>
      <c r="F184" s="100"/>
      <c r="G184" s="99"/>
      <c r="H184" s="99"/>
      <c r="I184" s="99"/>
      <c r="L184" s="98">
        <f t="shared" si="14"/>
        <v>0</v>
      </c>
      <c r="N184" s="98">
        <f t="shared" si="16"/>
        <v>0</v>
      </c>
      <c r="Q184" s="149">
        <f t="shared" si="17"/>
        <v>0</v>
      </c>
      <c r="R184" s="149">
        <f t="shared" si="18"/>
        <v>0</v>
      </c>
    </row>
    <row r="185" spans="4:21" x14ac:dyDescent="0.2">
      <c r="D185" s="101"/>
      <c r="E185" s="100"/>
      <c r="F185" s="100"/>
      <c r="G185" s="99"/>
      <c r="H185" s="99"/>
      <c r="I185" s="99"/>
      <c r="L185" s="98">
        <f t="shared" si="14"/>
        <v>0</v>
      </c>
      <c r="N185" s="98">
        <f t="shared" si="16"/>
        <v>0</v>
      </c>
      <c r="Q185" s="149">
        <f t="shared" si="17"/>
        <v>0</v>
      </c>
      <c r="R185" s="149">
        <f t="shared" si="18"/>
        <v>0</v>
      </c>
    </row>
    <row r="186" spans="4:21" x14ac:dyDescent="0.2">
      <c r="D186" s="101"/>
      <c r="E186" s="100"/>
      <c r="F186" s="100"/>
      <c r="G186" s="99"/>
      <c r="H186" s="99"/>
      <c r="I186" s="99"/>
      <c r="L186" s="98">
        <f t="shared" si="14"/>
        <v>0</v>
      </c>
      <c r="N186" s="98">
        <f t="shared" si="16"/>
        <v>0</v>
      </c>
      <c r="Q186" s="149">
        <f t="shared" si="17"/>
        <v>0</v>
      </c>
      <c r="R186" s="149">
        <f t="shared" si="18"/>
        <v>0</v>
      </c>
    </row>
    <row r="187" spans="4:21" x14ac:dyDescent="0.2">
      <c r="D187" s="101"/>
      <c r="E187" s="100"/>
      <c r="F187" s="100"/>
      <c r="G187" s="99"/>
      <c r="H187" s="99"/>
      <c r="I187" s="99"/>
      <c r="L187" s="98">
        <f t="shared" si="14"/>
        <v>0</v>
      </c>
      <c r="N187" s="98">
        <f t="shared" si="16"/>
        <v>0</v>
      </c>
      <c r="Q187" s="149">
        <f t="shared" si="17"/>
        <v>0</v>
      </c>
      <c r="R187" s="149">
        <f t="shared" si="18"/>
        <v>0</v>
      </c>
    </row>
    <row r="188" spans="4:21" x14ac:dyDescent="0.2">
      <c r="D188" s="101"/>
      <c r="E188" s="100"/>
      <c r="F188" s="100"/>
      <c r="G188" s="99"/>
      <c r="H188" s="99"/>
      <c r="I188" s="99"/>
      <c r="L188" s="98">
        <f t="shared" si="14"/>
        <v>0</v>
      </c>
      <c r="N188" s="98">
        <f t="shared" si="16"/>
        <v>0</v>
      </c>
      <c r="Q188" s="149">
        <f t="shared" si="17"/>
        <v>0</v>
      </c>
      <c r="R188" s="149">
        <f t="shared" si="18"/>
        <v>0</v>
      </c>
    </row>
    <row r="189" spans="4:21" x14ac:dyDescent="0.2">
      <c r="D189" s="101"/>
      <c r="E189" s="100"/>
      <c r="F189" s="100"/>
      <c r="G189" s="99"/>
      <c r="H189" s="99"/>
      <c r="I189" s="99"/>
      <c r="L189" s="98">
        <f t="shared" si="14"/>
        <v>0</v>
      </c>
      <c r="N189" s="98">
        <f t="shared" si="16"/>
        <v>0</v>
      </c>
      <c r="Q189" s="149">
        <f t="shared" si="17"/>
        <v>0</v>
      </c>
      <c r="R189" s="149">
        <f t="shared" si="18"/>
        <v>0</v>
      </c>
    </row>
    <row r="190" spans="4:21" x14ac:dyDescent="0.2">
      <c r="D190" s="101"/>
      <c r="E190" s="100"/>
      <c r="F190" s="100"/>
      <c r="G190" s="99"/>
      <c r="H190" s="99"/>
      <c r="I190" s="99"/>
      <c r="L190" s="98">
        <f t="shared" si="14"/>
        <v>0</v>
      </c>
      <c r="N190" s="98">
        <f t="shared" si="16"/>
        <v>0</v>
      </c>
      <c r="Q190" s="149">
        <f t="shared" si="17"/>
        <v>0</v>
      </c>
      <c r="R190" s="149">
        <f t="shared" si="18"/>
        <v>0</v>
      </c>
    </row>
    <row r="191" spans="4:21" x14ac:dyDescent="0.2">
      <c r="D191" s="101"/>
      <c r="E191" s="100"/>
      <c r="F191" s="100"/>
      <c r="G191" s="99"/>
      <c r="H191" s="99"/>
      <c r="I191" s="99"/>
      <c r="L191" s="98">
        <f t="shared" si="14"/>
        <v>0</v>
      </c>
      <c r="N191" s="98">
        <f t="shared" si="16"/>
        <v>0</v>
      </c>
      <c r="Q191" s="149">
        <f t="shared" si="17"/>
        <v>0</v>
      </c>
      <c r="R191" s="149">
        <f t="shared" si="18"/>
        <v>0</v>
      </c>
    </row>
    <row r="192" spans="4:21" x14ac:dyDescent="0.2">
      <c r="D192" s="101"/>
      <c r="E192" s="100"/>
      <c r="F192" s="100"/>
      <c r="G192" s="99"/>
      <c r="H192" s="99"/>
      <c r="I192" s="99"/>
      <c r="L192" s="98">
        <f t="shared" si="14"/>
        <v>0</v>
      </c>
      <c r="N192" s="98">
        <f t="shared" si="16"/>
        <v>0</v>
      </c>
      <c r="Q192" s="149">
        <f t="shared" si="17"/>
        <v>0</v>
      </c>
      <c r="R192" s="149">
        <f t="shared" si="18"/>
        <v>0</v>
      </c>
    </row>
    <row r="193" spans="4:18" x14ac:dyDescent="0.2">
      <c r="D193" s="101"/>
      <c r="E193" s="100"/>
      <c r="F193" s="100"/>
      <c r="G193" s="99"/>
      <c r="H193" s="99"/>
      <c r="I193" s="99"/>
      <c r="L193" s="98">
        <f t="shared" si="14"/>
        <v>0</v>
      </c>
      <c r="N193" s="98">
        <f t="shared" si="16"/>
        <v>0</v>
      </c>
      <c r="Q193" s="149">
        <f t="shared" si="17"/>
        <v>0</v>
      </c>
      <c r="R193" s="149">
        <f t="shared" si="18"/>
        <v>0</v>
      </c>
    </row>
    <row r="194" spans="4:18" x14ac:dyDescent="0.2">
      <c r="D194" s="101"/>
      <c r="E194" s="100"/>
      <c r="F194" s="100"/>
      <c r="G194" s="99"/>
      <c r="H194" s="99"/>
      <c r="I194" s="99"/>
      <c r="L194" s="98">
        <f t="shared" si="14"/>
        <v>0</v>
      </c>
      <c r="N194" s="98">
        <f t="shared" si="16"/>
        <v>0</v>
      </c>
      <c r="Q194" s="149">
        <f t="shared" si="17"/>
        <v>0</v>
      </c>
      <c r="R194" s="149">
        <f t="shared" si="18"/>
        <v>0</v>
      </c>
    </row>
    <row r="195" spans="4:18" x14ac:dyDescent="0.2">
      <c r="D195" s="101"/>
      <c r="E195" s="100"/>
      <c r="F195" s="100"/>
      <c r="G195" s="99"/>
      <c r="H195" s="99"/>
      <c r="I195" s="99"/>
      <c r="L195" s="98">
        <f t="shared" si="14"/>
        <v>0</v>
      </c>
      <c r="N195" s="98">
        <f t="shared" si="16"/>
        <v>0</v>
      </c>
      <c r="Q195" s="149">
        <f t="shared" si="17"/>
        <v>0</v>
      </c>
      <c r="R195" s="149">
        <f t="shared" si="18"/>
        <v>0</v>
      </c>
    </row>
    <row r="196" spans="4:18" x14ac:dyDescent="0.2">
      <c r="D196" s="101"/>
      <c r="E196" s="100"/>
      <c r="F196" s="100"/>
      <c r="G196" s="99"/>
      <c r="H196" s="99"/>
      <c r="I196" s="99"/>
      <c r="L196" s="98">
        <f t="shared" si="14"/>
        <v>0</v>
      </c>
      <c r="N196" s="98">
        <f t="shared" si="16"/>
        <v>0</v>
      </c>
      <c r="Q196" s="149">
        <f t="shared" si="17"/>
        <v>0</v>
      </c>
      <c r="R196" s="149">
        <f t="shared" si="18"/>
        <v>0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3300-7C4A-4A87-8C28-6FC617B56BF2}">
  <sheetPr codeName="Sheet16">
    <tabColor theme="9" tint="-0.249977111117893"/>
  </sheetPr>
  <dimension ref="B1:V196"/>
  <sheetViews>
    <sheetView topLeftCell="E1" zoomScale="130" zoomScaleNormal="130" workbookViewId="0">
      <selection activeCell="V11" sqref="V11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21" width="9.33203125" style="97"/>
    <col min="22" max="22" width="9.33203125" style="97" customWidth="1"/>
    <col min="23" max="16384" width="9.33203125" style="97"/>
  </cols>
  <sheetData>
    <row r="1" spans="2:22" x14ac:dyDescent="0.2">
      <c r="B1" s="155" t="s">
        <v>484</v>
      </c>
      <c r="C1" s="156"/>
      <c r="D1" s="156"/>
      <c r="E1" s="156"/>
      <c r="Q1" s="113"/>
    </row>
    <row r="2" spans="2:22" x14ac:dyDescent="0.2">
      <c r="B2" s="156" t="s">
        <v>485</v>
      </c>
      <c r="C2" s="156"/>
      <c r="D2" s="156"/>
      <c r="E2" s="156"/>
      <c r="Q2" s="113"/>
    </row>
    <row r="3" spans="2:22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  <c r="Q3" s="113"/>
      <c r="V3" s="196">
        <f>1+G14</f>
        <v>1.0072587584712001</v>
      </c>
    </row>
    <row r="4" spans="2:22" x14ac:dyDescent="0.2">
      <c r="B4" s="156" t="s">
        <v>487</v>
      </c>
      <c r="C4" s="156"/>
      <c r="D4" s="156"/>
      <c r="E4" s="156"/>
      <c r="G4" s="188"/>
      <c r="Q4" s="113"/>
      <c r="V4" s="196">
        <f t="shared" ref="V4:V6" si="0">1+G15</f>
        <v>1.0072743650823199</v>
      </c>
    </row>
    <row r="5" spans="2:22" x14ac:dyDescent="0.2">
      <c r="Q5" s="196"/>
      <c r="V5" s="196">
        <f t="shared" si="0"/>
        <v>1.00734901223238</v>
      </c>
    </row>
    <row r="6" spans="2:22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Row Crops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  <c r="V6" s="196">
        <f t="shared" si="0"/>
        <v>1.0114570734167601</v>
      </c>
    </row>
    <row r="7" spans="2:22" s="145" customFormat="1" ht="12" customHeight="1" x14ac:dyDescent="0.2">
      <c r="B7" s="147" t="s">
        <v>477</v>
      </c>
      <c r="C7" s="147"/>
      <c r="D7" s="146" t="s">
        <v>508</v>
      </c>
      <c r="L7" s="318"/>
      <c r="N7" s="324"/>
      <c r="O7" s="316"/>
      <c r="T7" s="318"/>
      <c r="V7" s="196">
        <f>PRODUCT(V3:V6)-1</f>
        <v>3.3751742524250838E-2</v>
      </c>
    </row>
    <row r="8" spans="2:22" x14ac:dyDescent="0.2">
      <c r="B8" s="147" t="s">
        <v>28</v>
      </c>
      <c r="C8" s="147"/>
      <c r="D8" s="146" t="s">
        <v>478</v>
      </c>
      <c r="G8" s="145"/>
      <c r="H8" s="145"/>
      <c r="I8" s="145"/>
      <c r="L8" s="318"/>
      <c r="N8" s="324"/>
      <c r="O8" s="316"/>
      <c r="T8" s="318"/>
    </row>
    <row r="9" spans="2:22" ht="15" customHeight="1" x14ac:dyDescent="0.2">
      <c r="L9" s="318"/>
      <c r="N9" s="324"/>
      <c r="O9" s="316"/>
      <c r="T9" s="318"/>
    </row>
    <row r="10" spans="2:22" ht="12.75" x14ac:dyDescent="0.2">
      <c r="D10" s="322"/>
      <c r="E10" s="322"/>
      <c r="F10" s="322"/>
      <c r="G10" s="322"/>
      <c r="H10" s="322"/>
      <c r="I10" s="322"/>
      <c r="L10" s="194">
        <v>0.5</v>
      </c>
      <c r="N10" s="133">
        <f>STDEV(N14:N113)</f>
        <v>4.098262902981821E-2</v>
      </c>
      <c r="O10" s="134">
        <f>N10*2</f>
        <v>8.196525805963642E-2</v>
      </c>
      <c r="Q10" s="319" t="s">
        <v>480</v>
      </c>
      <c r="R10" s="319" t="s">
        <v>481</v>
      </c>
      <c r="T10" s="132">
        <f>SLOPE(T14:T113,U14:U113)</f>
        <v>0.25383039900072574</v>
      </c>
    </row>
    <row r="11" spans="2:22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2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2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2" ht="15.75" thickBot="1" x14ac:dyDescent="0.25">
      <c r="B14" s="151" t="s">
        <v>482</v>
      </c>
      <c r="C14" s="153" t="s">
        <v>473</v>
      </c>
      <c r="D14" s="184">
        <v>45565</v>
      </c>
      <c r="E14" s="185">
        <v>7.6309393245699297E-3</v>
      </c>
      <c r="F14" s="185">
        <f>(1+E14)*(1-I14)-1</f>
        <v>5.1118619762584583E-3</v>
      </c>
      <c r="G14" s="185">
        <v>7.2587584711999997E-3</v>
      </c>
      <c r="H14" s="185">
        <v>3.7218085339E-4</v>
      </c>
      <c r="I14" s="185">
        <v>2.5000000000000001E-3</v>
      </c>
      <c r="J14" s="154"/>
      <c r="L14" s="98">
        <f>(H14-($L$10*H15))/(1-$L$10)</f>
        <v>-6.4423085368001069E-3</v>
      </c>
      <c r="N14" s="98">
        <f>(1+L14)*(1+G14)*(1-I14)-1</f>
        <v>-1.7322374441972599E-3</v>
      </c>
      <c r="Q14" s="149">
        <f>F14</f>
        <v>5.1118619762584583E-3</v>
      </c>
      <c r="R14" s="149">
        <f>N14</f>
        <v>-1.7322374441972599E-3</v>
      </c>
      <c r="S14" s="102"/>
      <c r="T14" s="113">
        <f t="shared" ref="T14:T76" si="1">H14</f>
        <v>3.7218085339E-4</v>
      </c>
      <c r="U14" s="113">
        <f t="shared" ref="U14:U76" si="2">H16</f>
        <v>1.507291839998004E-2</v>
      </c>
    </row>
    <row r="15" spans="2:22" ht="12" customHeight="1" x14ac:dyDescent="0.2">
      <c r="B15" s="320" t="s">
        <v>472</v>
      </c>
      <c r="D15" s="184">
        <v>45473</v>
      </c>
      <c r="E15" s="185">
        <v>1.446103532590004E-2</v>
      </c>
      <c r="F15" s="185">
        <f t="shared" ref="F15:F78" si="3">(1+E15)*(1-I15)-1</f>
        <v>1.1924882737585296E-2</v>
      </c>
      <c r="G15" s="185">
        <v>7.2743650823199335E-3</v>
      </c>
      <c r="H15" s="185">
        <v>7.1866702435801066E-3</v>
      </c>
      <c r="I15" s="185">
        <v>2.5000000000000001E-3</v>
      </c>
      <c r="L15" s="98">
        <f t="shared" ref="L15:L75" si="4">(H15-($L$10*H16))/(1-$L$10)</f>
        <v>-6.9957791281982651E-4</v>
      </c>
      <c r="N15" s="98">
        <f t="shared" ref="N15:N78" si="5">(1+L15)*(1+G15)*(1-I15)-1</f>
        <v>4.0532739388978722E-3</v>
      </c>
      <c r="Q15" s="149">
        <f t="shared" ref="Q15:Q78" si="6">F15</f>
        <v>1.1924882737585296E-2</v>
      </c>
      <c r="R15" s="149">
        <f t="shared" ref="R15:R78" si="7">N15</f>
        <v>4.0532739388978722E-3</v>
      </c>
      <c r="S15" s="102"/>
      <c r="T15" s="113">
        <f t="shared" si="1"/>
        <v>7.1866702435801066E-3</v>
      </c>
      <c r="U15" s="113">
        <f t="shared" si="2"/>
        <v>2.7779694631490104E-2</v>
      </c>
    </row>
    <row r="16" spans="2:22" x14ac:dyDescent="0.2">
      <c r="B16" s="320"/>
      <c r="D16" s="184">
        <v>45382</v>
      </c>
      <c r="E16" s="185">
        <v>2.2421930632360088E-2</v>
      </c>
      <c r="F16" s="185">
        <f t="shared" si="3"/>
        <v>1.9865875805779254E-2</v>
      </c>
      <c r="G16" s="185">
        <v>7.3490122323800477E-3</v>
      </c>
      <c r="H16" s="185">
        <v>1.507291839998004E-2</v>
      </c>
      <c r="I16" s="185">
        <v>2.5000000000000001E-3</v>
      </c>
      <c r="L16" s="98">
        <f t="shared" si="4"/>
        <v>2.3661421684699757E-3</v>
      </c>
      <c r="N16" s="98">
        <f t="shared" si="5"/>
        <v>7.2082118505683024E-3</v>
      </c>
      <c r="Q16" s="149">
        <f t="shared" si="6"/>
        <v>1.9865875805779254E-2</v>
      </c>
      <c r="R16" s="149">
        <f t="shared" si="7"/>
        <v>7.2082118505683024E-3</v>
      </c>
      <c r="S16" s="102"/>
      <c r="T16" s="113">
        <f t="shared" si="1"/>
        <v>1.507291839998004E-2</v>
      </c>
      <c r="U16" s="113">
        <f t="shared" si="2"/>
        <v>2.5021527232900187E-3</v>
      </c>
    </row>
    <row r="17" spans="2:21" ht="12.75" thickBot="1" x14ac:dyDescent="0.25">
      <c r="B17" s="321"/>
      <c r="D17" s="184">
        <v>45291</v>
      </c>
      <c r="E17" s="185">
        <v>3.9236768048249937E-2</v>
      </c>
      <c r="F17" s="185">
        <f t="shared" si="3"/>
        <v>3.6638676128129433E-2</v>
      </c>
      <c r="G17" s="185">
        <v>1.1457073416760055E-2</v>
      </c>
      <c r="H17" s="185">
        <v>2.7779694631490104E-2</v>
      </c>
      <c r="I17" s="185">
        <v>2.5000000000000001E-3</v>
      </c>
      <c r="L17" s="98">
        <f t="shared" si="4"/>
        <v>5.3057236539690189E-2</v>
      </c>
      <c r="N17" s="98">
        <f t="shared" si="5"/>
        <v>6.2459385134248979E-2</v>
      </c>
      <c r="Q17" s="149">
        <f t="shared" si="6"/>
        <v>3.6638676128129433E-2</v>
      </c>
      <c r="R17" s="149">
        <f t="shared" si="7"/>
        <v>6.2459385134248979E-2</v>
      </c>
      <c r="S17" s="102"/>
      <c r="T17" s="113">
        <f t="shared" si="1"/>
        <v>2.7779694631490104E-2</v>
      </c>
      <c r="U17" s="113">
        <f t="shared" si="2"/>
        <v>1.0211742273E-2</v>
      </c>
    </row>
    <row r="18" spans="2:21" x14ac:dyDescent="0.2">
      <c r="B18" s="152"/>
      <c r="D18" s="184">
        <v>45199</v>
      </c>
      <c r="E18" s="185">
        <v>9.2359966216799538E-3</v>
      </c>
      <c r="F18" s="185">
        <f t="shared" si="3"/>
        <v>6.7129066301259144E-3</v>
      </c>
      <c r="G18" s="185">
        <v>6.7338438983899351E-3</v>
      </c>
      <c r="H18" s="185">
        <v>2.5021527232900187E-3</v>
      </c>
      <c r="I18" s="185">
        <v>2.5000000000000001E-3</v>
      </c>
      <c r="L18" s="98">
        <f t="shared" si="4"/>
        <v>-5.207436826419963E-3</v>
      </c>
      <c r="N18" s="98">
        <f t="shared" si="5"/>
        <v>-1.0123873472429601E-3</v>
      </c>
      <c r="Q18" s="149">
        <f t="shared" si="6"/>
        <v>6.7129066301259144E-3</v>
      </c>
      <c r="R18" s="149">
        <f t="shared" si="7"/>
        <v>-1.0123873472429601E-3</v>
      </c>
      <c r="S18" s="102"/>
      <c r="T18" s="113">
        <f t="shared" si="1"/>
        <v>2.5021527232900187E-3</v>
      </c>
      <c r="U18" s="113">
        <f t="shared" si="2"/>
        <v>2.3521607678689938E-2</v>
      </c>
    </row>
    <row r="19" spans="2:21" x14ac:dyDescent="0.2">
      <c r="D19" s="184">
        <v>45107</v>
      </c>
      <c r="E19" s="185">
        <v>1.7206948671149913E-2</v>
      </c>
      <c r="F19" s="185">
        <f t="shared" si="3"/>
        <v>1.4663931299472077E-2</v>
      </c>
      <c r="G19" s="185">
        <v>6.9952063981000004E-3</v>
      </c>
      <c r="H19" s="185">
        <v>1.0211742273E-2</v>
      </c>
      <c r="I19" s="185">
        <v>2.5000000000000001E-3</v>
      </c>
      <c r="L19" s="98">
        <f t="shared" si="4"/>
        <v>-3.0981231326899367E-3</v>
      </c>
      <c r="N19" s="98">
        <f t="shared" si="5"/>
        <v>1.3657227265135852E-3</v>
      </c>
      <c r="Q19" s="149">
        <f t="shared" si="6"/>
        <v>1.4663931299472077E-2</v>
      </c>
      <c r="R19" s="149">
        <f t="shared" si="7"/>
        <v>1.3657227265135852E-3</v>
      </c>
      <c r="S19" s="102"/>
      <c r="T19" s="113">
        <f t="shared" si="1"/>
        <v>1.0211742273E-2</v>
      </c>
      <c r="U19" s="113">
        <f t="shared" si="2"/>
        <v>3.4080014404370029E-2</v>
      </c>
    </row>
    <row r="20" spans="2:21" x14ac:dyDescent="0.2">
      <c r="D20" s="184">
        <v>45016</v>
      </c>
      <c r="E20" s="185">
        <v>3.3026550743840088E-2</v>
      </c>
      <c r="F20" s="185">
        <f t="shared" si="3"/>
        <v>3.0443984366980592E-2</v>
      </c>
      <c r="G20" s="185">
        <v>9.5049430651499289E-3</v>
      </c>
      <c r="H20" s="185">
        <v>2.3521607678689938E-2</v>
      </c>
      <c r="I20" s="185">
        <v>2.5000000000000001E-3</v>
      </c>
      <c r="L20" s="98">
        <f t="shared" si="4"/>
        <v>1.2963200953009846E-2</v>
      </c>
      <c r="N20" s="98">
        <f t="shared" si="5"/>
        <v>2.0034880108897424E-2</v>
      </c>
      <c r="Q20" s="149">
        <f t="shared" si="6"/>
        <v>3.0443984366980592E-2</v>
      </c>
      <c r="R20" s="149">
        <f t="shared" si="7"/>
        <v>2.0034880108897424E-2</v>
      </c>
      <c r="S20" s="102"/>
      <c r="T20" s="113">
        <f t="shared" si="1"/>
        <v>2.3521607678689938E-2</v>
      </c>
      <c r="U20" s="113">
        <f t="shared" si="2"/>
        <v>1.946321707137999E-2</v>
      </c>
    </row>
    <row r="21" spans="2:21" x14ac:dyDescent="0.2">
      <c r="D21" s="184">
        <v>44926</v>
      </c>
      <c r="E21" s="185">
        <v>4.654895317454999E-2</v>
      </c>
      <c r="F21" s="185">
        <f t="shared" si="3"/>
        <v>4.3932580791613773E-2</v>
      </c>
      <c r="G21" s="185">
        <v>1.2468938770169968E-2</v>
      </c>
      <c r="H21" s="185">
        <v>3.4080014404370029E-2</v>
      </c>
      <c r="I21" s="185">
        <v>2.5000000000000001E-3</v>
      </c>
      <c r="L21" s="98">
        <f t="shared" si="4"/>
        <v>4.8696811737360068E-2</v>
      </c>
      <c r="N21" s="98">
        <f t="shared" si="5"/>
        <v>5.9118515701207297E-2</v>
      </c>
      <c r="Q21" s="149">
        <f t="shared" si="6"/>
        <v>4.3932580791613773E-2</v>
      </c>
      <c r="R21" s="149">
        <f t="shared" si="7"/>
        <v>5.9118515701207297E-2</v>
      </c>
      <c r="S21" s="102"/>
      <c r="T21" s="113">
        <f t="shared" si="1"/>
        <v>3.4080014404370029E-2</v>
      </c>
      <c r="U21" s="113">
        <f t="shared" si="2"/>
        <v>1.301305227E-2</v>
      </c>
    </row>
    <row r="22" spans="2:21" x14ac:dyDescent="0.2">
      <c r="D22" s="184">
        <v>44834</v>
      </c>
      <c r="E22" s="185">
        <v>2.674648595882001E-2</v>
      </c>
      <c r="F22" s="185">
        <f t="shared" si="3"/>
        <v>2.417961974392302E-2</v>
      </c>
      <c r="G22" s="185">
        <v>7.2832688874400198E-3</v>
      </c>
      <c r="H22" s="185">
        <v>1.946321707137999E-2</v>
      </c>
      <c r="I22" s="185">
        <v>2.5000000000000001E-3</v>
      </c>
      <c r="L22" s="98">
        <f t="shared" si="4"/>
        <v>2.5913381872759982E-2</v>
      </c>
      <c r="N22" s="98">
        <f t="shared" si="5"/>
        <v>3.0801921425941847E-2</v>
      </c>
      <c r="Q22" s="149">
        <f t="shared" si="6"/>
        <v>2.417961974392302E-2</v>
      </c>
      <c r="R22" s="149">
        <f t="shared" si="7"/>
        <v>3.0801921425941847E-2</v>
      </c>
      <c r="S22" s="102"/>
      <c r="T22" s="113">
        <f t="shared" si="1"/>
        <v>1.946321707137999E-2</v>
      </c>
      <c r="U22" s="113">
        <f t="shared" si="2"/>
        <v>3.3810124339020087E-2</v>
      </c>
    </row>
    <row r="23" spans="2:21" x14ac:dyDescent="0.2">
      <c r="D23" s="184">
        <v>44742</v>
      </c>
      <c r="E23" s="185">
        <v>2.0468330990800032E-2</v>
      </c>
      <c r="F23" s="185">
        <f t="shared" si="3"/>
        <v>1.7917160163323009E-2</v>
      </c>
      <c r="G23" s="185">
        <v>7.4552787206999998E-3</v>
      </c>
      <c r="H23" s="185">
        <v>1.301305227E-2</v>
      </c>
      <c r="I23" s="185">
        <v>2.5000000000000001E-3</v>
      </c>
      <c r="L23" s="98">
        <f t="shared" si="4"/>
        <v>-7.7840197990200859E-3</v>
      </c>
      <c r="N23" s="98">
        <f t="shared" si="5"/>
        <v>-2.8858061827004011E-3</v>
      </c>
      <c r="Q23" s="149">
        <f t="shared" si="6"/>
        <v>1.7917160163323009E-2</v>
      </c>
      <c r="R23" s="149">
        <f t="shared" si="7"/>
        <v>-2.8858061827004011E-3</v>
      </c>
      <c r="T23" s="113">
        <f t="shared" si="1"/>
        <v>1.301305227E-2</v>
      </c>
      <c r="U23" s="113">
        <f t="shared" si="2"/>
        <v>3.5969272444E-2</v>
      </c>
    </row>
    <row r="24" spans="2:21" x14ac:dyDescent="0.2">
      <c r="D24" s="184">
        <v>44651</v>
      </c>
      <c r="E24" s="185">
        <v>4.3561050257030054E-2</v>
      </c>
      <c r="F24" s="185">
        <f t="shared" si="3"/>
        <v>4.0952147631387437E-2</v>
      </c>
      <c r="G24" s="185">
        <v>9.7509259180099672E-3</v>
      </c>
      <c r="H24" s="185">
        <v>3.3810124339020087E-2</v>
      </c>
      <c r="I24" s="185">
        <v>2.5000000000000001E-3</v>
      </c>
      <c r="L24" s="98">
        <f t="shared" si="4"/>
        <v>3.1650976234040173E-2</v>
      </c>
      <c r="N24" s="98">
        <f t="shared" si="5"/>
        <v>3.9106252155349797E-2</v>
      </c>
      <c r="Q24" s="149">
        <f t="shared" si="6"/>
        <v>4.0952147631387437E-2</v>
      </c>
      <c r="R24" s="149">
        <f t="shared" si="7"/>
        <v>3.9106252155349797E-2</v>
      </c>
      <c r="T24" s="113">
        <f t="shared" si="1"/>
        <v>3.3810124339020087E-2</v>
      </c>
      <c r="U24" s="113">
        <f t="shared" si="2"/>
        <v>1.4843752494489992E-2</v>
      </c>
    </row>
    <row r="25" spans="2:21" x14ac:dyDescent="0.2">
      <c r="D25" s="184">
        <v>44561</v>
      </c>
      <c r="E25" s="185">
        <v>4.6523217332099964E-2</v>
      </c>
      <c r="F25" s="185">
        <f t="shared" si="3"/>
        <v>4.3906909288769835E-2</v>
      </c>
      <c r="G25" s="185">
        <v>1.0553944888000001E-2</v>
      </c>
      <c r="H25" s="185">
        <v>3.5969272444E-2</v>
      </c>
      <c r="I25" s="185">
        <v>2.5000000000000001E-3</v>
      </c>
      <c r="L25" s="98">
        <f t="shared" si="4"/>
        <v>5.7094792393510008E-2</v>
      </c>
      <c r="N25" s="98">
        <f t="shared" si="5"/>
        <v>6.5580684292388502E-2</v>
      </c>
      <c r="Q25" s="149">
        <f t="shared" si="6"/>
        <v>4.3906909288769835E-2</v>
      </c>
      <c r="R25" s="149">
        <f t="shared" si="7"/>
        <v>6.5580684292388502E-2</v>
      </c>
      <c r="T25" s="113">
        <f t="shared" si="1"/>
        <v>3.5969272444E-2</v>
      </c>
      <c r="U25" s="113">
        <f t="shared" si="2"/>
        <v>1.4156474852000001E-2</v>
      </c>
    </row>
    <row r="26" spans="2:21" x14ac:dyDescent="0.2">
      <c r="D26" s="184">
        <v>44469</v>
      </c>
      <c r="E26" s="185">
        <v>2.2493511208979911E-2</v>
      </c>
      <c r="F26" s="185">
        <f t="shared" si="3"/>
        <v>1.9937277430957412E-2</v>
      </c>
      <c r="G26" s="185">
        <v>7.6497587144999102E-3</v>
      </c>
      <c r="H26" s="185">
        <v>1.4843752494489992E-2</v>
      </c>
      <c r="I26" s="185">
        <v>2.5000000000000001E-3</v>
      </c>
      <c r="L26" s="98">
        <f t="shared" si="4"/>
        <v>1.5531030136979984E-2</v>
      </c>
      <c r="N26" s="98">
        <f t="shared" si="5"/>
        <v>2.0741348490904032E-2</v>
      </c>
      <c r="Q26" s="149">
        <f t="shared" si="6"/>
        <v>1.9937277430957412E-2</v>
      </c>
      <c r="R26" s="149">
        <f t="shared" si="7"/>
        <v>2.0741348490904032E-2</v>
      </c>
      <c r="T26" s="113">
        <f t="shared" si="1"/>
        <v>1.4843752494489992E-2</v>
      </c>
      <c r="U26" s="113">
        <f t="shared" si="2"/>
        <v>5.8509608336000003E-3</v>
      </c>
    </row>
    <row r="27" spans="2:21" x14ac:dyDescent="0.2">
      <c r="D27" s="184">
        <v>44377</v>
      </c>
      <c r="E27" s="185">
        <v>2.1957783375389894E-2</v>
      </c>
      <c r="F27" s="185">
        <f t="shared" si="3"/>
        <v>1.9402888916951522E-2</v>
      </c>
      <c r="G27" s="185">
        <v>7.8013085233000004E-3</v>
      </c>
      <c r="H27" s="185">
        <v>1.4156474852000001E-2</v>
      </c>
      <c r="I27" s="185">
        <v>2.5000000000000001E-3</v>
      </c>
      <c r="L27" s="98">
        <f t="shared" si="4"/>
        <v>2.2461988870400001E-2</v>
      </c>
      <c r="N27" s="98">
        <f t="shared" si="5"/>
        <v>2.7862433973177669E-2</v>
      </c>
      <c r="Q27" s="149">
        <f t="shared" si="6"/>
        <v>1.9402888916951522E-2</v>
      </c>
      <c r="R27" s="149">
        <f t="shared" si="7"/>
        <v>2.7862433973177669E-2</v>
      </c>
      <c r="T27" s="113">
        <f t="shared" si="1"/>
        <v>1.4156474852000001E-2</v>
      </c>
      <c r="U27" s="113">
        <f t="shared" si="2"/>
        <v>7.3223156176001059E-3</v>
      </c>
    </row>
    <row r="28" spans="2:21" x14ac:dyDescent="0.2">
      <c r="D28" s="184">
        <v>44286</v>
      </c>
      <c r="E28" s="185">
        <v>1.5609570515080051E-2</v>
      </c>
      <c r="F28" s="185">
        <f t="shared" si="3"/>
        <v>1.3070546588792364E-2</v>
      </c>
      <c r="G28" s="185">
        <v>9.7586096815000002E-3</v>
      </c>
      <c r="H28" s="185">
        <v>5.8509608336000003E-3</v>
      </c>
      <c r="I28" s="185">
        <v>2.5000000000000001E-3</v>
      </c>
      <c r="L28" s="98">
        <f t="shared" si="4"/>
        <v>4.3796060495998948E-3</v>
      </c>
      <c r="N28" s="98">
        <f t="shared" si="5"/>
        <v>1.1645502210604119E-2</v>
      </c>
      <c r="Q28" s="149">
        <f t="shared" si="6"/>
        <v>1.3070546588792364E-2</v>
      </c>
      <c r="R28" s="149">
        <f t="shared" si="7"/>
        <v>1.1645502210604119E-2</v>
      </c>
      <c r="T28" s="113">
        <f t="shared" si="1"/>
        <v>5.8509608336000003E-3</v>
      </c>
      <c r="U28" s="113">
        <f t="shared" si="2"/>
        <v>3.0116498212000575E-3</v>
      </c>
    </row>
    <row r="29" spans="2:21" x14ac:dyDescent="0.2">
      <c r="D29" s="184">
        <v>44196</v>
      </c>
      <c r="E29" s="185">
        <v>1.5966503846990054E-2</v>
      </c>
      <c r="F29" s="185">
        <f t="shared" si="3"/>
        <v>1.3426587587372696E-2</v>
      </c>
      <c r="G29" s="185">
        <v>8.6441882293899486E-3</v>
      </c>
      <c r="H29" s="185">
        <v>7.3223156176001059E-3</v>
      </c>
      <c r="I29" s="185">
        <v>2.5000000000000001E-3</v>
      </c>
      <c r="L29" s="98">
        <f t="shared" si="4"/>
        <v>1.1632981414000154E-2</v>
      </c>
      <c r="N29" s="98">
        <f t="shared" si="5"/>
        <v>1.7826783006090752E-2</v>
      </c>
      <c r="Q29" s="149">
        <f t="shared" si="6"/>
        <v>1.3426587587372696E-2</v>
      </c>
      <c r="R29" s="149">
        <f t="shared" si="7"/>
        <v>1.7826783006090752E-2</v>
      </c>
      <c r="T29" s="113">
        <f t="shared" si="1"/>
        <v>7.3223156176001059E-3</v>
      </c>
      <c r="U29" s="113">
        <f t="shared" si="2"/>
        <v>2.9797999999999999E-4</v>
      </c>
    </row>
    <row r="30" spans="2:21" x14ac:dyDescent="0.2">
      <c r="D30" s="184">
        <v>44104</v>
      </c>
      <c r="E30" s="185">
        <v>1.0674565250059942E-2</v>
      </c>
      <c r="F30" s="185">
        <f t="shared" si="3"/>
        <v>8.1478788369349076E-3</v>
      </c>
      <c r="G30" s="185">
        <v>7.6629154288601065E-3</v>
      </c>
      <c r="H30" s="185">
        <v>3.0116498212000575E-3</v>
      </c>
      <c r="I30" s="185">
        <v>2.5000000000000001E-3</v>
      </c>
      <c r="L30" s="98">
        <f t="shared" si="4"/>
        <v>5.7253196424001153E-3</v>
      </c>
      <c r="N30" s="98">
        <f t="shared" si="5"/>
        <v>1.0898527442204431E-2</v>
      </c>
      <c r="Q30" s="149">
        <f t="shared" si="6"/>
        <v>8.1478788369349076E-3</v>
      </c>
      <c r="R30" s="149">
        <f t="shared" si="7"/>
        <v>1.0898527442204431E-2</v>
      </c>
      <c r="T30" s="113">
        <f t="shared" si="1"/>
        <v>3.0116498212000575E-3</v>
      </c>
      <c r="U30" s="113">
        <f t="shared" si="2"/>
        <v>-2.7009098207190219E-3</v>
      </c>
    </row>
    <row r="31" spans="2:21" x14ac:dyDescent="0.2">
      <c r="D31" s="184">
        <v>44012</v>
      </c>
      <c r="E31" s="185">
        <v>8.1692099999999997E-3</v>
      </c>
      <c r="F31" s="185">
        <f t="shared" si="3"/>
        <v>5.6487869749999309E-3</v>
      </c>
      <c r="G31" s="185">
        <v>7.8712399999999998E-3</v>
      </c>
      <c r="H31" s="185">
        <v>2.9797999999999999E-4</v>
      </c>
      <c r="I31" s="185">
        <v>2.5000000000000001E-3</v>
      </c>
      <c r="L31" s="98">
        <f t="shared" si="4"/>
        <v>3.2968698207190218E-3</v>
      </c>
      <c r="N31" s="98">
        <f t="shared" si="5"/>
        <v>8.6660751236407041E-3</v>
      </c>
      <c r="Q31" s="149">
        <f t="shared" si="6"/>
        <v>5.6487869749999309E-3</v>
      </c>
      <c r="R31" s="149">
        <f t="shared" si="7"/>
        <v>8.6660751236407041E-3</v>
      </c>
      <c r="T31" s="113">
        <f t="shared" si="1"/>
        <v>2.9797999999999999E-4</v>
      </c>
      <c r="U31" s="113">
        <f t="shared" si="2"/>
        <v>5.8014268098200983E-3</v>
      </c>
    </row>
    <row r="32" spans="2:21" x14ac:dyDescent="0.2">
      <c r="D32" s="184">
        <v>43921</v>
      </c>
      <c r="E32" s="185">
        <v>6.6081490443099522E-3</v>
      </c>
      <c r="F32" s="185">
        <f t="shared" si="3"/>
        <v>4.0916286716992101E-3</v>
      </c>
      <c r="G32" s="185">
        <v>9.3090588650299733E-3</v>
      </c>
      <c r="H32" s="185">
        <v>-2.7009098207190219E-3</v>
      </c>
      <c r="I32" s="185">
        <v>2.5000000000000001E-3</v>
      </c>
      <c r="L32" s="98">
        <f t="shared" si="4"/>
        <v>-1.1203246451258142E-2</v>
      </c>
      <c r="N32" s="98">
        <f t="shared" si="5"/>
        <v>-4.4934830687549665E-3</v>
      </c>
      <c r="Q32" s="149">
        <f t="shared" si="6"/>
        <v>4.0916286716992101E-3</v>
      </c>
      <c r="R32" s="149">
        <f t="shared" si="7"/>
        <v>-4.4934830687549665E-3</v>
      </c>
      <c r="T32" s="113">
        <f t="shared" si="1"/>
        <v>-2.7009098207190219E-3</v>
      </c>
      <c r="U32" s="113">
        <f t="shared" si="2"/>
        <v>1.4949667780000001E-3</v>
      </c>
    </row>
    <row r="33" spans="4:21" x14ac:dyDescent="0.2">
      <c r="D33" s="184">
        <v>43830</v>
      </c>
      <c r="E33" s="185">
        <v>1.4436701193009993E-2</v>
      </c>
      <c r="F33" s="185">
        <f t="shared" si="3"/>
        <v>1.1900609440027576E-2</v>
      </c>
      <c r="G33" s="185">
        <v>8.6352743831799028E-3</v>
      </c>
      <c r="H33" s="185">
        <v>5.8014268098200983E-3</v>
      </c>
      <c r="I33" s="185">
        <v>2.5000000000000001E-3</v>
      </c>
      <c r="L33" s="98">
        <f t="shared" si="4"/>
        <v>1.0107886841640197E-2</v>
      </c>
      <c r="N33" s="98">
        <f t="shared" si="5"/>
        <v>1.6283369487129162E-2</v>
      </c>
      <c r="Q33" s="149">
        <f t="shared" si="6"/>
        <v>1.1900609440027576E-2</v>
      </c>
      <c r="R33" s="149">
        <f t="shared" si="7"/>
        <v>1.6283369487129162E-2</v>
      </c>
      <c r="T33" s="113">
        <f t="shared" si="1"/>
        <v>5.8014268098200983E-3</v>
      </c>
      <c r="U33" s="113">
        <f t="shared" si="2"/>
        <v>-1.7542716935680103E-3</v>
      </c>
    </row>
    <row r="34" spans="4:21" x14ac:dyDescent="0.2">
      <c r="D34" s="184">
        <v>43738</v>
      </c>
      <c r="E34" s="185">
        <v>9.1349137277199066E-3</v>
      </c>
      <c r="F34" s="185">
        <f t="shared" si="3"/>
        <v>6.6120764434005608E-3</v>
      </c>
      <c r="G34" s="185">
        <v>7.6399469497E-3</v>
      </c>
      <c r="H34" s="185">
        <v>1.4949667780000001E-3</v>
      </c>
      <c r="I34" s="185">
        <v>2.5000000000000001E-3</v>
      </c>
      <c r="L34" s="98">
        <f t="shared" si="4"/>
        <v>4.74420524956801E-3</v>
      </c>
      <c r="N34" s="98">
        <f t="shared" si="5"/>
        <v>9.8893466815039854E-3</v>
      </c>
      <c r="Q34" s="149">
        <f t="shared" si="6"/>
        <v>6.6120764434005608E-3</v>
      </c>
      <c r="R34" s="149">
        <f t="shared" si="7"/>
        <v>9.8893466815039854E-3</v>
      </c>
      <c r="T34" s="113">
        <f t="shared" si="1"/>
        <v>1.4949667780000001E-3</v>
      </c>
      <c r="U34" s="113">
        <f t="shared" si="2"/>
        <v>5.0415996935000004E-3</v>
      </c>
    </row>
    <row r="35" spans="4:21" x14ac:dyDescent="0.2">
      <c r="D35" s="184">
        <v>43646</v>
      </c>
      <c r="E35" s="185">
        <v>6.1954362567400167E-3</v>
      </c>
      <c r="F35" s="185">
        <f t="shared" si="3"/>
        <v>3.6799476660982489E-3</v>
      </c>
      <c r="G35" s="185">
        <v>7.9497079503099144E-3</v>
      </c>
      <c r="H35" s="185">
        <v>-1.7542716935680103E-3</v>
      </c>
      <c r="I35" s="185">
        <v>2.5000000000000001E-3</v>
      </c>
      <c r="L35" s="98">
        <f t="shared" si="4"/>
        <v>-8.5501430806360218E-3</v>
      </c>
      <c r="N35" s="98">
        <f t="shared" si="5"/>
        <v>-3.166735255073716E-3</v>
      </c>
      <c r="Q35" s="149">
        <f t="shared" si="6"/>
        <v>3.6799476660982489E-3</v>
      </c>
      <c r="R35" s="149">
        <f t="shared" si="7"/>
        <v>-3.166735255073716E-3</v>
      </c>
      <c r="T35" s="113">
        <f t="shared" si="1"/>
        <v>-1.7542716935680103E-3</v>
      </c>
      <c r="U35" s="113">
        <f t="shared" si="2"/>
        <v>5.7440577116198988E-3</v>
      </c>
    </row>
    <row r="36" spans="4:21" x14ac:dyDescent="0.2">
      <c r="D36" s="184">
        <v>43555</v>
      </c>
      <c r="E36" s="185">
        <v>1.351215091677993E-2</v>
      </c>
      <c r="F36" s="185">
        <f t="shared" si="3"/>
        <v>1.0978370539488136E-2</v>
      </c>
      <c r="G36" s="185">
        <v>8.4705512232999998E-3</v>
      </c>
      <c r="H36" s="185">
        <v>5.0415996935000004E-3</v>
      </c>
      <c r="I36" s="185">
        <v>2.5000000000000001E-3</v>
      </c>
      <c r="L36" s="98">
        <f t="shared" si="4"/>
        <v>4.339141675380102E-3</v>
      </c>
      <c r="N36" s="98">
        <f t="shared" si="5"/>
        <v>1.0314331700955526E-2</v>
      </c>
      <c r="Q36" s="149">
        <f t="shared" si="6"/>
        <v>1.0978370539488136E-2</v>
      </c>
      <c r="R36" s="149">
        <f t="shared" si="7"/>
        <v>1.0314331700955526E-2</v>
      </c>
      <c r="T36" s="113">
        <f t="shared" si="1"/>
        <v>5.0415996935000004E-3</v>
      </c>
      <c r="U36" s="113">
        <f t="shared" si="2"/>
        <v>4.3169348858200784E-3</v>
      </c>
    </row>
    <row r="37" spans="4:21" x14ac:dyDescent="0.2">
      <c r="D37" s="184">
        <v>43465</v>
      </c>
      <c r="E37" s="185">
        <v>1.4996206075690077E-2</v>
      </c>
      <c r="F37" s="185">
        <f t="shared" si="3"/>
        <v>1.2458715560500933E-2</v>
      </c>
      <c r="G37" s="185">
        <v>9.2521483640699564E-3</v>
      </c>
      <c r="H37" s="185">
        <v>5.7440577116198988E-3</v>
      </c>
      <c r="I37" s="185">
        <v>2.5000000000000001E-3</v>
      </c>
      <c r="L37" s="98">
        <f t="shared" si="4"/>
        <v>7.1711805374197191E-3</v>
      </c>
      <c r="N37" s="98">
        <f t="shared" si="5"/>
        <v>1.394845353344798E-2</v>
      </c>
      <c r="Q37" s="149">
        <f t="shared" si="6"/>
        <v>1.2458715560500933E-2</v>
      </c>
      <c r="R37" s="149">
        <f t="shared" si="7"/>
        <v>1.394845353344798E-2</v>
      </c>
      <c r="T37" s="113">
        <f t="shared" si="1"/>
        <v>5.7440577116198988E-3</v>
      </c>
      <c r="U37" s="113">
        <f t="shared" si="2"/>
        <v>8.1695260161400718E-3</v>
      </c>
    </row>
    <row r="38" spans="4:21" x14ac:dyDescent="0.2">
      <c r="D38" s="184">
        <v>43373</v>
      </c>
      <c r="E38" s="185">
        <v>1.2645756516340034E-2</v>
      </c>
      <c r="F38" s="185">
        <f t="shared" si="3"/>
        <v>1.0114142125049241E-2</v>
      </c>
      <c r="G38" s="185">
        <v>8.3288216305199558E-3</v>
      </c>
      <c r="H38" s="185">
        <v>4.3169348858200784E-3</v>
      </c>
      <c r="I38" s="185">
        <v>2.5000000000000001E-3</v>
      </c>
      <c r="L38" s="98">
        <f t="shared" si="4"/>
        <v>4.6434375550008511E-4</v>
      </c>
      <c r="N38" s="98">
        <f t="shared" si="5"/>
        <v>6.2750402402789174E-3</v>
      </c>
      <c r="Q38" s="149">
        <f t="shared" si="6"/>
        <v>1.0114142125049241E-2</v>
      </c>
      <c r="R38" s="149">
        <f t="shared" si="7"/>
        <v>6.2750402402789174E-3</v>
      </c>
      <c r="T38" s="113">
        <f t="shared" si="1"/>
        <v>4.3169348858200784E-3</v>
      </c>
      <c r="U38" s="113">
        <f t="shared" si="2"/>
        <v>5.005050995340099E-3</v>
      </c>
    </row>
    <row r="39" spans="4:21" x14ac:dyDescent="0.2">
      <c r="D39" s="184">
        <v>43281</v>
      </c>
      <c r="E39" s="185">
        <v>1.6551659639699956E-2</v>
      </c>
      <c r="F39" s="185">
        <f t="shared" si="3"/>
        <v>1.4010280490600824E-2</v>
      </c>
      <c r="G39" s="185">
        <v>8.3821336235601063E-3</v>
      </c>
      <c r="H39" s="185">
        <v>8.1695260161400718E-3</v>
      </c>
      <c r="I39" s="185">
        <v>2.5000000000000001E-3</v>
      </c>
      <c r="L39" s="98">
        <f t="shared" si="4"/>
        <v>1.1334001036940045E-2</v>
      </c>
      <c r="N39" s="98">
        <f t="shared" si="5"/>
        <v>1.7261609927252231E-2</v>
      </c>
      <c r="Q39" s="149">
        <f t="shared" si="6"/>
        <v>1.4010280490600824E-2</v>
      </c>
      <c r="R39" s="149">
        <f t="shared" si="7"/>
        <v>1.7261609927252231E-2</v>
      </c>
      <c r="T39" s="113">
        <f t="shared" si="1"/>
        <v>8.1695260161400718E-3</v>
      </c>
      <c r="U39" s="113">
        <f t="shared" si="2"/>
        <v>2.6019233292000001E-3</v>
      </c>
    </row>
    <row r="40" spans="4:21" x14ac:dyDescent="0.2">
      <c r="D40" s="184">
        <v>43190</v>
      </c>
      <c r="E40" s="185">
        <v>1.3720693877290024E-2</v>
      </c>
      <c r="F40" s="185">
        <f t="shared" si="3"/>
        <v>1.1186392142596757E-2</v>
      </c>
      <c r="G40" s="185">
        <v>8.7156428819499254E-3</v>
      </c>
      <c r="H40" s="185">
        <v>5.005050995340099E-3</v>
      </c>
      <c r="I40" s="185">
        <v>2.5000000000000001E-3</v>
      </c>
      <c r="L40" s="98">
        <f t="shared" si="4"/>
        <v>7.4081786614801984E-3</v>
      </c>
      <c r="N40" s="98">
        <f t="shared" si="5"/>
        <v>1.3647917611591565E-2</v>
      </c>
      <c r="Q40" s="149">
        <f t="shared" si="6"/>
        <v>1.1186392142596757E-2</v>
      </c>
      <c r="R40" s="149">
        <f t="shared" si="7"/>
        <v>1.3647917611591565E-2</v>
      </c>
      <c r="T40" s="113">
        <f t="shared" si="1"/>
        <v>5.005050995340099E-3</v>
      </c>
      <c r="U40" s="113">
        <f t="shared" si="2"/>
        <v>1.0611222199008452E-4</v>
      </c>
    </row>
    <row r="41" spans="4:21" x14ac:dyDescent="0.2">
      <c r="D41" s="184">
        <v>43100</v>
      </c>
      <c r="E41" s="185">
        <v>1.2054074509270096E-2</v>
      </c>
      <c r="F41" s="185">
        <f t="shared" si="3"/>
        <v>9.5239393229968883E-3</v>
      </c>
      <c r="G41" s="185">
        <v>9.4521511800999998E-3</v>
      </c>
      <c r="H41" s="185">
        <v>2.6019233292000001E-3</v>
      </c>
      <c r="I41" s="185">
        <v>2.5000000000000001E-3</v>
      </c>
      <c r="L41" s="98">
        <f t="shared" si="4"/>
        <v>5.0977344364099156E-3</v>
      </c>
      <c r="N41" s="98">
        <f t="shared" si="5"/>
        <v>1.2061574997646041E-2</v>
      </c>
      <c r="Q41" s="149">
        <f t="shared" si="6"/>
        <v>9.5239393229968883E-3</v>
      </c>
      <c r="R41" s="149">
        <f t="shared" si="7"/>
        <v>1.2061574997646041E-2</v>
      </c>
      <c r="T41" s="113">
        <f t="shared" si="1"/>
        <v>2.6019233292000001E-3</v>
      </c>
      <c r="U41" s="113">
        <f t="shared" si="2"/>
        <v>8.0478275146800282E-3</v>
      </c>
    </row>
    <row r="42" spans="4:21" x14ac:dyDescent="0.2">
      <c r="D42" s="184">
        <v>43008</v>
      </c>
      <c r="E42" s="185">
        <v>8.8666905247400951E-3</v>
      </c>
      <c r="F42" s="185">
        <f t="shared" si="3"/>
        <v>6.3445237984283143E-3</v>
      </c>
      <c r="G42" s="185">
        <v>8.7605783027500106E-3</v>
      </c>
      <c r="H42" s="185">
        <v>1.0611222199008452E-4</v>
      </c>
      <c r="I42" s="185">
        <v>2.5000000000000001E-3</v>
      </c>
      <c r="L42" s="98">
        <f t="shared" si="4"/>
        <v>-7.8356030706998592E-3</v>
      </c>
      <c r="N42" s="98">
        <f t="shared" si="5"/>
        <v>-1.6458100092444639E-3</v>
      </c>
      <c r="Q42" s="149">
        <f t="shared" si="6"/>
        <v>6.3445237984283143E-3</v>
      </c>
      <c r="R42" s="149">
        <f t="shared" si="7"/>
        <v>-1.6458100092444639E-3</v>
      </c>
      <c r="T42" s="113">
        <f t="shared" si="1"/>
        <v>1.0611222199008452E-4</v>
      </c>
      <c r="U42" s="113">
        <f t="shared" si="2"/>
        <v>2.076470753E-4</v>
      </c>
    </row>
    <row r="43" spans="4:21" x14ac:dyDescent="0.2">
      <c r="D43" s="184">
        <v>42916</v>
      </c>
      <c r="E43" s="185">
        <v>1.6739240260819965E-2</v>
      </c>
      <c r="F43" s="185">
        <f t="shared" si="3"/>
        <v>1.419739216016791E-2</v>
      </c>
      <c r="G43" s="185">
        <v>8.6914127461399371E-3</v>
      </c>
      <c r="H43" s="185">
        <v>8.0478275146800282E-3</v>
      </c>
      <c r="I43" s="185">
        <v>2.5000000000000001E-3</v>
      </c>
      <c r="L43" s="98">
        <f t="shared" si="4"/>
        <v>1.5888007954060056E-2</v>
      </c>
      <c r="N43" s="98">
        <f t="shared" si="5"/>
        <v>2.2155716160205063E-2</v>
      </c>
      <c r="Q43" s="149">
        <f t="shared" si="6"/>
        <v>1.419739216016791E-2</v>
      </c>
      <c r="R43" s="149">
        <f t="shared" si="7"/>
        <v>2.2155716160205063E-2</v>
      </c>
      <c r="T43" s="113">
        <f t="shared" si="1"/>
        <v>8.0478275146800282E-3</v>
      </c>
      <c r="U43" s="113">
        <f t="shared" si="2"/>
        <v>2.5925014945999969E-3</v>
      </c>
    </row>
    <row r="44" spans="4:21" x14ac:dyDescent="0.2">
      <c r="D44" s="184">
        <v>42825</v>
      </c>
      <c r="E44" s="185">
        <v>9.0684697965199845E-3</v>
      </c>
      <c r="F44" s="185">
        <f t="shared" si="3"/>
        <v>6.5457986220287534E-3</v>
      </c>
      <c r="G44" s="185">
        <v>8.8608227211999999E-3</v>
      </c>
      <c r="H44" s="185">
        <v>2.076470753E-4</v>
      </c>
      <c r="I44" s="185">
        <v>2.5000000000000001E-3</v>
      </c>
      <c r="L44" s="98">
        <f t="shared" si="4"/>
        <v>-2.1772073439999969E-3</v>
      </c>
      <c r="N44" s="98">
        <f t="shared" si="5"/>
        <v>4.1476627200751626E-3</v>
      </c>
      <c r="Q44" s="149">
        <f t="shared" si="6"/>
        <v>6.5457986220287534E-3</v>
      </c>
      <c r="R44" s="149">
        <f t="shared" si="7"/>
        <v>4.1476627200751626E-3</v>
      </c>
      <c r="T44" s="113">
        <f t="shared" si="1"/>
        <v>2.076470753E-4</v>
      </c>
      <c r="U44" s="113">
        <f t="shared" si="2"/>
        <v>1.9346170170000401E-3</v>
      </c>
    </row>
    <row r="45" spans="4:21" x14ac:dyDescent="0.2">
      <c r="D45" s="184">
        <v>42735</v>
      </c>
      <c r="E45" s="185">
        <v>1.160525717067995E-2</v>
      </c>
      <c r="F45" s="185">
        <f t="shared" si="3"/>
        <v>9.0762440277531997E-3</v>
      </c>
      <c r="G45" s="185">
        <v>9.0127556760899452E-3</v>
      </c>
      <c r="H45" s="185">
        <v>2.5925014945999969E-3</v>
      </c>
      <c r="I45" s="185">
        <v>2.5000000000000001E-3</v>
      </c>
      <c r="L45" s="98">
        <f t="shared" si="4"/>
        <v>3.250385972199954E-3</v>
      </c>
      <c r="N45" s="98">
        <f t="shared" si="5"/>
        <v>9.7617054914529433E-3</v>
      </c>
      <c r="Q45" s="149">
        <f t="shared" si="6"/>
        <v>9.0762440277531997E-3</v>
      </c>
      <c r="R45" s="149">
        <f t="shared" si="7"/>
        <v>9.7617054914529433E-3</v>
      </c>
      <c r="T45" s="113">
        <f t="shared" si="1"/>
        <v>2.5925014945999969E-3</v>
      </c>
      <c r="U45" s="113">
        <f t="shared" si="2"/>
        <v>-5.5805630508398707E-4</v>
      </c>
    </row>
    <row r="46" spans="4:21" x14ac:dyDescent="0.2">
      <c r="D46" s="184">
        <v>42643</v>
      </c>
      <c r="E46" s="185">
        <v>1.069906423334E-2</v>
      </c>
      <c r="F46" s="185">
        <f t="shared" si="3"/>
        <v>8.1723165727567437E-3</v>
      </c>
      <c r="G46" s="185">
        <v>8.7644472163399493E-3</v>
      </c>
      <c r="H46" s="185">
        <v>1.9346170170000401E-3</v>
      </c>
      <c r="I46" s="185">
        <v>2.5000000000000001E-3</v>
      </c>
      <c r="L46" s="98">
        <f t="shared" si="4"/>
        <v>4.4272903390840668E-3</v>
      </c>
      <c r="N46" s="98">
        <f t="shared" si="5"/>
        <v>1.0697463957142439E-2</v>
      </c>
      <c r="Q46" s="149">
        <f t="shared" si="6"/>
        <v>8.1723165727567437E-3</v>
      </c>
      <c r="R46" s="149">
        <f t="shared" si="7"/>
        <v>1.0697463957142439E-2</v>
      </c>
      <c r="T46" s="113">
        <f t="shared" si="1"/>
        <v>1.9346170170000401E-3</v>
      </c>
      <c r="U46" s="113">
        <f t="shared" si="2"/>
        <v>6.9399520000000001E-3</v>
      </c>
    </row>
    <row r="47" spans="4:21" x14ac:dyDescent="0.2">
      <c r="D47" s="184">
        <v>42551</v>
      </c>
      <c r="E47" s="185">
        <v>8.1790304011699622E-3</v>
      </c>
      <c r="F47" s="185">
        <f t="shared" si="3"/>
        <v>5.6585828251671799E-3</v>
      </c>
      <c r="G47" s="185">
        <v>8.7370867062599444E-3</v>
      </c>
      <c r="H47" s="185">
        <v>-5.5805630508398707E-4</v>
      </c>
      <c r="I47" s="185">
        <v>2.5000000000000001E-3</v>
      </c>
      <c r="L47" s="98">
        <f t="shared" si="4"/>
        <v>-8.0560646101679734E-3</v>
      </c>
      <c r="N47" s="98">
        <f t="shared" si="5"/>
        <v>-1.8908910278209179E-3</v>
      </c>
      <c r="Q47" s="149">
        <f t="shared" si="6"/>
        <v>5.6585828251671799E-3</v>
      </c>
      <c r="R47" s="149">
        <f t="shared" si="7"/>
        <v>-1.8908910278209179E-3</v>
      </c>
      <c r="T47" s="113">
        <f t="shared" si="1"/>
        <v>-5.5805630508398707E-4</v>
      </c>
      <c r="U47" s="113">
        <f t="shared" si="2"/>
        <v>2.82989620154006E-3</v>
      </c>
    </row>
    <row r="48" spans="4:21" x14ac:dyDescent="0.2">
      <c r="D48" s="184">
        <v>42460</v>
      </c>
      <c r="E48" s="185">
        <v>1.5851974000000001E-2</v>
      </c>
      <c r="F48" s="185">
        <f t="shared" si="3"/>
        <v>1.3312344065000037E-2</v>
      </c>
      <c r="G48" s="185">
        <v>8.9120220000000003E-3</v>
      </c>
      <c r="H48" s="185">
        <v>6.9399520000000001E-3</v>
      </c>
      <c r="I48" s="185">
        <v>2.5000000000000001E-3</v>
      </c>
      <c r="L48" s="98">
        <f t="shared" si="4"/>
        <v>1.1050007798459941E-2</v>
      </c>
      <c r="N48" s="98">
        <f t="shared" si="5"/>
        <v>1.7510356441782449E-2</v>
      </c>
      <c r="Q48" s="149">
        <f t="shared" si="6"/>
        <v>1.3312344065000037E-2</v>
      </c>
      <c r="R48" s="149">
        <f t="shared" si="7"/>
        <v>1.7510356441782449E-2</v>
      </c>
      <c r="T48" s="113">
        <f t="shared" si="1"/>
        <v>6.9399520000000001E-3</v>
      </c>
      <c r="U48" s="113">
        <f t="shared" si="2"/>
        <v>8.7674632644199092E-3</v>
      </c>
    </row>
    <row r="49" spans="4:21" x14ac:dyDescent="0.2">
      <c r="D49" s="184">
        <v>42369</v>
      </c>
      <c r="E49" s="185">
        <v>1.23591893305599E-2</v>
      </c>
      <c r="F49" s="185">
        <f t="shared" si="3"/>
        <v>9.8282913572336206E-3</v>
      </c>
      <c r="G49" s="185">
        <v>9.5292931290200701E-3</v>
      </c>
      <c r="H49" s="185">
        <v>2.82989620154006E-3</v>
      </c>
      <c r="I49" s="185">
        <v>2.5000000000000001E-3</v>
      </c>
      <c r="L49" s="98">
        <f t="shared" si="4"/>
        <v>-3.1076708613397893E-3</v>
      </c>
      <c r="N49" s="98">
        <f t="shared" si="5"/>
        <v>3.8760283401912954E-3</v>
      </c>
      <c r="Q49" s="149">
        <f t="shared" si="6"/>
        <v>9.8282913572336206E-3</v>
      </c>
      <c r="R49" s="149">
        <f t="shared" si="7"/>
        <v>3.8760283401912954E-3</v>
      </c>
      <c r="T49" s="113">
        <f t="shared" si="1"/>
        <v>2.82989620154006E-3</v>
      </c>
      <c r="U49" s="113">
        <f t="shared" si="2"/>
        <v>1.9665497267100699E-3</v>
      </c>
    </row>
    <row r="50" spans="4:21" x14ac:dyDescent="0.2">
      <c r="D50" s="184">
        <v>42277</v>
      </c>
      <c r="E50" s="185">
        <v>1.79940308833999E-2</v>
      </c>
      <c r="F50" s="185">
        <f t="shared" si="3"/>
        <v>1.5449045806191553E-2</v>
      </c>
      <c r="G50" s="185">
        <v>9.2265676189800007E-3</v>
      </c>
      <c r="H50" s="185">
        <v>8.7674632644199092E-3</v>
      </c>
      <c r="I50" s="185">
        <v>2.5000000000000001E-3</v>
      </c>
      <c r="L50" s="98">
        <f t="shared" si="4"/>
        <v>1.5568376802129748E-2</v>
      </c>
      <c r="N50" s="98">
        <f t="shared" si="5"/>
        <v>2.2376240634636391E-2</v>
      </c>
      <c r="Q50" s="149">
        <f t="shared" si="6"/>
        <v>1.5449045806191553E-2</v>
      </c>
      <c r="R50" s="149">
        <f t="shared" si="7"/>
        <v>2.2376240634636391E-2</v>
      </c>
      <c r="T50" s="113">
        <f t="shared" si="1"/>
        <v>8.7674632644199092E-3</v>
      </c>
      <c r="U50" s="113">
        <f t="shared" si="2"/>
        <v>5.4908709999999979E-4</v>
      </c>
    </row>
    <row r="51" spans="4:21" x14ac:dyDescent="0.2">
      <c r="D51" s="184">
        <v>42185</v>
      </c>
      <c r="E51" s="185">
        <v>1.084053487974E-2</v>
      </c>
      <c r="F51" s="185">
        <f t="shared" si="3"/>
        <v>8.3134335425407713E-3</v>
      </c>
      <c r="G51" s="185">
        <v>8.8739851530299507E-3</v>
      </c>
      <c r="H51" s="185">
        <v>1.9665497267100699E-3</v>
      </c>
      <c r="I51" s="185">
        <v>2.5000000000000001E-3</v>
      </c>
      <c r="L51" s="98">
        <f t="shared" si="4"/>
        <v>3.38401235342014E-3</v>
      </c>
      <c r="N51" s="98">
        <f t="shared" si="5"/>
        <v>9.7573071138774559E-3</v>
      </c>
      <c r="Q51" s="149">
        <f t="shared" si="6"/>
        <v>8.3134335425407713E-3</v>
      </c>
      <c r="R51" s="149">
        <f t="shared" si="7"/>
        <v>9.7573071138774559E-3</v>
      </c>
      <c r="T51" s="113">
        <f t="shared" si="1"/>
        <v>1.9665497267100699E-3</v>
      </c>
      <c r="U51" s="113">
        <f t="shared" si="2"/>
        <v>-3.9540902999999992E-3</v>
      </c>
    </row>
    <row r="52" spans="4:21" x14ac:dyDescent="0.2">
      <c r="D52" s="184">
        <v>42094</v>
      </c>
      <c r="E52" s="185">
        <v>9.6506429699999997E-3</v>
      </c>
      <c r="F52" s="185">
        <f t="shared" si="3"/>
        <v>7.1265163625751082E-3</v>
      </c>
      <c r="G52" s="185">
        <v>9.1015558699999999E-3</v>
      </c>
      <c r="H52" s="185">
        <v>5.4908709999999979E-4</v>
      </c>
      <c r="I52" s="185">
        <v>2.5000000000000001E-3</v>
      </c>
      <c r="L52" s="98">
        <f t="shared" si="4"/>
        <v>5.0522644999999988E-3</v>
      </c>
      <c r="N52" s="98">
        <f t="shared" si="5"/>
        <v>1.1664304328022679E-2</v>
      </c>
      <c r="Q52" s="149">
        <f t="shared" si="6"/>
        <v>7.1265163625751082E-3</v>
      </c>
      <c r="R52" s="149">
        <f t="shared" si="7"/>
        <v>1.1664304328022679E-2</v>
      </c>
      <c r="T52" s="113">
        <f t="shared" si="1"/>
        <v>5.4908709999999979E-4</v>
      </c>
      <c r="U52" s="113">
        <f t="shared" si="2"/>
        <v>6.8089448999999989E-3</v>
      </c>
    </row>
    <row r="53" spans="4:21" x14ac:dyDescent="0.2">
      <c r="D53" s="184">
        <v>42004</v>
      </c>
      <c r="E53" s="185">
        <v>6.1635447200000006E-3</v>
      </c>
      <c r="F53" s="185">
        <f t="shared" si="3"/>
        <v>3.6481358581998968E-3</v>
      </c>
      <c r="G53" s="185">
        <v>1.011763502E-2</v>
      </c>
      <c r="H53" s="185">
        <v>-3.9540902999999992E-3</v>
      </c>
      <c r="I53" s="185">
        <v>2.5000000000000001E-3</v>
      </c>
      <c r="L53" s="98">
        <f t="shared" si="4"/>
        <v>-1.4717125499999997E-2</v>
      </c>
      <c r="N53" s="98">
        <f t="shared" si="5"/>
        <v>-7.23652200189151E-3</v>
      </c>
      <c r="Q53" s="149">
        <f t="shared" si="6"/>
        <v>3.6481358581998968E-3</v>
      </c>
      <c r="R53" s="149">
        <f t="shared" si="7"/>
        <v>-7.23652200189151E-3</v>
      </c>
      <c r="T53" s="113">
        <f t="shared" si="1"/>
        <v>-3.9540902999999992E-3</v>
      </c>
      <c r="U53" s="113">
        <f t="shared" si="2"/>
        <v>6.4526492200000021E-3</v>
      </c>
    </row>
    <row r="54" spans="4:21" x14ac:dyDescent="0.2">
      <c r="D54" s="184">
        <v>41912</v>
      </c>
      <c r="E54" s="185">
        <v>1.6021691399999999E-2</v>
      </c>
      <c r="F54" s="185">
        <f t="shared" si="3"/>
        <v>1.3481637171500083E-2</v>
      </c>
      <c r="G54" s="185">
        <v>9.2127465000000006E-3</v>
      </c>
      <c r="H54" s="185">
        <v>6.8089448999999989E-3</v>
      </c>
      <c r="I54" s="185">
        <v>2.5000000000000001E-3</v>
      </c>
      <c r="L54" s="98">
        <f t="shared" si="4"/>
        <v>7.1652405799999958E-3</v>
      </c>
      <c r="N54" s="98">
        <f t="shared" si="5"/>
        <v>1.3902888628512411E-2</v>
      </c>
      <c r="Q54" s="149">
        <f t="shared" si="6"/>
        <v>1.3481637171500083E-2</v>
      </c>
      <c r="R54" s="149">
        <f t="shared" si="7"/>
        <v>1.3902888628512411E-2</v>
      </c>
      <c r="T54" s="113">
        <f t="shared" si="1"/>
        <v>6.8089448999999989E-3</v>
      </c>
      <c r="U54" s="113">
        <f t="shared" si="2"/>
        <v>1.5166868239999999E-2</v>
      </c>
    </row>
    <row r="55" spans="4:21" x14ac:dyDescent="0.2">
      <c r="D55" s="184">
        <v>41820</v>
      </c>
      <c r="E55" s="185">
        <v>1.5261601930000002E-2</v>
      </c>
      <c r="F55" s="185">
        <f t="shared" si="3"/>
        <v>1.2723447925174991E-2</v>
      </c>
      <c r="G55" s="185">
        <v>8.8089527099999999E-3</v>
      </c>
      <c r="H55" s="185">
        <v>6.4526492200000021E-3</v>
      </c>
      <c r="I55" s="185">
        <v>2.5000000000000001E-3</v>
      </c>
      <c r="L55" s="98">
        <f t="shared" si="4"/>
        <v>-2.2615697999999948E-3</v>
      </c>
      <c r="N55" s="98">
        <f t="shared" si="5"/>
        <v>4.011142196459927E-3</v>
      </c>
      <c r="Q55" s="149">
        <f t="shared" si="6"/>
        <v>1.2723447925174991E-2</v>
      </c>
      <c r="R55" s="149">
        <f t="shared" si="7"/>
        <v>4.011142196459927E-3</v>
      </c>
      <c r="T55" s="113">
        <f t="shared" si="1"/>
        <v>6.4526492200000021E-3</v>
      </c>
      <c r="U55" s="113">
        <f t="shared" si="2"/>
        <v>4.4558703979999989E-2</v>
      </c>
    </row>
    <row r="56" spans="4:21" x14ac:dyDescent="0.2">
      <c r="D56" s="184">
        <v>41729</v>
      </c>
      <c r="E56" s="185">
        <v>2.4237955759999999E-2</v>
      </c>
      <c r="F56" s="185">
        <f t="shared" si="3"/>
        <v>2.1677360870600237E-2</v>
      </c>
      <c r="G56" s="185">
        <v>9.0710875199999999E-3</v>
      </c>
      <c r="H56" s="185">
        <v>1.5166868239999999E-2</v>
      </c>
      <c r="I56" s="185">
        <v>2.5000000000000001E-3</v>
      </c>
      <c r="L56" s="98">
        <f t="shared" si="4"/>
        <v>-1.4224967499999991E-2</v>
      </c>
      <c r="N56" s="98">
        <f t="shared" si="5"/>
        <v>-7.7697086153987183E-3</v>
      </c>
      <c r="Q56" s="149">
        <f t="shared" si="6"/>
        <v>2.1677360870600237E-2</v>
      </c>
      <c r="R56" s="149">
        <f t="shared" si="7"/>
        <v>-7.7697086153987183E-3</v>
      </c>
      <c r="T56" s="113">
        <f t="shared" si="1"/>
        <v>1.5166868239999999E-2</v>
      </c>
      <c r="U56" s="113">
        <f t="shared" si="2"/>
        <v>8.4484822299999984E-3</v>
      </c>
    </row>
    <row r="57" spans="4:21" x14ac:dyDescent="0.2">
      <c r="D57" s="184">
        <v>41639</v>
      </c>
      <c r="E57" s="185">
        <v>5.6301863259999987E-2</v>
      </c>
      <c r="F57" s="185">
        <f t="shared" si="3"/>
        <v>5.3661108601850138E-2</v>
      </c>
      <c r="G57" s="185">
        <v>1.174315928E-2</v>
      </c>
      <c r="H57" s="185">
        <v>4.4558703979999989E-2</v>
      </c>
      <c r="I57" s="185">
        <v>2.5000000000000001E-3</v>
      </c>
      <c r="L57" s="98">
        <f t="shared" si="4"/>
        <v>8.066892572999998E-2</v>
      </c>
      <c r="N57" s="98">
        <f t="shared" si="5"/>
        <v>9.0625994571159385E-2</v>
      </c>
      <c r="Q57" s="149">
        <f t="shared" si="6"/>
        <v>5.3661108601850138E-2</v>
      </c>
      <c r="R57" s="149">
        <f t="shared" si="7"/>
        <v>9.0625994571159385E-2</v>
      </c>
      <c r="T57" s="113">
        <f t="shared" si="1"/>
        <v>4.4558703979999989E-2</v>
      </c>
      <c r="U57" s="113">
        <f t="shared" si="2"/>
        <v>6.8735827499999975E-3</v>
      </c>
    </row>
    <row r="58" spans="4:21" x14ac:dyDescent="0.2">
      <c r="D58" s="184">
        <v>41547</v>
      </c>
      <c r="E58" s="185">
        <v>1.8321707529999998E-2</v>
      </c>
      <c r="F58" s="185">
        <f t="shared" si="3"/>
        <v>1.5775903261175062E-2</v>
      </c>
      <c r="G58" s="185">
        <v>9.8732252999999999E-3</v>
      </c>
      <c r="H58" s="185">
        <v>8.4484822299999984E-3</v>
      </c>
      <c r="I58" s="185">
        <v>2.5000000000000001E-3</v>
      </c>
      <c r="L58" s="98">
        <f t="shared" si="4"/>
        <v>1.0023381709999999E-2</v>
      </c>
      <c r="N58" s="98">
        <f t="shared" si="5"/>
        <v>1.7445581190601134E-2</v>
      </c>
      <c r="Q58" s="149">
        <f t="shared" si="6"/>
        <v>1.5775903261175062E-2</v>
      </c>
      <c r="R58" s="149">
        <f t="shared" si="7"/>
        <v>1.7445581190601134E-2</v>
      </c>
      <c r="T58" s="113">
        <f t="shared" si="1"/>
        <v>8.4484822299999984E-3</v>
      </c>
      <c r="U58" s="113">
        <f t="shared" si="2"/>
        <v>5.8217185449999993E-2</v>
      </c>
    </row>
    <row r="59" spans="4:21" x14ac:dyDescent="0.2">
      <c r="D59" s="184">
        <v>41455</v>
      </c>
      <c r="E59" s="185">
        <v>1.5835584149999998E-2</v>
      </c>
      <c r="F59" s="185">
        <f t="shared" si="3"/>
        <v>1.3295995189624987E-2</v>
      </c>
      <c r="G59" s="185">
        <v>8.9620014000000008E-3</v>
      </c>
      <c r="H59" s="185">
        <v>6.8735827499999975E-3</v>
      </c>
      <c r="I59" s="185">
        <v>2.5000000000000001E-3</v>
      </c>
      <c r="L59" s="98">
        <f t="shared" si="4"/>
        <v>-4.4470019949999995E-2</v>
      </c>
      <c r="N59" s="98">
        <f t="shared" si="5"/>
        <v>-3.8316792533722221E-2</v>
      </c>
      <c r="Q59" s="149">
        <f t="shared" si="6"/>
        <v>1.3295995189624987E-2</v>
      </c>
      <c r="R59" s="149">
        <f t="shared" si="7"/>
        <v>-3.8316792533722221E-2</v>
      </c>
      <c r="T59" s="113">
        <f t="shared" si="1"/>
        <v>6.8735827499999975E-3</v>
      </c>
      <c r="U59" s="113">
        <f t="shared" si="2"/>
        <v>6.3256422000000007E-2</v>
      </c>
    </row>
    <row r="60" spans="4:21" x14ac:dyDescent="0.2">
      <c r="D60" s="184">
        <v>41364</v>
      </c>
      <c r="E60" s="185">
        <v>6.8203218459999992E-2</v>
      </c>
      <c r="F60" s="185">
        <f t="shared" si="3"/>
        <v>6.5532710413849893E-2</v>
      </c>
      <c r="G60" s="185">
        <v>9.9860330100000009E-3</v>
      </c>
      <c r="H60" s="185">
        <v>5.8217185449999993E-2</v>
      </c>
      <c r="I60" s="185">
        <v>2.5000000000000001E-3</v>
      </c>
      <c r="L60" s="98">
        <f t="shared" si="4"/>
        <v>5.317794889999998E-2</v>
      </c>
      <c r="N60" s="98">
        <f t="shared" si="5"/>
        <v>6.1035781116461685E-2</v>
      </c>
      <c r="Q60" s="149">
        <f t="shared" si="6"/>
        <v>6.5532710413849893E-2</v>
      </c>
      <c r="R60" s="149">
        <f t="shared" si="7"/>
        <v>6.1035781116461685E-2</v>
      </c>
      <c r="T60" s="113">
        <f t="shared" si="1"/>
        <v>5.8217185449999993E-2</v>
      </c>
      <c r="U60" s="113">
        <f t="shared" si="2"/>
        <v>1.0039231700000002E-2</v>
      </c>
    </row>
    <row r="61" spans="4:21" x14ac:dyDescent="0.2">
      <c r="D61" s="184">
        <v>41274</v>
      </c>
      <c r="E61" s="185">
        <v>7.6383146100000007E-2</v>
      </c>
      <c r="F61" s="185">
        <f t="shared" si="3"/>
        <v>7.36921882347501E-2</v>
      </c>
      <c r="G61" s="185">
        <v>1.3126724100000001E-2</v>
      </c>
      <c r="H61" s="185">
        <v>6.3256422000000007E-2</v>
      </c>
      <c r="I61" s="185">
        <v>2.5000000000000001E-3</v>
      </c>
      <c r="L61" s="98">
        <f t="shared" si="4"/>
        <v>0.11647361230000002</v>
      </c>
      <c r="N61" s="98">
        <f t="shared" si="5"/>
        <v>0.12830143024015839</v>
      </c>
      <c r="Q61" s="149">
        <f t="shared" si="6"/>
        <v>7.36921882347501E-2</v>
      </c>
      <c r="R61" s="149">
        <f t="shared" si="7"/>
        <v>0.12830143024015839</v>
      </c>
      <c r="T61" s="113">
        <f t="shared" si="1"/>
        <v>6.3256422000000007E-2</v>
      </c>
      <c r="U61" s="113">
        <f t="shared" si="2"/>
        <v>9.1101776999999995E-3</v>
      </c>
    </row>
    <row r="62" spans="4:21" x14ac:dyDescent="0.2">
      <c r="D62" s="184">
        <v>41182</v>
      </c>
      <c r="E62" s="185">
        <v>2.0217126200000001E-2</v>
      </c>
      <c r="F62" s="185">
        <f t="shared" si="3"/>
        <v>1.7666583384500001E-2</v>
      </c>
      <c r="G62" s="185">
        <v>1.01778945E-2</v>
      </c>
      <c r="H62" s="185">
        <v>1.0039231700000002E-2</v>
      </c>
      <c r="I62" s="185">
        <v>2.5000000000000001E-3</v>
      </c>
      <c r="L62" s="98">
        <f t="shared" si="4"/>
        <v>1.0968285700000004E-2</v>
      </c>
      <c r="N62" s="98">
        <f t="shared" si="5"/>
        <v>1.8704669719063816E-2</v>
      </c>
      <c r="Q62" s="149">
        <f t="shared" si="6"/>
        <v>1.7666583384500001E-2</v>
      </c>
      <c r="R62" s="149">
        <f t="shared" si="7"/>
        <v>1.8704669719063816E-2</v>
      </c>
      <c r="T62" s="113">
        <f t="shared" si="1"/>
        <v>1.0039231700000002E-2</v>
      </c>
      <c r="U62" s="113">
        <f t="shared" si="2"/>
        <v>3.9179681599999995E-2</v>
      </c>
    </row>
    <row r="63" spans="4:21" x14ac:dyDescent="0.2">
      <c r="D63" s="184">
        <v>41090</v>
      </c>
      <c r="E63" s="185">
        <v>1.8717099599999999E-2</v>
      </c>
      <c r="F63" s="185">
        <f t="shared" si="3"/>
        <v>1.617030685099996E-2</v>
      </c>
      <c r="G63" s="185">
        <v>9.606921899999999E-3</v>
      </c>
      <c r="H63" s="185">
        <v>9.1101776999999995E-3</v>
      </c>
      <c r="I63" s="185">
        <v>2.5000000000000001E-3</v>
      </c>
      <c r="L63" s="98">
        <f t="shared" si="4"/>
        <v>-2.0959326199999996E-2</v>
      </c>
      <c r="N63" s="98">
        <f t="shared" si="5"/>
        <v>-1.4024874512605368E-2</v>
      </c>
      <c r="Q63" s="149">
        <f t="shared" si="6"/>
        <v>1.617030685099996E-2</v>
      </c>
      <c r="R63" s="149">
        <f t="shared" si="7"/>
        <v>-1.4024874512605368E-2</v>
      </c>
      <c r="T63" s="113">
        <f t="shared" si="1"/>
        <v>9.1101776999999995E-3</v>
      </c>
      <c r="U63" s="113">
        <f t="shared" si="2"/>
        <v>5.7155407499999991E-2</v>
      </c>
    </row>
    <row r="64" spans="4:21" x14ac:dyDescent="0.2">
      <c r="D64" s="184">
        <v>40999</v>
      </c>
      <c r="E64" s="185">
        <v>4.9484668999999995E-2</v>
      </c>
      <c r="F64" s="185">
        <f t="shared" si="3"/>
        <v>4.6860957327500063E-2</v>
      </c>
      <c r="G64" s="185">
        <v>1.03049874E-2</v>
      </c>
      <c r="H64" s="185">
        <v>3.9179681599999995E-2</v>
      </c>
      <c r="I64" s="185">
        <v>2.5000000000000001E-3</v>
      </c>
      <c r="L64" s="98">
        <f t="shared" si="4"/>
        <v>2.1203955699999999E-2</v>
      </c>
      <c r="N64" s="98">
        <f t="shared" si="5"/>
        <v>2.9148130972328046E-2</v>
      </c>
      <c r="Q64" s="149">
        <f t="shared" si="6"/>
        <v>4.6860957327500063E-2</v>
      </c>
      <c r="R64" s="149">
        <f t="shared" si="7"/>
        <v>2.9148130972328046E-2</v>
      </c>
      <c r="T64" s="113">
        <f t="shared" si="1"/>
        <v>3.9179681599999995E-2</v>
      </c>
      <c r="U64" s="113">
        <f t="shared" si="2"/>
        <v>1.2130662700000003E-2</v>
      </c>
    </row>
    <row r="65" spans="4:21" x14ac:dyDescent="0.2">
      <c r="D65" s="184">
        <v>40908</v>
      </c>
      <c r="E65" s="185">
        <v>6.8541848899999994E-2</v>
      </c>
      <c r="F65" s="185">
        <f t="shared" si="3"/>
        <v>6.5870494277750158E-2</v>
      </c>
      <c r="G65" s="185">
        <v>1.1386441400000002E-2</v>
      </c>
      <c r="H65" s="185">
        <v>5.7155407499999991E-2</v>
      </c>
      <c r="I65" s="185">
        <v>2.5000000000000001E-3</v>
      </c>
      <c r="L65" s="98">
        <f t="shared" si="4"/>
        <v>0.10218015229999998</v>
      </c>
      <c r="N65" s="98">
        <f t="shared" si="5"/>
        <v>0.11194323686136598</v>
      </c>
      <c r="Q65" s="149">
        <f t="shared" si="6"/>
        <v>6.5870494277750158E-2</v>
      </c>
      <c r="R65" s="149">
        <f t="shared" si="7"/>
        <v>0.11194323686136598</v>
      </c>
      <c r="T65" s="113">
        <f t="shared" si="1"/>
        <v>5.7155407499999991E-2</v>
      </c>
      <c r="U65" s="113">
        <f t="shared" si="2"/>
        <v>7.5371455999999996E-3</v>
      </c>
    </row>
    <row r="66" spans="4:21" x14ac:dyDescent="0.2">
      <c r="D66" s="184">
        <v>40816</v>
      </c>
      <c r="E66" s="185">
        <v>2.2182283500000004E-2</v>
      </c>
      <c r="F66" s="185">
        <f t="shared" si="3"/>
        <v>1.9626827791250134E-2</v>
      </c>
      <c r="G66" s="185">
        <v>1.0051620800000001E-2</v>
      </c>
      <c r="H66" s="185">
        <v>1.2130662700000003E-2</v>
      </c>
      <c r="I66" s="185">
        <v>2.5000000000000001E-3</v>
      </c>
      <c r="L66" s="98">
        <f t="shared" si="4"/>
        <v>1.6724179800000006E-2</v>
      </c>
      <c r="N66" s="98">
        <f t="shared" si="5"/>
        <v>2.4376545949256867E-2</v>
      </c>
      <c r="Q66" s="149">
        <f t="shared" si="6"/>
        <v>1.9626827791250134E-2</v>
      </c>
      <c r="R66" s="149">
        <f t="shared" si="7"/>
        <v>2.4376545949256867E-2</v>
      </c>
      <c r="T66" s="113">
        <f t="shared" si="1"/>
        <v>1.2130662700000003E-2</v>
      </c>
      <c r="U66" s="113">
        <f t="shared" si="2"/>
        <v>2.4866142499999994E-2</v>
      </c>
    </row>
    <row r="67" spans="4:21" x14ac:dyDescent="0.2">
      <c r="D67" s="184">
        <v>40724</v>
      </c>
      <c r="E67" s="185">
        <v>1.7640298099999899E-2</v>
      </c>
      <c r="F67" s="185">
        <f t="shared" si="3"/>
        <v>1.5096197354749874E-2</v>
      </c>
      <c r="G67" s="185">
        <v>1.01031524999999E-2</v>
      </c>
      <c r="H67" s="185">
        <v>7.5371455999999996E-3</v>
      </c>
      <c r="I67" s="185">
        <v>2.5000000000000001E-3</v>
      </c>
      <c r="L67" s="98">
        <f t="shared" si="4"/>
        <v>-9.7918512999999943E-3</v>
      </c>
      <c r="N67" s="98">
        <f t="shared" si="5"/>
        <v>-2.2881582985239124E-3</v>
      </c>
      <c r="Q67" s="149">
        <f t="shared" si="6"/>
        <v>1.5096197354749874E-2</v>
      </c>
      <c r="R67" s="149">
        <f t="shared" si="7"/>
        <v>-2.2881582985239124E-3</v>
      </c>
      <c r="T67" s="113">
        <f t="shared" si="1"/>
        <v>7.5371455999999996E-3</v>
      </c>
      <c r="U67" s="113">
        <f t="shared" si="2"/>
        <v>3.2195326500000003E-2</v>
      </c>
    </row>
    <row r="68" spans="4:21" x14ac:dyDescent="0.2">
      <c r="D68" s="184">
        <v>40633</v>
      </c>
      <c r="E68" s="185">
        <v>3.5556733199999996E-2</v>
      </c>
      <c r="F68" s="185">
        <f t="shared" si="3"/>
        <v>3.2967841367000039E-2</v>
      </c>
      <c r="G68" s="185">
        <v>1.06905907E-2</v>
      </c>
      <c r="H68" s="185">
        <v>2.4866142499999994E-2</v>
      </c>
      <c r="I68" s="185">
        <v>2.5000000000000001E-3</v>
      </c>
      <c r="L68" s="98">
        <f t="shared" si="4"/>
        <v>1.7536958499999984E-2</v>
      </c>
      <c r="N68" s="98">
        <f t="shared" si="5"/>
        <v>2.5843992071332922E-2</v>
      </c>
      <c r="Q68" s="149">
        <f t="shared" si="6"/>
        <v>3.2967841367000039E-2</v>
      </c>
      <c r="R68" s="149">
        <f t="shared" si="7"/>
        <v>2.5843992071332922E-2</v>
      </c>
      <c r="T68" s="113">
        <f t="shared" si="1"/>
        <v>2.4866142499999994E-2</v>
      </c>
      <c r="U68" s="113">
        <f t="shared" si="2"/>
        <v>7.4589369999999988E-4</v>
      </c>
    </row>
    <row r="69" spans="4:21" x14ac:dyDescent="0.2">
      <c r="D69" s="184">
        <v>40543</v>
      </c>
      <c r="E69" s="185">
        <v>4.3357996500000003E-2</v>
      </c>
      <c r="F69" s="185">
        <f t="shared" si="3"/>
        <v>4.0749601508750066E-2</v>
      </c>
      <c r="G69" s="185">
        <v>1.116267E-2</v>
      </c>
      <c r="H69" s="185">
        <v>3.2195326500000003E-2</v>
      </c>
      <c r="I69" s="185">
        <v>2.5000000000000001E-3</v>
      </c>
      <c r="L69" s="98">
        <f t="shared" si="4"/>
        <v>6.3644759300000006E-2</v>
      </c>
      <c r="N69" s="98">
        <f t="shared" si="5"/>
        <v>7.2829080058432139E-2</v>
      </c>
      <c r="Q69" s="149">
        <f t="shared" si="6"/>
        <v>4.0749601508750066E-2</v>
      </c>
      <c r="R69" s="149">
        <f t="shared" si="7"/>
        <v>7.2829080058432139E-2</v>
      </c>
      <c r="T69" s="113">
        <f t="shared" si="1"/>
        <v>3.2195326500000003E-2</v>
      </c>
      <c r="U69" s="113">
        <f t="shared" si="2"/>
        <v>-1.8948054999999991E-3</v>
      </c>
    </row>
    <row r="70" spans="4:21" x14ac:dyDescent="0.2">
      <c r="D70" s="184">
        <v>40451</v>
      </c>
      <c r="E70" s="185">
        <v>1.12079869E-2</v>
      </c>
      <c r="F70" s="185">
        <f t="shared" si="3"/>
        <v>8.6799669327499718E-3</v>
      </c>
      <c r="G70" s="185">
        <v>1.04620932E-2</v>
      </c>
      <c r="H70" s="185">
        <v>7.4589369999999988E-4</v>
      </c>
      <c r="I70" s="185">
        <v>2.5000000000000001E-3</v>
      </c>
      <c r="L70" s="98">
        <f t="shared" si="4"/>
        <v>3.3865928999999989E-3</v>
      </c>
      <c r="N70" s="98">
        <f t="shared" si="5"/>
        <v>1.1349406658174077E-2</v>
      </c>
      <c r="Q70" s="149">
        <f t="shared" si="6"/>
        <v>8.6799669327499718E-3</v>
      </c>
      <c r="R70" s="149">
        <f t="shared" si="7"/>
        <v>1.1349406658174077E-2</v>
      </c>
      <c r="T70" s="113">
        <f t="shared" si="1"/>
        <v>7.4589369999999988E-4</v>
      </c>
      <c r="U70" s="113">
        <f t="shared" si="2"/>
        <v>1.7289484499999997E-2</v>
      </c>
    </row>
    <row r="71" spans="4:21" x14ac:dyDescent="0.2">
      <c r="D71" s="184">
        <v>40359</v>
      </c>
      <c r="E71" s="185">
        <v>8.4484634999999995E-3</v>
      </c>
      <c r="F71" s="185">
        <f t="shared" si="3"/>
        <v>5.9273423412500303E-3</v>
      </c>
      <c r="G71" s="185">
        <v>1.0343268999999999E-2</v>
      </c>
      <c r="H71" s="185">
        <v>-1.8948054999999991E-3</v>
      </c>
      <c r="I71" s="185">
        <v>2.5000000000000001E-3</v>
      </c>
      <c r="L71" s="98">
        <f t="shared" si="4"/>
        <v>-2.1079095499999995E-2</v>
      </c>
      <c r="N71" s="98">
        <f t="shared" si="5"/>
        <v>-1.342646862189556E-2</v>
      </c>
      <c r="Q71" s="149">
        <f t="shared" si="6"/>
        <v>5.9273423412500303E-3</v>
      </c>
      <c r="R71" s="149">
        <f t="shared" si="7"/>
        <v>-1.342646862189556E-2</v>
      </c>
      <c r="T71" s="113">
        <f t="shared" si="1"/>
        <v>-1.8948054999999991E-3</v>
      </c>
      <c r="U71" s="113">
        <f t="shared" si="2"/>
        <v>7.009141999999996E-4</v>
      </c>
    </row>
    <row r="72" spans="4:21" x14ac:dyDescent="0.2">
      <c r="D72" s="184">
        <v>40268</v>
      </c>
      <c r="E72" s="185">
        <v>2.7877581199999998E-2</v>
      </c>
      <c r="F72" s="185">
        <f t="shared" si="3"/>
        <v>2.530788724700006E-2</v>
      </c>
      <c r="G72" s="185">
        <v>1.0588096700000001E-2</v>
      </c>
      <c r="H72" s="185">
        <v>1.7289484499999997E-2</v>
      </c>
      <c r="I72" s="185">
        <v>2.5000000000000001E-3</v>
      </c>
      <c r="L72" s="98">
        <f t="shared" si="4"/>
        <v>3.3878054799999995E-2</v>
      </c>
      <c r="N72" s="98">
        <f t="shared" si="5"/>
        <v>4.2212793481179567E-2</v>
      </c>
      <c r="Q72" s="149">
        <f t="shared" si="6"/>
        <v>2.530788724700006E-2</v>
      </c>
      <c r="R72" s="149">
        <f t="shared" si="7"/>
        <v>4.2212793481179567E-2</v>
      </c>
      <c r="T72" s="113">
        <f t="shared" si="1"/>
        <v>1.7289484499999997E-2</v>
      </c>
      <c r="U72" s="113">
        <f t="shared" si="2"/>
        <v>4.1721897999999983E-3</v>
      </c>
    </row>
    <row r="73" spans="4:21" x14ac:dyDescent="0.2">
      <c r="D73" s="184">
        <v>40178</v>
      </c>
      <c r="E73" s="185">
        <v>1.11815744E-2</v>
      </c>
      <c r="F73" s="185">
        <f t="shared" si="3"/>
        <v>8.6536204639999781E-3</v>
      </c>
      <c r="G73" s="185">
        <v>1.04806602E-2</v>
      </c>
      <c r="H73" s="185">
        <v>7.009141999999996E-4</v>
      </c>
      <c r="I73" s="185">
        <v>2.5000000000000001E-3</v>
      </c>
      <c r="L73" s="98">
        <f t="shared" si="4"/>
        <v>-2.7703613999999991E-3</v>
      </c>
      <c r="N73" s="98">
        <f t="shared" si="5"/>
        <v>5.1620604245767865E-3</v>
      </c>
      <c r="Q73" s="149">
        <f t="shared" si="6"/>
        <v>8.6536204639999781E-3</v>
      </c>
      <c r="R73" s="149">
        <f t="shared" si="7"/>
        <v>5.1620604245767865E-3</v>
      </c>
      <c r="T73" s="113">
        <f t="shared" si="1"/>
        <v>7.009141999999996E-4</v>
      </c>
      <c r="U73" s="113">
        <f t="shared" si="2"/>
        <v>3.5913444999999995E-3</v>
      </c>
    </row>
    <row r="74" spans="4:21" x14ac:dyDescent="0.2">
      <c r="D74" s="184">
        <v>40086</v>
      </c>
      <c r="E74" s="185">
        <v>1.4472801099999998E-2</v>
      </c>
      <c r="F74" s="185">
        <f t="shared" si="3"/>
        <v>1.1936619097250079E-2</v>
      </c>
      <c r="G74" s="185">
        <v>1.03006113E-2</v>
      </c>
      <c r="H74" s="185">
        <v>4.1721897999999983E-3</v>
      </c>
      <c r="I74" s="185">
        <v>2.5000000000000001E-3</v>
      </c>
      <c r="L74" s="98">
        <f t="shared" si="4"/>
        <v>4.7530350999999971E-3</v>
      </c>
      <c r="N74" s="98">
        <f t="shared" si="5"/>
        <v>1.2564849053142702E-2</v>
      </c>
      <c r="Q74" s="149">
        <f t="shared" si="6"/>
        <v>1.1936619097250079E-2</v>
      </c>
      <c r="R74" s="149">
        <f t="shared" si="7"/>
        <v>1.2564849053142702E-2</v>
      </c>
      <c r="T74" s="113">
        <f t="shared" si="1"/>
        <v>4.1721897999999983E-3</v>
      </c>
      <c r="U74" s="113">
        <f t="shared" si="2"/>
        <v>1.4180065699999996E-2</v>
      </c>
    </row>
    <row r="75" spans="4:21" x14ac:dyDescent="0.2">
      <c r="D75" s="184">
        <v>39994</v>
      </c>
      <c r="E75" s="185">
        <v>1.4448597000000001E-2</v>
      </c>
      <c r="F75" s="185">
        <f t="shared" si="3"/>
        <v>1.1912475507499964E-2</v>
      </c>
      <c r="G75" s="185">
        <v>1.0857252500000001E-2</v>
      </c>
      <c r="H75" s="185">
        <v>3.5913444999999995E-3</v>
      </c>
      <c r="I75" s="185">
        <v>2.5000000000000001E-3</v>
      </c>
      <c r="L75" s="98">
        <f t="shared" si="4"/>
        <v>-6.9973766999999968E-3</v>
      </c>
      <c r="N75" s="98">
        <f t="shared" si="5"/>
        <v>1.2744437555445298E-3</v>
      </c>
      <c r="Q75" s="149">
        <f t="shared" si="6"/>
        <v>1.1912475507499964E-2</v>
      </c>
      <c r="R75" s="149">
        <f t="shared" si="7"/>
        <v>1.2744437555445298E-3</v>
      </c>
      <c r="T75" s="113">
        <f t="shared" si="1"/>
        <v>3.5913444999999995E-3</v>
      </c>
      <c r="U75" s="113">
        <f t="shared" si="2"/>
        <v>2.7461631899999998E-2</v>
      </c>
    </row>
    <row r="76" spans="4:21" x14ac:dyDescent="0.2">
      <c r="D76" s="184">
        <v>39903</v>
      </c>
      <c r="E76" s="185">
        <v>2.4829922999999997E-2</v>
      </c>
      <c r="F76" s="185">
        <f t="shared" si="3"/>
        <v>2.226784819250005E-2</v>
      </c>
      <c r="G76" s="185">
        <v>1.0649857300000001E-2</v>
      </c>
      <c r="H76" s="185">
        <v>1.4180065699999996E-2</v>
      </c>
      <c r="I76" s="185">
        <v>2.5000000000000001E-3</v>
      </c>
      <c r="L76" s="98">
        <f t="shared" ref="L76:L139" si="8">(H76-($L$10*H77))/(1-$L$10)</f>
        <v>8.9849949999999332E-4</v>
      </c>
      <c r="N76" s="98">
        <f t="shared" si="5"/>
        <v>9.0290308772307259E-3</v>
      </c>
      <c r="Q76" s="149">
        <f t="shared" si="6"/>
        <v>2.226784819250005E-2</v>
      </c>
      <c r="R76" s="149">
        <f t="shared" si="7"/>
        <v>9.0290308772307259E-3</v>
      </c>
      <c r="T76" s="113">
        <f t="shared" si="1"/>
        <v>1.4180065699999996E-2</v>
      </c>
      <c r="U76" s="113">
        <f t="shared" si="2"/>
        <v>1.58661524E-2</v>
      </c>
    </row>
    <row r="77" spans="4:21" x14ac:dyDescent="0.2">
      <c r="D77" s="184">
        <v>39813</v>
      </c>
      <c r="E77" s="185">
        <v>3.7632627799999999E-2</v>
      </c>
      <c r="F77" s="185">
        <f t="shared" si="3"/>
        <v>3.5038546230500067E-2</v>
      </c>
      <c r="G77" s="185">
        <v>1.01709959E-2</v>
      </c>
      <c r="H77" s="185">
        <v>2.7461631899999998E-2</v>
      </c>
      <c r="I77" s="185">
        <v>2.5000000000000001E-3</v>
      </c>
      <c r="L77" s="98">
        <f t="shared" si="8"/>
        <v>3.9057111399999997E-2</v>
      </c>
      <c r="N77" s="98">
        <f t="shared" si="5"/>
        <v>4.7001293627365381E-2</v>
      </c>
      <c r="Q77" s="149">
        <f t="shared" si="6"/>
        <v>3.5038546230500067E-2</v>
      </c>
      <c r="R77" s="149">
        <f t="shared" si="7"/>
        <v>4.7001293627365381E-2</v>
      </c>
      <c r="T77" s="113">
        <f t="shared" ref="T77:T111" si="9">H77</f>
        <v>2.7461631899999998E-2</v>
      </c>
      <c r="U77" s="113">
        <f t="shared" ref="U77:U111" si="10">H79</f>
        <v>5.8125169099999999E-2</v>
      </c>
    </row>
    <row r="78" spans="4:21" x14ac:dyDescent="0.2">
      <c r="D78" s="184">
        <v>39721</v>
      </c>
      <c r="E78" s="185">
        <v>2.6304485999999998E-2</v>
      </c>
      <c r="F78" s="185">
        <f t="shared" si="3"/>
        <v>2.3738724785000054E-2</v>
      </c>
      <c r="G78" s="185">
        <v>1.04383336E-2</v>
      </c>
      <c r="H78" s="185">
        <v>1.58661524E-2</v>
      </c>
      <c r="I78" s="185">
        <v>2.5000000000000001E-3</v>
      </c>
      <c r="L78" s="98">
        <f t="shared" si="8"/>
        <v>-2.6392864299999999E-2</v>
      </c>
      <c r="N78" s="98">
        <f t="shared" si="5"/>
        <v>-1.8689453151667257E-2</v>
      </c>
      <c r="Q78" s="149">
        <f t="shared" si="6"/>
        <v>2.3738724785000054E-2</v>
      </c>
      <c r="R78" s="149">
        <f t="shared" si="7"/>
        <v>-1.8689453151667257E-2</v>
      </c>
      <c r="T78" s="113">
        <f t="shared" si="9"/>
        <v>1.58661524E-2</v>
      </c>
      <c r="U78" s="113">
        <f t="shared" si="10"/>
        <v>1.2244510800000004E-2</v>
      </c>
    </row>
    <row r="79" spans="4:21" x14ac:dyDescent="0.2">
      <c r="D79" s="184">
        <v>39629</v>
      </c>
      <c r="E79" s="185">
        <v>6.93714619E-2</v>
      </c>
      <c r="F79" s="185">
        <f t="shared" ref="F79:F142" si="11">(1+E79)*(1-I79)-1</f>
        <v>6.6698033245250254E-2</v>
      </c>
      <c r="G79" s="185">
        <v>1.12462928E-2</v>
      </c>
      <c r="H79" s="185">
        <v>5.8125169099999999E-2</v>
      </c>
      <c r="I79" s="185">
        <v>2.5000000000000001E-3</v>
      </c>
      <c r="L79" s="98">
        <f t="shared" si="8"/>
        <v>0.1040058274</v>
      </c>
      <c r="N79" s="98">
        <f t="shared" ref="N79:N142" si="12">(1+L79)*(1+G79)*(1-I79)-1</f>
        <v>0.11363074568737708</v>
      </c>
      <c r="Q79" s="149">
        <f t="shared" ref="Q79:Q142" si="13">F79</f>
        <v>6.6698033245250254E-2</v>
      </c>
      <c r="R79" s="149">
        <f t="shared" ref="R79:R142" si="14">N79</f>
        <v>0.11363074568737708</v>
      </c>
      <c r="T79" s="113">
        <f t="shared" si="9"/>
        <v>5.8125169099999999E-2</v>
      </c>
      <c r="U79" s="113">
        <f t="shared" si="10"/>
        <v>5.4302180300000003E-2</v>
      </c>
    </row>
    <row r="80" spans="4:21" x14ac:dyDescent="0.2">
      <c r="D80" s="184">
        <v>39538</v>
      </c>
      <c r="E80" s="185">
        <v>2.3503937100000004E-2</v>
      </c>
      <c r="F80" s="185">
        <f t="shared" si="11"/>
        <v>2.0945177257250203E-2</v>
      </c>
      <c r="G80" s="185">
        <v>1.12594263E-2</v>
      </c>
      <c r="H80" s="185">
        <v>1.2244510800000004E-2</v>
      </c>
      <c r="I80" s="185">
        <v>2.5000000000000001E-3</v>
      </c>
      <c r="L80" s="98">
        <f t="shared" si="8"/>
        <v>-2.9813158699999995E-2</v>
      </c>
      <c r="N80" s="98">
        <f t="shared" si="12"/>
        <v>-2.1342187934494827E-2</v>
      </c>
      <c r="Q80" s="149">
        <f t="shared" si="13"/>
        <v>2.0945177257250203E-2</v>
      </c>
      <c r="R80" s="149">
        <f t="shared" si="14"/>
        <v>-2.1342187934494827E-2</v>
      </c>
      <c r="T80" s="113">
        <f t="shared" si="9"/>
        <v>1.2244510800000004E-2</v>
      </c>
      <c r="U80" s="113">
        <f t="shared" si="10"/>
        <v>4.4217757300000007E-2</v>
      </c>
    </row>
    <row r="81" spans="4:21" x14ac:dyDescent="0.2">
      <c r="D81" s="184">
        <v>39447</v>
      </c>
      <c r="E81" s="185">
        <v>6.6822616500000001E-2</v>
      </c>
      <c r="F81" s="185">
        <f t="shared" si="11"/>
        <v>6.4155559958750219E-2</v>
      </c>
      <c r="G81" s="185">
        <v>1.25204362E-2</v>
      </c>
      <c r="H81" s="185">
        <v>5.4302180300000003E-2</v>
      </c>
      <c r="I81" s="185">
        <v>2.5000000000000001E-3</v>
      </c>
      <c r="L81" s="98">
        <f t="shared" si="8"/>
        <v>6.4386603299999998E-2</v>
      </c>
      <c r="N81" s="98">
        <f t="shared" si="12"/>
        <v>7.5018904889105453E-2</v>
      </c>
      <c r="Q81" s="149">
        <f t="shared" si="13"/>
        <v>6.4155559958750219E-2</v>
      </c>
      <c r="R81" s="149">
        <f t="shared" si="14"/>
        <v>7.5018904889105453E-2</v>
      </c>
      <c r="T81" s="113">
        <f t="shared" si="9"/>
        <v>5.4302180300000003E-2</v>
      </c>
      <c r="U81" s="113">
        <f t="shared" si="10"/>
        <v>1.7771544E-2</v>
      </c>
    </row>
    <row r="82" spans="4:21" x14ac:dyDescent="0.2">
      <c r="D82" s="184">
        <v>39355</v>
      </c>
      <c r="E82" s="185">
        <v>5.5042087200000006E-2</v>
      </c>
      <c r="F82" s="185">
        <f t="shared" si="11"/>
        <v>5.2404481981999984E-2</v>
      </c>
      <c r="G82" s="185">
        <v>1.08243299E-2</v>
      </c>
      <c r="H82" s="185">
        <v>4.4217757300000007E-2</v>
      </c>
      <c r="I82" s="185">
        <v>2.5000000000000001E-3</v>
      </c>
      <c r="L82" s="98">
        <f t="shared" si="8"/>
        <v>7.0663970600000015E-2</v>
      </c>
      <c r="N82" s="98">
        <f t="shared" si="12"/>
        <v>7.9547557653243839E-2</v>
      </c>
      <c r="Q82" s="149">
        <f t="shared" si="13"/>
        <v>5.2404481981999984E-2</v>
      </c>
      <c r="R82" s="149">
        <f t="shared" si="14"/>
        <v>7.9547557653243839E-2</v>
      </c>
      <c r="T82" s="113">
        <f t="shared" si="9"/>
        <v>4.4217757300000007E-2</v>
      </c>
      <c r="U82" s="113">
        <f t="shared" si="10"/>
        <v>1.0395289399999999E-2</v>
      </c>
    </row>
    <row r="83" spans="4:21" x14ac:dyDescent="0.2">
      <c r="D83" s="184">
        <v>39263</v>
      </c>
      <c r="E83" s="185">
        <v>2.7965114100000001E-2</v>
      </c>
      <c r="F83" s="185">
        <f t="shared" si="11"/>
        <v>2.5395201314750038E-2</v>
      </c>
      <c r="G83" s="185">
        <v>1.01935701E-2</v>
      </c>
      <c r="H83" s="185">
        <v>1.7771544E-2</v>
      </c>
      <c r="I83" s="185">
        <v>2.5000000000000001E-3</v>
      </c>
      <c r="L83" s="98">
        <f t="shared" si="8"/>
        <v>2.51477986E-2</v>
      </c>
      <c r="N83" s="98">
        <f t="shared" si="12"/>
        <v>3.3008720261519908E-2</v>
      </c>
      <c r="Q83" s="149">
        <f t="shared" si="13"/>
        <v>2.5395201314750038E-2</v>
      </c>
      <c r="R83" s="149">
        <f t="shared" si="14"/>
        <v>3.3008720261519908E-2</v>
      </c>
      <c r="T83" s="113">
        <f t="shared" si="9"/>
        <v>1.7771544E-2</v>
      </c>
      <c r="U83" s="113">
        <f t="shared" si="10"/>
        <v>4.8343162600000003E-2</v>
      </c>
    </row>
    <row r="84" spans="4:21" x14ac:dyDescent="0.2">
      <c r="D84" s="184">
        <v>39172</v>
      </c>
      <c r="E84" s="185">
        <v>2.0629032299999999E-2</v>
      </c>
      <c r="F84" s="185">
        <f t="shared" si="11"/>
        <v>1.8077459719250122E-2</v>
      </c>
      <c r="G84" s="185">
        <v>1.02337429E-2</v>
      </c>
      <c r="H84" s="185">
        <v>1.0395289399999999E-2</v>
      </c>
      <c r="I84" s="185">
        <v>2.5000000000000001E-3</v>
      </c>
      <c r="L84" s="98">
        <f t="shared" si="8"/>
        <v>-2.7552583800000006E-2</v>
      </c>
      <c r="N84" s="98">
        <f t="shared" si="12"/>
        <v>-2.0056804941442907E-2</v>
      </c>
      <c r="Q84" s="149">
        <f t="shared" si="13"/>
        <v>1.8077459719250122E-2</v>
      </c>
      <c r="R84" s="149">
        <f t="shared" si="14"/>
        <v>-2.0056804941442907E-2</v>
      </c>
      <c r="T84" s="113">
        <f t="shared" si="9"/>
        <v>1.0395289399999999E-2</v>
      </c>
      <c r="U84" s="113">
        <f t="shared" si="10"/>
        <v>6.6071734999999989E-3</v>
      </c>
    </row>
    <row r="85" spans="4:21" x14ac:dyDescent="0.2">
      <c r="D85" s="184">
        <v>39082</v>
      </c>
      <c r="E85" s="185">
        <v>5.9883719600000003E-2</v>
      </c>
      <c r="F85" s="185">
        <f t="shared" si="11"/>
        <v>5.723401030100006E-2</v>
      </c>
      <c r="G85" s="185">
        <v>1.1540557E-2</v>
      </c>
      <c r="H85" s="185">
        <v>4.8343162600000003E-2</v>
      </c>
      <c r="I85" s="185">
        <v>2.5000000000000001E-3</v>
      </c>
      <c r="L85" s="98">
        <f t="shared" si="8"/>
        <v>9.0079151700000012E-2</v>
      </c>
      <c r="N85" s="98">
        <f t="shared" si="12"/>
        <v>9.9902624103993753E-2</v>
      </c>
      <c r="Q85" s="149">
        <f t="shared" si="13"/>
        <v>5.723401030100006E-2</v>
      </c>
      <c r="R85" s="149">
        <f t="shared" si="14"/>
        <v>9.9902624103993753E-2</v>
      </c>
      <c r="T85" s="113">
        <f t="shared" si="9"/>
        <v>4.8343162600000003E-2</v>
      </c>
      <c r="U85" s="113">
        <f t="shared" si="10"/>
        <v>8.9714193000000001E-3</v>
      </c>
    </row>
    <row r="86" spans="4:21" x14ac:dyDescent="0.2">
      <c r="D86" s="184">
        <v>38990</v>
      </c>
      <c r="E86" s="185">
        <v>1.6894940399999999E-2</v>
      </c>
      <c r="F86" s="185">
        <f t="shared" si="11"/>
        <v>1.4352703049000048E-2</v>
      </c>
      <c r="G86" s="185">
        <v>1.02877669E-2</v>
      </c>
      <c r="H86" s="185">
        <v>6.6071734999999989E-3</v>
      </c>
      <c r="I86" s="185">
        <v>2.5000000000000001E-3</v>
      </c>
      <c r="L86" s="98">
        <f t="shared" si="8"/>
        <v>4.2429276999999977E-3</v>
      </c>
      <c r="N86" s="98">
        <f t="shared" si="12"/>
        <v>1.203790898902346E-2</v>
      </c>
      <c r="Q86" s="149">
        <f t="shared" si="13"/>
        <v>1.4352703049000048E-2</v>
      </c>
      <c r="R86" s="149">
        <f t="shared" si="14"/>
        <v>1.203790898902346E-2</v>
      </c>
      <c r="T86" s="113">
        <f t="shared" si="9"/>
        <v>6.6071734999999989E-3</v>
      </c>
      <c r="U86" s="113">
        <f t="shared" si="10"/>
        <v>2.3183499100000005E-2</v>
      </c>
    </row>
    <row r="87" spans="4:21" x14ac:dyDescent="0.2">
      <c r="D87" s="184">
        <v>38898</v>
      </c>
      <c r="E87" s="185">
        <v>1.93515891E-2</v>
      </c>
      <c r="F87" s="185">
        <f t="shared" si="11"/>
        <v>1.6803210127250168E-2</v>
      </c>
      <c r="G87" s="185">
        <v>1.03801698E-2</v>
      </c>
      <c r="H87" s="185">
        <v>8.9714193000000001E-3</v>
      </c>
      <c r="I87" s="185">
        <v>2.5000000000000001E-3</v>
      </c>
      <c r="L87" s="98">
        <f t="shared" si="8"/>
        <v>-5.2406605000000044E-3</v>
      </c>
      <c r="N87" s="98">
        <f t="shared" si="12"/>
        <v>2.5723975782603326E-3</v>
      </c>
      <c r="Q87" s="149">
        <f t="shared" si="13"/>
        <v>1.6803210127250168E-2</v>
      </c>
      <c r="R87" s="149">
        <f t="shared" si="14"/>
        <v>2.5723975782603326E-3</v>
      </c>
      <c r="T87" s="113">
        <f t="shared" si="9"/>
        <v>8.9714193000000001E-3</v>
      </c>
      <c r="U87" s="113">
        <f t="shared" si="10"/>
        <v>0.10803747499999999</v>
      </c>
    </row>
    <row r="88" spans="4:21" x14ac:dyDescent="0.2">
      <c r="D88" s="184">
        <v>38807</v>
      </c>
      <c r="E88" s="185">
        <v>3.3134704600000002E-2</v>
      </c>
      <c r="F88" s="185">
        <f t="shared" si="11"/>
        <v>3.0551867838499946E-2</v>
      </c>
      <c r="G88" s="185">
        <v>9.9512054999999992E-3</v>
      </c>
      <c r="H88" s="185">
        <v>2.3183499100000005E-2</v>
      </c>
      <c r="I88" s="185">
        <v>2.5000000000000001E-3</v>
      </c>
      <c r="L88" s="98">
        <f t="shared" si="8"/>
        <v>-6.1670476799999985E-2</v>
      </c>
      <c r="N88" s="98">
        <f t="shared" si="12"/>
        <v>-5.4702134470700048E-2</v>
      </c>
      <c r="Q88" s="149">
        <f t="shared" si="13"/>
        <v>3.0551867838499946E-2</v>
      </c>
      <c r="R88" s="149">
        <f t="shared" si="14"/>
        <v>-5.4702134470700048E-2</v>
      </c>
      <c r="T88" s="113">
        <f t="shared" si="9"/>
        <v>2.3183499100000005E-2</v>
      </c>
      <c r="U88" s="113">
        <f t="shared" si="10"/>
        <v>9.5659660000000039E-3</v>
      </c>
    </row>
    <row r="89" spans="4:21" x14ac:dyDescent="0.2">
      <c r="D89" s="184">
        <v>38717</v>
      </c>
      <c r="E89" s="185">
        <v>0.1186130225</v>
      </c>
      <c r="F89" s="185">
        <f t="shared" si="11"/>
        <v>0.11581648994374993</v>
      </c>
      <c r="G89" s="185">
        <v>1.0575547499999999E-2</v>
      </c>
      <c r="H89" s="185">
        <v>0.10803747499999999</v>
      </c>
      <c r="I89" s="185">
        <v>2.5000000000000001E-3</v>
      </c>
      <c r="L89" s="98">
        <f t="shared" si="8"/>
        <v>0.20650898399999998</v>
      </c>
      <c r="N89" s="98">
        <f t="shared" si="12"/>
        <v>0.2162203058767953</v>
      </c>
      <c r="Q89" s="149">
        <f t="shared" si="13"/>
        <v>0.11581648994374993</v>
      </c>
      <c r="R89" s="149">
        <f t="shared" si="14"/>
        <v>0.2162203058767953</v>
      </c>
      <c r="T89" s="113">
        <f t="shared" si="9"/>
        <v>0.10803747499999999</v>
      </c>
      <c r="U89" s="113">
        <f t="shared" si="10"/>
        <v>4.3767978199999995E-2</v>
      </c>
    </row>
    <row r="90" spans="4:21" x14ac:dyDescent="0.2">
      <c r="D90" s="184">
        <v>38625</v>
      </c>
      <c r="E90" s="185">
        <v>2.0532157100000004E-2</v>
      </c>
      <c r="F90" s="185">
        <f t="shared" si="11"/>
        <v>1.7980826707249875E-2</v>
      </c>
      <c r="G90" s="185">
        <v>1.09661911E-2</v>
      </c>
      <c r="H90" s="185">
        <v>9.5659660000000039E-3</v>
      </c>
      <c r="I90" s="185">
        <v>2.5000000000000001E-3</v>
      </c>
      <c r="L90" s="98">
        <f t="shared" si="8"/>
        <v>-2.4636046199999987E-2</v>
      </c>
      <c r="N90" s="98">
        <f t="shared" si="12"/>
        <v>-1.6405168643851109E-2</v>
      </c>
      <c r="Q90" s="149">
        <f t="shared" si="13"/>
        <v>1.7980826707249875E-2</v>
      </c>
      <c r="R90" s="149">
        <f t="shared" si="14"/>
        <v>-1.6405168643851109E-2</v>
      </c>
      <c r="T90" s="113">
        <f t="shared" si="9"/>
        <v>9.5659660000000039E-3</v>
      </c>
      <c r="U90" s="113">
        <f t="shared" si="10"/>
        <v>1.4305401500000002E-2</v>
      </c>
    </row>
    <row r="91" spans="4:21" x14ac:dyDescent="0.2">
      <c r="D91" s="184">
        <v>38533</v>
      </c>
      <c r="E91" s="185">
        <v>5.5527975699999996E-2</v>
      </c>
      <c r="F91" s="185">
        <f t="shared" si="11"/>
        <v>5.288915576075004E-2</v>
      </c>
      <c r="G91" s="185">
        <v>1.1759997499999999E-2</v>
      </c>
      <c r="H91" s="185">
        <v>4.3767978199999995E-2</v>
      </c>
      <c r="I91" s="185">
        <v>2.5000000000000001E-3</v>
      </c>
      <c r="L91" s="98">
        <f t="shared" si="8"/>
        <v>7.3230554899999994E-2</v>
      </c>
      <c r="N91" s="98">
        <f t="shared" si="12"/>
        <v>8.3137114183691407E-2</v>
      </c>
      <c r="Q91" s="149">
        <f t="shared" si="13"/>
        <v>5.288915576075004E-2</v>
      </c>
      <c r="R91" s="149">
        <f t="shared" si="14"/>
        <v>8.3137114183691407E-2</v>
      </c>
      <c r="T91" s="113">
        <f t="shared" si="9"/>
        <v>4.3767978199999995E-2</v>
      </c>
      <c r="U91" s="113">
        <f t="shared" si="10"/>
        <v>8.4114834300000024E-2</v>
      </c>
    </row>
    <row r="92" spans="4:21" x14ac:dyDescent="0.2">
      <c r="D92" s="184">
        <v>38442</v>
      </c>
      <c r="E92" s="185">
        <v>2.5752061300000004E-2</v>
      </c>
      <c r="F92" s="185">
        <f t="shared" si="11"/>
        <v>2.3187681146749961E-2</v>
      </c>
      <c r="G92" s="185">
        <v>1.1446659800000002E-2</v>
      </c>
      <c r="H92" s="185">
        <v>1.4305401500000002E-2</v>
      </c>
      <c r="I92" s="185">
        <v>2.5000000000000001E-3</v>
      </c>
      <c r="L92" s="98">
        <f t="shared" si="8"/>
        <v>-5.550403130000002E-2</v>
      </c>
      <c r="N92" s="98">
        <f t="shared" si="12"/>
        <v>-4.7080975495660038E-2</v>
      </c>
      <c r="Q92" s="149">
        <f t="shared" si="13"/>
        <v>2.3187681146749961E-2</v>
      </c>
      <c r="R92" s="149">
        <f t="shared" si="14"/>
        <v>-4.7080975495660038E-2</v>
      </c>
      <c r="T92" s="113">
        <f t="shared" si="9"/>
        <v>1.4305401500000002E-2</v>
      </c>
      <c r="U92" s="113">
        <f t="shared" si="10"/>
        <v>-5.7202169999999788E-4</v>
      </c>
    </row>
    <row r="93" spans="4:21" x14ac:dyDescent="0.2">
      <c r="D93" s="184">
        <v>38352</v>
      </c>
      <c r="E93" s="185">
        <v>9.7362721000000027E-2</v>
      </c>
      <c r="F93" s="185">
        <f t="shared" si="11"/>
        <v>9.4619314197500248E-2</v>
      </c>
      <c r="G93" s="185">
        <v>1.3247886699999999E-2</v>
      </c>
      <c r="H93" s="185">
        <v>8.4114834300000024E-2</v>
      </c>
      <c r="I93" s="185">
        <v>2.5000000000000001E-3</v>
      </c>
      <c r="L93" s="98">
        <f t="shared" si="8"/>
        <v>0.16880169030000006</v>
      </c>
      <c r="N93" s="98">
        <f t="shared" si="12"/>
        <v>0.18132512806119339</v>
      </c>
      <c r="Q93" s="149">
        <f t="shared" si="13"/>
        <v>9.4619314197500248E-2</v>
      </c>
      <c r="R93" s="149">
        <f t="shared" si="14"/>
        <v>0.18132512806119339</v>
      </c>
      <c r="T93" s="113">
        <f t="shared" si="9"/>
        <v>8.4114834300000024E-2</v>
      </c>
      <c r="U93" s="113">
        <f t="shared" si="10"/>
        <v>2.96544787E-2</v>
      </c>
    </row>
    <row r="94" spans="4:21" x14ac:dyDescent="0.2">
      <c r="D94" s="184">
        <v>38260</v>
      </c>
      <c r="E94" s="185">
        <v>1.1224389800000002E-2</v>
      </c>
      <c r="F94" s="185">
        <f t="shared" si="11"/>
        <v>8.6963288254999771E-3</v>
      </c>
      <c r="G94" s="185">
        <v>1.1796411499999999E-2</v>
      </c>
      <c r="H94" s="185">
        <v>-5.7202169999999788E-4</v>
      </c>
      <c r="I94" s="185">
        <v>2.5000000000000001E-3</v>
      </c>
      <c r="L94" s="98">
        <f t="shared" si="8"/>
        <v>-3.0798522099999996E-2</v>
      </c>
      <c r="N94" s="98">
        <f t="shared" si="12"/>
        <v>-2.181700908368267E-2</v>
      </c>
      <c r="Q94" s="149">
        <f t="shared" si="13"/>
        <v>8.6963288254999771E-3</v>
      </c>
      <c r="R94" s="149">
        <f t="shared" si="14"/>
        <v>-2.181700908368267E-2</v>
      </c>
      <c r="T94" s="113">
        <f t="shared" si="9"/>
        <v>-5.7202169999999788E-4</v>
      </c>
      <c r="U94" s="113">
        <f t="shared" si="10"/>
        <v>3.148875100000002E-3</v>
      </c>
    </row>
    <row r="95" spans="4:21" x14ac:dyDescent="0.2">
      <c r="D95" s="184">
        <v>38168</v>
      </c>
      <c r="E95" s="185">
        <v>4.20806175E-2</v>
      </c>
      <c r="F95" s="185">
        <f t="shared" si="11"/>
        <v>3.9475415956250037E-2</v>
      </c>
      <c r="G95" s="185">
        <v>1.24261388E-2</v>
      </c>
      <c r="H95" s="185">
        <v>2.96544787E-2</v>
      </c>
      <c r="I95" s="185">
        <v>2.5000000000000001E-3</v>
      </c>
      <c r="L95" s="98">
        <f t="shared" si="8"/>
        <v>5.6160082299999997E-2</v>
      </c>
      <c r="N95" s="98">
        <f t="shared" si="12"/>
        <v>6.6610863892485161E-2</v>
      </c>
      <c r="Q95" s="149">
        <f t="shared" si="13"/>
        <v>3.9475415956250037E-2</v>
      </c>
      <c r="R95" s="149">
        <f t="shared" si="14"/>
        <v>6.6610863892485161E-2</v>
      </c>
      <c r="T95" s="113">
        <f t="shared" si="9"/>
        <v>2.96544787E-2</v>
      </c>
      <c r="U95" s="113">
        <f t="shared" si="10"/>
        <v>1.9159674799999998E-2</v>
      </c>
    </row>
    <row r="96" spans="4:21" x14ac:dyDescent="0.2">
      <c r="D96" s="184">
        <v>38077</v>
      </c>
      <c r="E96" s="185">
        <v>1.4933552100000001E-2</v>
      </c>
      <c r="F96" s="185">
        <f t="shared" si="11"/>
        <v>1.2396218219750121E-2</v>
      </c>
      <c r="G96" s="185">
        <v>1.1784676999999999E-2</v>
      </c>
      <c r="H96" s="185">
        <v>3.148875100000002E-3</v>
      </c>
      <c r="I96" s="185">
        <v>2.5000000000000001E-3</v>
      </c>
      <c r="L96" s="98">
        <f t="shared" si="8"/>
        <v>-1.2861924599999994E-2</v>
      </c>
      <c r="N96" s="98">
        <f t="shared" si="12"/>
        <v>-3.7257491739417503E-3</v>
      </c>
      <c r="Q96" s="149">
        <f t="shared" si="13"/>
        <v>1.2396218219750121E-2</v>
      </c>
      <c r="R96" s="149">
        <f t="shared" si="14"/>
        <v>-3.7257491739417503E-3</v>
      </c>
      <c r="T96" s="113">
        <f t="shared" si="9"/>
        <v>3.148875100000002E-3</v>
      </c>
      <c r="U96" s="113">
        <f t="shared" si="10"/>
        <v>4.4655723000000015E-3</v>
      </c>
    </row>
    <row r="97" spans="4:21" x14ac:dyDescent="0.2">
      <c r="D97" s="184">
        <v>37986</v>
      </c>
      <c r="E97" s="185">
        <v>3.2705792099999999E-2</v>
      </c>
      <c r="F97" s="185">
        <f t="shared" si="11"/>
        <v>3.0124027619750082E-2</v>
      </c>
      <c r="G97" s="185">
        <v>1.35461173E-2</v>
      </c>
      <c r="H97" s="185">
        <v>1.9159674799999998E-2</v>
      </c>
      <c r="I97" s="185">
        <v>2.5000000000000001E-3</v>
      </c>
      <c r="L97" s="98">
        <f t="shared" si="8"/>
        <v>3.3853777299999999E-2</v>
      </c>
      <c r="N97" s="98">
        <f t="shared" si="12"/>
        <v>4.5238835633758079E-2</v>
      </c>
      <c r="Q97" s="149">
        <f t="shared" si="13"/>
        <v>3.0124027619750082E-2</v>
      </c>
      <c r="R97" s="149">
        <f t="shared" si="14"/>
        <v>4.5238835633758079E-2</v>
      </c>
      <c r="T97" s="113">
        <f t="shared" si="9"/>
        <v>1.9159674799999998E-2</v>
      </c>
      <c r="U97" s="113">
        <f t="shared" si="10"/>
        <v>1.10218907E-2</v>
      </c>
    </row>
    <row r="98" spans="4:21" x14ac:dyDescent="0.2">
      <c r="D98" s="184">
        <v>37894</v>
      </c>
      <c r="E98" s="185">
        <v>1.6400168900000001E-2</v>
      </c>
      <c r="F98" s="185">
        <f t="shared" si="11"/>
        <v>1.3859168477750039E-2</v>
      </c>
      <c r="G98" s="185">
        <v>1.19345966E-2</v>
      </c>
      <c r="H98" s="185">
        <v>4.4655723000000015E-3</v>
      </c>
      <c r="I98" s="185">
        <v>2.5000000000000001E-3</v>
      </c>
      <c r="L98" s="98">
        <f t="shared" si="8"/>
        <v>-2.0907460999999971E-3</v>
      </c>
      <c r="N98" s="98">
        <f t="shared" si="12"/>
        <v>7.294351042981706E-3</v>
      </c>
      <c r="Q98" s="149">
        <f t="shared" si="13"/>
        <v>1.3859168477750039E-2</v>
      </c>
      <c r="R98" s="149">
        <f t="shared" si="14"/>
        <v>7.294351042981706E-3</v>
      </c>
      <c r="T98" s="113">
        <f t="shared" si="9"/>
        <v>4.4655723000000015E-3</v>
      </c>
      <c r="U98" s="113">
        <f t="shared" si="10"/>
        <v>-3.1529499999999842E-4</v>
      </c>
    </row>
    <row r="99" spans="4:21" x14ac:dyDescent="0.2">
      <c r="D99" s="184">
        <v>37802</v>
      </c>
      <c r="E99" s="185">
        <v>2.3588296700000001E-2</v>
      </c>
      <c r="F99" s="185">
        <f t="shared" si="11"/>
        <v>2.1029325958250134E-2</v>
      </c>
      <c r="G99" s="185">
        <v>1.2566406E-2</v>
      </c>
      <c r="H99" s="185">
        <v>1.10218907E-2</v>
      </c>
      <c r="I99" s="185">
        <v>2.5000000000000001E-3</v>
      </c>
      <c r="L99" s="98">
        <f t="shared" si="8"/>
        <v>2.2359076399999997E-2</v>
      </c>
      <c r="N99" s="98">
        <f t="shared" si="12"/>
        <v>3.2618439492747786E-2</v>
      </c>
      <c r="Q99" s="149">
        <f t="shared" si="13"/>
        <v>2.1029325958250134E-2</v>
      </c>
      <c r="R99" s="149">
        <f t="shared" si="14"/>
        <v>3.2618439492747786E-2</v>
      </c>
      <c r="T99" s="113">
        <f t="shared" si="9"/>
        <v>1.10218907E-2</v>
      </c>
      <c r="U99" s="113">
        <f t="shared" si="10"/>
        <v>1.6111123800000002E-2</v>
      </c>
    </row>
    <row r="100" spans="4:21" x14ac:dyDescent="0.2">
      <c r="D100" s="184">
        <v>37711</v>
      </c>
      <c r="E100" s="185">
        <v>1.1794499400000002E-2</v>
      </c>
      <c r="F100" s="185">
        <f t="shared" si="11"/>
        <v>9.2650131515001899E-3</v>
      </c>
      <c r="G100" s="185">
        <v>1.21097944E-2</v>
      </c>
      <c r="H100" s="185">
        <v>-3.1529499999999842E-4</v>
      </c>
      <c r="I100" s="185">
        <v>2.5000000000000001E-3</v>
      </c>
      <c r="L100" s="98">
        <f t="shared" si="8"/>
        <v>-1.6741713799999999E-2</v>
      </c>
      <c r="N100" s="98">
        <f t="shared" si="12"/>
        <v>-7.3225714667415343E-3</v>
      </c>
      <c r="Q100" s="149">
        <f t="shared" si="13"/>
        <v>9.2650131515001899E-3</v>
      </c>
      <c r="R100" s="149">
        <f t="shared" si="14"/>
        <v>-7.3225714667415343E-3</v>
      </c>
      <c r="T100" s="113">
        <f t="shared" si="9"/>
        <v>-3.1529499999999842E-4</v>
      </c>
      <c r="U100" s="113">
        <f t="shared" si="10"/>
        <v>9.2348679999999968E-4</v>
      </c>
    </row>
    <row r="101" spans="4:21" x14ac:dyDescent="0.2">
      <c r="D101" s="184">
        <v>37621</v>
      </c>
      <c r="E101" s="185">
        <v>2.9951746300000002E-2</v>
      </c>
      <c r="F101" s="185">
        <f t="shared" si="11"/>
        <v>2.7376866934250232E-2</v>
      </c>
      <c r="G101" s="185">
        <v>1.38406225E-2</v>
      </c>
      <c r="H101" s="185">
        <v>1.6111123800000002E-2</v>
      </c>
      <c r="I101" s="185">
        <v>2.5000000000000001E-3</v>
      </c>
      <c r="L101" s="98">
        <f t="shared" si="8"/>
        <v>3.1298760800000006E-2</v>
      </c>
      <c r="N101" s="98">
        <f t="shared" si="12"/>
        <v>4.2958646188868244E-2</v>
      </c>
      <c r="Q101" s="149">
        <f t="shared" si="13"/>
        <v>2.7376866934250232E-2</v>
      </c>
      <c r="R101" s="149">
        <f t="shared" si="14"/>
        <v>4.2958646188868244E-2</v>
      </c>
      <c r="T101" s="113">
        <f t="shared" si="9"/>
        <v>1.6111123800000002E-2</v>
      </c>
      <c r="U101" s="113">
        <f t="shared" si="10"/>
        <v>2.3886141999999982E-3</v>
      </c>
    </row>
    <row r="102" spans="4:21" x14ac:dyDescent="0.2">
      <c r="D102" s="184">
        <v>37529</v>
      </c>
      <c r="E102" s="185">
        <v>1.3617226499999999E-2</v>
      </c>
      <c r="F102" s="185">
        <f t="shared" si="11"/>
        <v>1.1083183433750143E-2</v>
      </c>
      <c r="G102" s="185">
        <v>1.26937397E-2</v>
      </c>
      <c r="H102" s="185">
        <v>9.2348679999999968E-4</v>
      </c>
      <c r="I102" s="185">
        <v>2.5000000000000001E-3</v>
      </c>
      <c r="L102" s="98">
        <f t="shared" si="8"/>
        <v>-5.4164059999999882E-4</v>
      </c>
      <c r="N102" s="98">
        <f t="shared" si="12"/>
        <v>9.6148605960746369E-3</v>
      </c>
      <c r="Q102" s="149">
        <f t="shared" si="13"/>
        <v>1.1083183433750143E-2</v>
      </c>
      <c r="R102" s="149">
        <f t="shared" si="14"/>
        <v>9.6148605960746369E-3</v>
      </c>
      <c r="T102" s="113">
        <f t="shared" si="9"/>
        <v>9.2348679999999968E-4</v>
      </c>
      <c r="U102" s="113">
        <f t="shared" si="10"/>
        <v>-6.3415459999999896E-4</v>
      </c>
    </row>
    <row r="103" spans="4:21" x14ac:dyDescent="0.2">
      <c r="D103" s="184">
        <v>37437</v>
      </c>
      <c r="E103" s="185">
        <v>1.5190594799999999E-2</v>
      </c>
      <c r="F103" s="185">
        <f t="shared" si="11"/>
        <v>1.2652618313000019E-2</v>
      </c>
      <c r="G103" s="185">
        <v>1.28019806E-2</v>
      </c>
      <c r="H103" s="185">
        <v>2.3886141999999982E-3</v>
      </c>
      <c r="I103" s="185">
        <v>2.5000000000000001E-3</v>
      </c>
      <c r="L103" s="98">
        <f t="shared" si="8"/>
        <v>5.4113829999999953E-3</v>
      </c>
      <c r="N103" s="98">
        <f t="shared" si="12"/>
        <v>1.5736933420134491E-2</v>
      </c>
      <c r="Q103" s="149">
        <f t="shared" si="13"/>
        <v>1.2652618313000019E-2</v>
      </c>
      <c r="R103" s="149">
        <f t="shared" si="14"/>
        <v>1.5736933420134491E-2</v>
      </c>
      <c r="T103" s="113">
        <f t="shared" si="9"/>
        <v>2.3886141999999982E-3</v>
      </c>
      <c r="U103" s="113">
        <f t="shared" si="10"/>
        <v>4.7574990000000088E-4</v>
      </c>
    </row>
    <row r="104" spans="4:21" x14ac:dyDescent="0.2">
      <c r="D104" s="184">
        <v>37346</v>
      </c>
      <c r="E104" s="185">
        <v>1.19561509E-2</v>
      </c>
      <c r="F104" s="185">
        <f t="shared" si="11"/>
        <v>9.4262605227499741E-3</v>
      </c>
      <c r="G104" s="185">
        <v>1.2590305499999999E-2</v>
      </c>
      <c r="H104" s="185">
        <v>-6.3415459999999896E-4</v>
      </c>
      <c r="I104" s="185">
        <v>2.5000000000000001E-3</v>
      </c>
      <c r="L104" s="98">
        <f t="shared" si="8"/>
        <v>-1.7440590999999988E-3</v>
      </c>
      <c r="N104" s="98">
        <f t="shared" si="12"/>
        <v>8.2972274427133286E-3</v>
      </c>
      <c r="Q104" s="149">
        <f t="shared" si="13"/>
        <v>9.4262605227499741E-3</v>
      </c>
      <c r="R104" s="149">
        <f t="shared" si="14"/>
        <v>8.2972274427133286E-3</v>
      </c>
      <c r="T104" s="113">
        <f t="shared" si="9"/>
        <v>-6.3415459999999896E-4</v>
      </c>
      <c r="U104" s="113">
        <f t="shared" si="10"/>
        <v>-5.2139780000000011E-4</v>
      </c>
    </row>
    <row r="105" spans="4:21" x14ac:dyDescent="0.2">
      <c r="D105" s="184">
        <v>37256</v>
      </c>
      <c r="E105" s="185">
        <v>1.5362131899999999E-2</v>
      </c>
      <c r="F105" s="185">
        <f t="shared" si="11"/>
        <v>1.2823726570249994E-2</v>
      </c>
      <c r="G105" s="185">
        <v>1.4886381999999998E-2</v>
      </c>
      <c r="H105" s="185">
        <v>4.7574990000000088E-4</v>
      </c>
      <c r="I105" s="185">
        <v>2.5000000000000001E-3</v>
      </c>
      <c r="L105" s="98">
        <f t="shared" si="8"/>
        <v>1.4728976000000019E-3</v>
      </c>
      <c r="N105" s="98">
        <f t="shared" si="12"/>
        <v>1.384025270202982E-2</v>
      </c>
      <c r="Q105" s="149">
        <f t="shared" si="13"/>
        <v>1.2823726570249994E-2</v>
      </c>
      <c r="R105" s="149">
        <f t="shared" si="14"/>
        <v>1.384025270202982E-2</v>
      </c>
      <c r="T105" s="113">
        <f t="shared" si="9"/>
        <v>4.7574990000000088E-4</v>
      </c>
      <c r="U105" s="113">
        <f t="shared" si="10"/>
        <v>5.1658018000000014E-3</v>
      </c>
    </row>
    <row r="106" spans="4:21" x14ac:dyDescent="0.2">
      <c r="D106" s="184">
        <v>37164</v>
      </c>
      <c r="E106" s="185">
        <v>1.16458237E-2</v>
      </c>
      <c r="F106" s="185">
        <f t="shared" si="11"/>
        <v>9.1167091407500234E-3</v>
      </c>
      <c r="G106" s="185">
        <v>1.21672215E-2</v>
      </c>
      <c r="H106" s="185">
        <v>-5.2139780000000011E-4</v>
      </c>
      <c r="I106" s="185">
        <v>2.5000000000000001E-3</v>
      </c>
      <c r="L106" s="98">
        <f t="shared" si="8"/>
        <v>-6.2085974000000016E-3</v>
      </c>
      <c r="N106" s="98">
        <f t="shared" si="12"/>
        <v>3.3683750134292367E-3</v>
      </c>
      <c r="Q106" s="149">
        <f t="shared" si="13"/>
        <v>9.1167091407500234E-3</v>
      </c>
      <c r="R106" s="149">
        <f t="shared" si="14"/>
        <v>3.3683750134292367E-3</v>
      </c>
      <c r="T106" s="113">
        <f t="shared" si="9"/>
        <v>-5.2139780000000011E-4</v>
      </c>
      <c r="U106" s="113">
        <f t="shared" si="10"/>
        <v>2.6197553000000002E-3</v>
      </c>
    </row>
    <row r="107" spans="4:21" x14ac:dyDescent="0.2">
      <c r="D107" s="184">
        <v>37072</v>
      </c>
      <c r="E107" s="185">
        <v>1.7635028100000002E-2</v>
      </c>
      <c r="F107" s="185">
        <f t="shared" si="11"/>
        <v>1.5090940529749908E-2</v>
      </c>
      <c r="G107" s="185">
        <v>1.24692263E-2</v>
      </c>
      <c r="H107" s="185">
        <v>5.1658018000000014E-3</v>
      </c>
      <c r="I107" s="185">
        <v>2.5000000000000001E-3</v>
      </c>
      <c r="L107" s="98">
        <f t="shared" si="8"/>
        <v>7.7118483000000026E-3</v>
      </c>
      <c r="N107" s="98">
        <f t="shared" si="12"/>
        <v>1.7726542293189818E-2</v>
      </c>
      <c r="Q107" s="149">
        <f t="shared" si="13"/>
        <v>1.5090940529749908E-2</v>
      </c>
      <c r="R107" s="149">
        <f t="shared" si="14"/>
        <v>1.7726542293189818E-2</v>
      </c>
      <c r="T107" s="113">
        <f t="shared" si="9"/>
        <v>5.1658018000000014E-3</v>
      </c>
      <c r="U107" s="113">
        <f t="shared" si="10"/>
        <v>1.0681900999999999E-2</v>
      </c>
    </row>
    <row r="108" spans="4:21" x14ac:dyDescent="0.2">
      <c r="D108" s="184">
        <v>36981</v>
      </c>
      <c r="E108" s="185">
        <v>1.4842547900000001E-2</v>
      </c>
      <c r="F108" s="185">
        <f t="shared" si="11"/>
        <v>1.230544153025015E-2</v>
      </c>
      <c r="G108" s="185">
        <v>1.2222792600000001E-2</v>
      </c>
      <c r="H108" s="185">
        <v>2.6197553000000002E-3</v>
      </c>
      <c r="I108" s="185">
        <v>2.5000000000000001E-3</v>
      </c>
      <c r="L108" s="98">
        <f t="shared" si="8"/>
        <v>-5.4423903999999985E-3</v>
      </c>
      <c r="N108" s="98">
        <f t="shared" si="12"/>
        <v>4.1970962884154694E-3</v>
      </c>
      <c r="Q108" s="149">
        <f t="shared" si="13"/>
        <v>1.230544153025015E-2</v>
      </c>
      <c r="R108" s="149">
        <f t="shared" si="14"/>
        <v>4.1970962884154694E-3</v>
      </c>
      <c r="T108" s="113">
        <f t="shared" si="9"/>
        <v>2.6197553000000002E-3</v>
      </c>
      <c r="U108" s="113">
        <f t="shared" si="10"/>
        <v>1.24666493E-2</v>
      </c>
    </row>
    <row r="109" spans="4:21" x14ac:dyDescent="0.2">
      <c r="D109" s="184">
        <v>36891</v>
      </c>
      <c r="E109" s="185">
        <v>2.4576344899999998E-2</v>
      </c>
      <c r="F109" s="185">
        <f t="shared" si="11"/>
        <v>2.2014904037750194E-2</v>
      </c>
      <c r="G109" s="185">
        <v>1.3894443899999999E-2</v>
      </c>
      <c r="H109" s="185">
        <v>1.0681900999999999E-2</v>
      </c>
      <c r="I109" s="185">
        <v>2.5000000000000001E-3</v>
      </c>
      <c r="L109" s="98">
        <f t="shared" si="8"/>
        <v>8.8971526999999974E-3</v>
      </c>
      <c r="N109" s="98">
        <f t="shared" si="12"/>
        <v>2.0357929545087083E-2</v>
      </c>
      <c r="Q109" s="149">
        <f t="shared" si="13"/>
        <v>2.2014904037750194E-2</v>
      </c>
      <c r="R109" s="149">
        <f t="shared" si="14"/>
        <v>2.0357929545087083E-2</v>
      </c>
      <c r="T109" s="113">
        <f t="shared" si="9"/>
        <v>1.0681900999999999E-2</v>
      </c>
      <c r="U109" s="113">
        <f t="shared" si="10"/>
        <v>5.5014873999999978E-3</v>
      </c>
    </row>
    <row r="110" spans="4:21" x14ac:dyDescent="0.2">
      <c r="D110" s="184">
        <v>36799</v>
      </c>
      <c r="E110" s="185">
        <v>2.5752026300000001E-2</v>
      </c>
      <c r="F110" s="185">
        <f t="shared" si="11"/>
        <v>2.3187646234249959E-2</v>
      </c>
      <c r="G110" s="185">
        <v>1.3285377000000001E-2</v>
      </c>
      <c r="H110" s="185">
        <v>1.24666493E-2</v>
      </c>
      <c r="I110" s="185">
        <v>2.5000000000000001E-3</v>
      </c>
      <c r="L110" s="98">
        <f t="shared" si="8"/>
        <v>1.9431811200000003E-2</v>
      </c>
      <c r="N110" s="98">
        <f t="shared" si="12"/>
        <v>3.0392908769740989E-2</v>
      </c>
      <c r="Q110" s="149">
        <f t="shared" si="13"/>
        <v>2.3187646234249959E-2</v>
      </c>
      <c r="R110" s="149">
        <f t="shared" si="14"/>
        <v>3.0392908769740989E-2</v>
      </c>
      <c r="T110" s="113">
        <f t="shared" si="9"/>
        <v>1.24666493E-2</v>
      </c>
      <c r="U110" s="113">
        <f t="shared" si="10"/>
        <v>1.6698766E-3</v>
      </c>
    </row>
    <row r="111" spans="4:21" x14ac:dyDescent="0.2">
      <c r="D111" s="184">
        <v>36707</v>
      </c>
      <c r="E111" s="185">
        <v>1.6955699599999999E-2</v>
      </c>
      <c r="F111" s="185">
        <f t="shared" si="11"/>
        <v>1.4413310351000019E-2</v>
      </c>
      <c r="G111" s="185">
        <v>1.1454212200000001E-2</v>
      </c>
      <c r="H111" s="185">
        <v>5.5014873999999978E-3</v>
      </c>
      <c r="I111" s="185">
        <v>2.5000000000000001E-3</v>
      </c>
      <c r="L111" s="98">
        <f t="shared" si="8"/>
        <v>9.3330981999999955E-3</v>
      </c>
      <c r="N111" s="98">
        <f t="shared" si="12"/>
        <v>1.8341978153048277E-2</v>
      </c>
      <c r="Q111" s="149">
        <f t="shared" si="13"/>
        <v>1.4413310351000019E-2</v>
      </c>
      <c r="R111" s="149">
        <f t="shared" si="14"/>
        <v>1.8341978153048277E-2</v>
      </c>
      <c r="T111" s="113">
        <f t="shared" si="9"/>
        <v>5.5014873999999978E-3</v>
      </c>
      <c r="U111" s="113">
        <f t="shared" si="10"/>
        <v>1.1217823900000002E-2</v>
      </c>
    </row>
    <row r="112" spans="4:21" x14ac:dyDescent="0.2">
      <c r="D112" s="184">
        <v>36616</v>
      </c>
      <c r="E112" s="185">
        <v>1.5655406199999999E-2</v>
      </c>
      <c r="F112" s="185">
        <f t="shared" si="11"/>
        <v>1.3116267684500027E-2</v>
      </c>
      <c r="G112" s="185">
        <v>1.3985529599999999E-2</v>
      </c>
      <c r="H112" s="185">
        <v>1.6698766E-3</v>
      </c>
      <c r="I112" s="185">
        <v>2.5000000000000001E-3</v>
      </c>
      <c r="L112" s="98">
        <f t="shared" si="8"/>
        <v>-7.8780707000000016E-3</v>
      </c>
      <c r="N112" s="98">
        <f t="shared" si="12"/>
        <v>3.4822867092616505E-3</v>
      </c>
      <c r="Q112" s="149">
        <f t="shared" si="13"/>
        <v>1.3116267684500027E-2</v>
      </c>
      <c r="R112" s="149">
        <f t="shared" si="14"/>
        <v>3.4822867092616505E-3</v>
      </c>
      <c r="T112" s="113"/>
      <c r="U112" s="113"/>
    </row>
    <row r="113" spans="4:21" x14ac:dyDescent="0.2">
      <c r="D113" s="184">
        <v>36525</v>
      </c>
      <c r="E113" s="185">
        <v>2.6631729100000001E-2</v>
      </c>
      <c r="F113" s="185">
        <f t="shared" si="11"/>
        <v>2.4065149777250161E-2</v>
      </c>
      <c r="G113" s="185">
        <v>1.54139052E-2</v>
      </c>
      <c r="H113" s="185">
        <v>1.1217823900000002E-2</v>
      </c>
      <c r="I113" s="185">
        <v>2.5000000000000001E-3</v>
      </c>
      <c r="L113" s="98">
        <f t="shared" si="8"/>
        <v>2.7440235900000005E-2</v>
      </c>
      <c r="N113" s="98">
        <f t="shared" si="12"/>
        <v>4.0668909539091302E-2</v>
      </c>
      <c r="Q113" s="149">
        <f t="shared" si="13"/>
        <v>2.4065149777250161E-2</v>
      </c>
      <c r="R113" s="149">
        <f t="shared" si="14"/>
        <v>4.0668909539091302E-2</v>
      </c>
      <c r="T113" s="113"/>
      <c r="U113" s="113"/>
    </row>
    <row r="114" spans="4:21" x14ac:dyDescent="0.2">
      <c r="D114" s="184">
        <v>36433</v>
      </c>
      <c r="E114" s="185">
        <v>7.7459963999999999E-3</v>
      </c>
      <c r="F114" s="185">
        <f t="shared" si="11"/>
        <v>5.2266314089999266E-3</v>
      </c>
      <c r="G114" s="185">
        <v>1.27505845E-2</v>
      </c>
      <c r="H114" s="185">
        <v>-5.0045881000000004E-3</v>
      </c>
      <c r="I114" s="185">
        <v>2.5000000000000001E-3</v>
      </c>
      <c r="L114" s="98">
        <f t="shared" si="8"/>
        <v>-1.15545426E-2</v>
      </c>
      <c r="N114" s="98">
        <f t="shared" si="12"/>
        <v>-1.4539070586006009E-3</v>
      </c>
      <c r="Q114" s="149">
        <f t="shared" si="13"/>
        <v>5.2266314089999266E-3</v>
      </c>
      <c r="R114" s="149">
        <f t="shared" si="14"/>
        <v>-1.4539070586006009E-3</v>
      </c>
      <c r="T114" s="113"/>
      <c r="U114" s="113"/>
    </row>
    <row r="115" spans="4:21" x14ac:dyDescent="0.2">
      <c r="D115" s="184">
        <v>36341</v>
      </c>
      <c r="E115" s="185">
        <v>1.2945836699999999E-2</v>
      </c>
      <c r="F115" s="185">
        <f t="shared" si="11"/>
        <v>1.0413472108250055E-2</v>
      </c>
      <c r="G115" s="185">
        <v>1.14004703E-2</v>
      </c>
      <c r="H115" s="185">
        <v>1.5453663999999995E-3</v>
      </c>
      <c r="I115" s="185">
        <v>2.5000000000000001E-3</v>
      </c>
      <c r="L115" s="98">
        <f t="shared" si="8"/>
        <v>9.988127999999985E-4</v>
      </c>
      <c r="N115" s="98">
        <f t="shared" si="12"/>
        <v>9.8796433605725653E-3</v>
      </c>
      <c r="Q115" s="149">
        <f t="shared" si="13"/>
        <v>1.0413472108250055E-2</v>
      </c>
      <c r="R115" s="149">
        <f t="shared" si="14"/>
        <v>9.8796433605725653E-3</v>
      </c>
      <c r="T115" s="113"/>
      <c r="U115" s="113"/>
    </row>
    <row r="116" spans="4:21" x14ac:dyDescent="0.2">
      <c r="D116" s="184">
        <v>36250</v>
      </c>
      <c r="E116" s="185">
        <v>1.5331233600000001E-2</v>
      </c>
      <c r="F116" s="185">
        <f t="shared" si="11"/>
        <v>1.2792905516000097E-2</v>
      </c>
      <c r="G116" s="185">
        <v>1.32393136E-2</v>
      </c>
      <c r="H116" s="185">
        <v>2.0919200000000006E-3</v>
      </c>
      <c r="I116" s="185">
        <v>2.5000000000000001E-3</v>
      </c>
      <c r="L116" s="98">
        <f t="shared" si="8"/>
        <v>1.6308675999999987E-3</v>
      </c>
      <c r="N116" s="98">
        <f t="shared" si="12"/>
        <v>1.2354543335677537E-2</v>
      </c>
      <c r="Q116" s="149">
        <f t="shared" si="13"/>
        <v>1.2792905516000097E-2</v>
      </c>
      <c r="R116" s="149">
        <f t="shared" si="14"/>
        <v>1.2354543335677537E-2</v>
      </c>
      <c r="T116" s="113"/>
      <c r="U116" s="113"/>
    </row>
    <row r="117" spans="4:21" x14ac:dyDescent="0.2">
      <c r="D117" s="184">
        <v>36160</v>
      </c>
      <c r="E117" s="185">
        <v>1.79697235E-2</v>
      </c>
      <c r="F117" s="185">
        <f t="shared" si="11"/>
        <v>1.5424799191250171E-2</v>
      </c>
      <c r="G117" s="185">
        <v>1.5416751099999997E-2</v>
      </c>
      <c r="H117" s="185">
        <v>2.5529724000000024E-3</v>
      </c>
      <c r="I117" s="185">
        <v>2.5000000000000001E-3</v>
      </c>
      <c r="L117" s="98">
        <f t="shared" si="8"/>
        <v>3.996565800000006E-3</v>
      </c>
      <c r="N117" s="98">
        <f t="shared" si="12"/>
        <v>1.692624363279327E-2</v>
      </c>
      <c r="Q117" s="149">
        <f t="shared" si="13"/>
        <v>1.5424799191250171E-2</v>
      </c>
      <c r="R117" s="149">
        <f t="shared" si="14"/>
        <v>1.692624363279327E-2</v>
      </c>
      <c r="T117" s="113"/>
      <c r="U117" s="113"/>
    </row>
    <row r="118" spans="4:21" x14ac:dyDescent="0.2">
      <c r="D118" s="184">
        <v>36068</v>
      </c>
      <c r="E118" s="185">
        <v>1.3666212499999999E-2</v>
      </c>
      <c r="F118" s="185">
        <f t="shared" si="11"/>
        <v>1.1132046968750142E-2</v>
      </c>
      <c r="G118" s="185">
        <v>1.25568335E-2</v>
      </c>
      <c r="H118" s="185">
        <v>1.1093789999999989E-3</v>
      </c>
      <c r="I118" s="185">
        <v>2.5000000000000001E-3</v>
      </c>
      <c r="L118" s="98">
        <f t="shared" si="8"/>
        <v>-1.7344645500000002E-2</v>
      </c>
      <c r="N118" s="98">
        <f t="shared" si="12"/>
        <v>-7.4930918110959199E-3</v>
      </c>
      <c r="Q118" s="149">
        <f t="shared" si="13"/>
        <v>1.1132046968750142E-2</v>
      </c>
      <c r="R118" s="149">
        <f t="shared" si="14"/>
        <v>-7.4930918110959199E-3</v>
      </c>
      <c r="T118" s="113"/>
      <c r="U118" s="113"/>
    </row>
    <row r="119" spans="4:21" x14ac:dyDescent="0.2">
      <c r="D119" s="184">
        <v>35976</v>
      </c>
      <c r="E119" s="185">
        <v>3.2163194499999999E-2</v>
      </c>
      <c r="F119" s="185">
        <f t="shared" si="11"/>
        <v>2.9582786513750126E-2</v>
      </c>
      <c r="G119" s="185">
        <v>1.2599791000000001E-2</v>
      </c>
      <c r="H119" s="185">
        <v>1.95634035E-2</v>
      </c>
      <c r="I119" s="185">
        <v>2.5000000000000001E-3</v>
      </c>
      <c r="L119" s="98">
        <f t="shared" si="8"/>
        <v>4.0277703299999995E-2</v>
      </c>
      <c r="N119" s="98">
        <f t="shared" si="12"/>
        <v>5.0751522481181199E-2</v>
      </c>
      <c r="Q119" s="149">
        <f t="shared" si="13"/>
        <v>2.9582786513750126E-2</v>
      </c>
      <c r="R119" s="149">
        <f t="shared" si="14"/>
        <v>5.0751522481181199E-2</v>
      </c>
      <c r="T119" s="113"/>
      <c r="U119" s="113"/>
    </row>
    <row r="120" spans="4:21" x14ac:dyDescent="0.2">
      <c r="D120" s="184">
        <v>35885</v>
      </c>
      <c r="E120" s="185">
        <v>1.1480731900000001E-2</v>
      </c>
      <c r="F120" s="185">
        <f t="shared" si="11"/>
        <v>8.9520300702501387E-3</v>
      </c>
      <c r="G120" s="185">
        <v>1.26316282E-2</v>
      </c>
      <c r="H120" s="185">
        <v>-1.150896299999999E-3</v>
      </c>
      <c r="I120" s="185">
        <v>2.5000000000000001E-3</v>
      </c>
      <c r="L120" s="98">
        <f t="shared" si="8"/>
        <v>-1.83885903E-2</v>
      </c>
      <c r="N120" s="98">
        <f t="shared" si="12"/>
        <v>-8.4742668359520934E-3</v>
      </c>
      <c r="Q120" s="149">
        <f t="shared" si="13"/>
        <v>8.9520300702501387E-3</v>
      </c>
      <c r="R120" s="149">
        <f t="shared" si="14"/>
        <v>-8.4742668359520934E-3</v>
      </c>
      <c r="T120" s="113"/>
      <c r="U120" s="113"/>
    </row>
    <row r="121" spans="4:21" x14ac:dyDescent="0.2">
      <c r="D121" s="184">
        <v>35795</v>
      </c>
      <c r="E121" s="185">
        <v>3.3907870600000001E-2</v>
      </c>
      <c r="F121" s="185">
        <f t="shared" si="11"/>
        <v>3.1323100923499991E-2</v>
      </c>
      <c r="G121" s="185">
        <v>1.7821072899999998E-2</v>
      </c>
      <c r="H121" s="185">
        <v>1.6086797700000002E-2</v>
      </c>
      <c r="I121" s="185">
        <v>2.5000000000000001E-3</v>
      </c>
      <c r="L121" s="98">
        <f t="shared" si="8"/>
        <v>3.5590693300000004E-2</v>
      </c>
      <c r="N121" s="98">
        <f t="shared" si="12"/>
        <v>5.1410915463511397E-2</v>
      </c>
      <c r="Q121" s="149">
        <f t="shared" si="13"/>
        <v>3.1323100923499991E-2</v>
      </c>
      <c r="R121" s="149">
        <f t="shared" si="14"/>
        <v>5.1410915463511397E-2</v>
      </c>
      <c r="T121" s="113"/>
      <c r="U121" s="113"/>
    </row>
    <row r="122" spans="4:21" x14ac:dyDescent="0.2">
      <c r="D122" s="184">
        <v>35703</v>
      </c>
      <c r="E122" s="185">
        <v>8.7380475000000003E-3</v>
      </c>
      <c r="F122" s="185">
        <f t="shared" si="11"/>
        <v>6.2162023812502021E-3</v>
      </c>
      <c r="G122" s="185">
        <v>1.2155145400000001E-2</v>
      </c>
      <c r="H122" s="185">
        <v>-3.4170979000000008E-3</v>
      </c>
      <c r="I122" s="185">
        <v>2.5000000000000001E-3</v>
      </c>
      <c r="L122" s="98">
        <f t="shared" si="8"/>
        <v>-3.6397178700000005E-2</v>
      </c>
      <c r="N122" s="98">
        <f t="shared" si="12"/>
        <v>-2.7122735183500168E-2</v>
      </c>
      <c r="Q122" s="149">
        <f t="shared" si="13"/>
        <v>6.2162023812502021E-3</v>
      </c>
      <c r="R122" s="149">
        <f t="shared" si="14"/>
        <v>-2.7122735183500168E-2</v>
      </c>
      <c r="T122" s="113"/>
      <c r="U122" s="113"/>
    </row>
    <row r="123" spans="4:21" x14ac:dyDescent="0.2">
      <c r="D123" s="184">
        <v>35611</v>
      </c>
      <c r="E123" s="185">
        <v>4.2411779000000004E-2</v>
      </c>
      <c r="F123" s="185">
        <f t="shared" si="11"/>
        <v>3.9805749552500158E-2</v>
      </c>
      <c r="G123" s="185">
        <v>1.2848796099999999E-2</v>
      </c>
      <c r="H123" s="185">
        <v>2.9562982900000007E-2</v>
      </c>
      <c r="I123" s="185">
        <v>2.5000000000000001E-3</v>
      </c>
      <c r="L123" s="98">
        <f t="shared" si="8"/>
        <v>5.7871023500000014E-2</v>
      </c>
      <c r="N123" s="98">
        <f t="shared" si="12"/>
        <v>6.8784734099597067E-2</v>
      </c>
      <c r="Q123" s="149">
        <f t="shared" si="13"/>
        <v>3.9805749552500158E-2</v>
      </c>
      <c r="R123" s="149">
        <f t="shared" si="14"/>
        <v>6.8784734099597067E-2</v>
      </c>
      <c r="T123" s="113"/>
      <c r="U123" s="113"/>
    </row>
    <row r="124" spans="4:21" x14ac:dyDescent="0.2">
      <c r="D124" s="184">
        <v>35520</v>
      </c>
      <c r="E124" s="185">
        <v>1.43423835E-2</v>
      </c>
      <c r="F124" s="185">
        <f t="shared" si="11"/>
        <v>1.180652754125E-2</v>
      </c>
      <c r="G124" s="185">
        <v>1.3087441200000001E-2</v>
      </c>
      <c r="H124" s="185">
        <v>1.254942299999999E-3</v>
      </c>
      <c r="I124" s="185">
        <v>2.5000000000000001E-3</v>
      </c>
      <c r="L124" s="98">
        <f t="shared" si="8"/>
        <v>-1.7504757600000004E-2</v>
      </c>
      <c r="N124" s="98">
        <f t="shared" si="12"/>
        <v>-7.1347928635957514E-3</v>
      </c>
      <c r="Q124" s="149">
        <f t="shared" si="13"/>
        <v>1.180652754125E-2</v>
      </c>
      <c r="R124" s="149">
        <f t="shared" si="14"/>
        <v>-7.1347928635957514E-3</v>
      </c>
      <c r="T124" s="113"/>
      <c r="U124" s="113"/>
    </row>
    <row r="125" spans="4:21" x14ac:dyDescent="0.2">
      <c r="D125" s="184">
        <v>35430</v>
      </c>
      <c r="E125" s="185">
        <v>3.7536602600000003E-2</v>
      </c>
      <c r="F125" s="185">
        <f t="shared" si="11"/>
        <v>3.494276109350003E-2</v>
      </c>
      <c r="G125" s="185">
        <v>1.7521960400000001E-2</v>
      </c>
      <c r="H125" s="185">
        <v>2.0014642200000002E-2</v>
      </c>
      <c r="I125" s="185">
        <v>2.5000000000000001E-3</v>
      </c>
      <c r="L125" s="98">
        <f t="shared" si="8"/>
        <v>4.0104425600000007E-2</v>
      </c>
      <c r="N125" s="98">
        <f t="shared" si="12"/>
        <v>5.5683271421835157E-2</v>
      </c>
      <c r="Q125" s="149">
        <f t="shared" si="13"/>
        <v>3.494276109350003E-2</v>
      </c>
      <c r="R125" s="149">
        <f t="shared" si="14"/>
        <v>5.5683271421835157E-2</v>
      </c>
      <c r="T125" s="113"/>
      <c r="U125" s="113"/>
    </row>
    <row r="126" spans="4:21" x14ac:dyDescent="0.2">
      <c r="D126" s="184">
        <v>35338</v>
      </c>
      <c r="E126" s="185">
        <v>1.2328075899999999E-2</v>
      </c>
      <c r="F126" s="185">
        <f t="shared" si="11"/>
        <v>9.7972557102499191E-3</v>
      </c>
      <c r="G126" s="185">
        <v>1.2403217099999999E-2</v>
      </c>
      <c r="H126" s="185">
        <v>-7.5141199999999991E-5</v>
      </c>
      <c r="I126" s="185">
        <v>2.5000000000000001E-3</v>
      </c>
      <c r="L126" s="98">
        <f t="shared" si="8"/>
        <v>-2.4485625099999998E-2</v>
      </c>
      <c r="N126" s="98">
        <f t="shared" si="12"/>
        <v>-1.4855143252634595E-2</v>
      </c>
      <c r="Q126" s="149">
        <f t="shared" si="13"/>
        <v>9.7972557102499191E-3</v>
      </c>
      <c r="R126" s="149">
        <f t="shared" si="14"/>
        <v>-1.4855143252634595E-2</v>
      </c>
      <c r="T126" s="113"/>
      <c r="U126" s="113"/>
    </row>
    <row r="127" spans="4:21" x14ac:dyDescent="0.2">
      <c r="D127" s="184">
        <v>35246</v>
      </c>
      <c r="E127" s="185">
        <v>3.6779047400000001E-2</v>
      </c>
      <c r="F127" s="185">
        <f t="shared" si="11"/>
        <v>3.4187099781500141E-2</v>
      </c>
      <c r="G127" s="185">
        <v>1.2443704700000001E-2</v>
      </c>
      <c r="H127" s="185">
        <v>2.4335342699999998E-2</v>
      </c>
      <c r="I127" s="185">
        <v>2.5000000000000001E-3</v>
      </c>
      <c r="L127" s="98">
        <f t="shared" si="8"/>
        <v>4.8122363799999998E-2</v>
      </c>
      <c r="N127" s="98">
        <f t="shared" si="12"/>
        <v>5.8511976762131601E-2</v>
      </c>
      <c r="Q127" s="149">
        <f t="shared" si="13"/>
        <v>3.4187099781500141E-2</v>
      </c>
      <c r="R127" s="149">
        <f t="shared" si="14"/>
        <v>5.8511976762131601E-2</v>
      </c>
      <c r="T127" s="113"/>
      <c r="U127" s="113"/>
    </row>
    <row r="128" spans="4:21" x14ac:dyDescent="0.2">
      <c r="D128" s="184">
        <v>35155</v>
      </c>
      <c r="E128" s="185">
        <v>1.39550609E-2</v>
      </c>
      <c r="F128" s="185">
        <f t="shared" si="11"/>
        <v>1.1420173247750132E-2</v>
      </c>
      <c r="G128" s="185">
        <v>1.34067393E-2</v>
      </c>
      <c r="H128" s="185">
        <v>5.4832160000000026E-4</v>
      </c>
      <c r="I128" s="185">
        <v>2.5000000000000001E-3</v>
      </c>
      <c r="L128" s="98">
        <f t="shared" si="8"/>
        <v>-9.5318568999999999E-3</v>
      </c>
      <c r="N128" s="98">
        <f t="shared" si="12"/>
        <v>1.2377235512981422E-3</v>
      </c>
      <c r="Q128" s="149">
        <f t="shared" si="13"/>
        <v>1.1420173247750132E-2</v>
      </c>
      <c r="R128" s="149">
        <f t="shared" si="14"/>
        <v>1.2377235512981422E-3</v>
      </c>
      <c r="T128" s="113"/>
      <c r="U128" s="113"/>
    </row>
    <row r="129" spans="4:21" x14ac:dyDescent="0.2">
      <c r="D129" s="184">
        <v>35064</v>
      </c>
      <c r="E129" s="185">
        <v>2.4754938000000001E-2</v>
      </c>
      <c r="F129" s="185">
        <f t="shared" si="11"/>
        <v>2.2193050655000102E-2</v>
      </c>
      <c r="G129" s="185">
        <v>1.41264379E-2</v>
      </c>
      <c r="H129" s="185">
        <v>1.06285001E-2</v>
      </c>
      <c r="I129" s="185">
        <v>2.5000000000000001E-3</v>
      </c>
      <c r="L129" s="98">
        <f t="shared" si="8"/>
        <v>1.97990002E-2</v>
      </c>
      <c r="N129" s="98">
        <f t="shared" si="12"/>
        <v>3.1619614628190185E-2</v>
      </c>
      <c r="Q129" s="149">
        <f t="shared" si="13"/>
        <v>2.2193050655000102E-2</v>
      </c>
      <c r="R129" s="149">
        <f t="shared" si="14"/>
        <v>3.1619614628190185E-2</v>
      </c>
      <c r="T129" s="113"/>
      <c r="U129" s="113"/>
    </row>
    <row r="130" spans="4:21" x14ac:dyDescent="0.2">
      <c r="D130" s="184">
        <v>34972</v>
      </c>
      <c r="E130" s="185">
        <v>1.3965712999999999E-2</v>
      </c>
      <c r="F130" s="185">
        <f t="shared" si="11"/>
        <v>1.1430798717499968E-2</v>
      </c>
      <c r="G130" s="185">
        <v>1.2507713E-2</v>
      </c>
      <c r="H130" s="185">
        <v>1.4579999999999992E-3</v>
      </c>
      <c r="I130" s="185">
        <v>2.5000000000000001E-3</v>
      </c>
      <c r="L130" s="98">
        <f t="shared" si="8"/>
        <v>-3.0833369099999997E-2</v>
      </c>
      <c r="N130" s="98">
        <f t="shared" si="12"/>
        <v>-2.116453275394703E-2</v>
      </c>
      <c r="Q130" s="149">
        <f t="shared" si="13"/>
        <v>1.1430798717499968E-2</v>
      </c>
      <c r="R130" s="149">
        <f t="shared" si="14"/>
        <v>-2.116453275394703E-2</v>
      </c>
      <c r="T130" s="113"/>
      <c r="U130" s="113"/>
    </row>
    <row r="131" spans="4:21" x14ac:dyDescent="0.2">
      <c r="D131" s="184">
        <v>34880</v>
      </c>
      <c r="E131" s="185">
        <v>4.6519329899999996E-2</v>
      </c>
      <c r="F131" s="185">
        <f t="shared" si="11"/>
        <v>4.3903031575249996E-2</v>
      </c>
      <c r="G131" s="185">
        <v>1.2769960800000001E-2</v>
      </c>
      <c r="H131" s="185">
        <v>3.3749369099999996E-2</v>
      </c>
      <c r="I131" s="185">
        <v>2.5000000000000001E-3</v>
      </c>
      <c r="L131" s="98">
        <f t="shared" si="8"/>
        <v>6.7187367399999989E-2</v>
      </c>
      <c r="N131" s="98">
        <f t="shared" si="12"/>
        <v>7.8113269977333477E-2</v>
      </c>
      <c r="Q131" s="149">
        <f t="shared" si="13"/>
        <v>4.3903031575249996E-2</v>
      </c>
      <c r="R131" s="149">
        <f t="shared" si="14"/>
        <v>7.8113269977333477E-2</v>
      </c>
      <c r="T131" s="113"/>
      <c r="U131" s="113"/>
    </row>
    <row r="132" spans="4:21" x14ac:dyDescent="0.2">
      <c r="D132" s="184">
        <v>34789</v>
      </c>
      <c r="E132" s="185">
        <v>1.36704275E-2</v>
      </c>
      <c r="F132" s="185">
        <f t="shared" si="11"/>
        <v>1.1136251431250077E-2</v>
      </c>
      <c r="G132" s="185">
        <v>1.33590567E-2</v>
      </c>
      <c r="H132" s="185">
        <v>3.1137080000000032E-4</v>
      </c>
      <c r="I132" s="185">
        <v>2.5000000000000001E-3</v>
      </c>
      <c r="L132" s="98">
        <f t="shared" si="8"/>
        <v>-1.4304602E-2</v>
      </c>
      <c r="N132" s="98">
        <f t="shared" si="12"/>
        <v>-3.6337996859659993E-3</v>
      </c>
      <c r="Q132" s="149">
        <f t="shared" si="13"/>
        <v>1.1136251431250077E-2</v>
      </c>
      <c r="R132" s="149">
        <f t="shared" si="14"/>
        <v>-3.6337996859659993E-3</v>
      </c>
      <c r="T132" s="113"/>
      <c r="U132" s="113"/>
    </row>
    <row r="133" spans="4:21" x14ac:dyDescent="0.2">
      <c r="D133" s="184">
        <v>34699</v>
      </c>
      <c r="E133" s="185">
        <v>3.2109945600000002E-2</v>
      </c>
      <c r="F133" s="185">
        <f t="shared" si="11"/>
        <v>2.9529670735999991E-2</v>
      </c>
      <c r="G133" s="185">
        <v>1.7182602000000002E-2</v>
      </c>
      <c r="H133" s="185">
        <v>1.49273436E-2</v>
      </c>
      <c r="I133" s="185">
        <v>2.5000000000000001E-3</v>
      </c>
      <c r="L133" s="98">
        <f t="shared" si="8"/>
        <v>2.8073198100000002E-2</v>
      </c>
      <c r="N133" s="98">
        <f t="shared" si="12"/>
        <v>4.3123825263094995E-2</v>
      </c>
      <c r="Q133" s="149">
        <f t="shared" si="13"/>
        <v>2.9529670735999991E-2</v>
      </c>
      <c r="R133" s="149">
        <f t="shared" si="14"/>
        <v>4.3123825263094995E-2</v>
      </c>
      <c r="T133" s="113"/>
      <c r="U133" s="113"/>
    </row>
    <row r="134" spans="4:21" x14ac:dyDescent="0.2">
      <c r="D134" s="184">
        <v>34607</v>
      </c>
      <c r="E134" s="185">
        <v>1.4624618000000001E-2</v>
      </c>
      <c r="F134" s="185">
        <f t="shared" si="11"/>
        <v>1.2088056455000107E-2</v>
      </c>
      <c r="G134" s="185">
        <v>1.28431289E-2</v>
      </c>
      <c r="H134" s="185">
        <v>1.7814891000000003E-3</v>
      </c>
      <c r="I134" s="185">
        <v>2.5000000000000001E-3</v>
      </c>
      <c r="L134" s="98">
        <f t="shared" si="8"/>
        <v>-1.8153200500000001E-2</v>
      </c>
      <c r="N134" s="98">
        <f t="shared" si="12"/>
        <v>-8.0293574552341429E-3</v>
      </c>
      <c r="Q134" s="149">
        <f t="shared" si="13"/>
        <v>1.2088056455000107E-2</v>
      </c>
      <c r="R134" s="149">
        <f t="shared" si="14"/>
        <v>-8.0293574552341429E-3</v>
      </c>
      <c r="T134" s="113"/>
      <c r="U134" s="113"/>
    </row>
    <row r="135" spans="4:21" x14ac:dyDescent="0.2">
      <c r="D135" s="184">
        <v>34515</v>
      </c>
      <c r="E135" s="185">
        <v>3.3185177400000002E-2</v>
      </c>
      <c r="F135" s="185">
        <f t="shared" si="11"/>
        <v>3.0602214456500132E-2</v>
      </c>
      <c r="G135" s="185">
        <v>1.14689987E-2</v>
      </c>
      <c r="H135" s="185">
        <v>2.1716178700000002E-2</v>
      </c>
      <c r="I135" s="185">
        <v>2.5000000000000001E-3</v>
      </c>
      <c r="L135" s="98">
        <f t="shared" si="8"/>
        <v>4.3235816300000007E-2</v>
      </c>
      <c r="N135" s="98">
        <f t="shared" si="12"/>
        <v>5.2562684804635884E-2</v>
      </c>
      <c r="Q135" s="149">
        <f t="shared" si="13"/>
        <v>3.0602214456500132E-2</v>
      </c>
      <c r="R135" s="149">
        <f t="shared" si="14"/>
        <v>5.2562684804635884E-2</v>
      </c>
      <c r="T135" s="113"/>
      <c r="U135" s="113"/>
    </row>
    <row r="136" spans="4:21" x14ac:dyDescent="0.2">
      <c r="D136" s="184">
        <v>34424</v>
      </c>
      <c r="E136" s="185">
        <v>1.7652550199999999E-2</v>
      </c>
      <c r="F136" s="185">
        <f t="shared" si="11"/>
        <v>1.5108418824500092E-2</v>
      </c>
      <c r="G136" s="185">
        <v>1.7456009099999999E-2</v>
      </c>
      <c r="H136" s="185">
        <v>1.9654109999999933E-4</v>
      </c>
      <c r="I136" s="185">
        <v>2.5000000000000001E-3</v>
      </c>
      <c r="L136" s="98">
        <f t="shared" si="8"/>
        <v>-8.8208397000000063E-3</v>
      </c>
      <c r="N136" s="98">
        <f t="shared" si="12"/>
        <v>5.9599897600723928E-3</v>
      </c>
      <c r="Q136" s="149">
        <f t="shared" si="13"/>
        <v>1.5108418824500092E-2</v>
      </c>
      <c r="R136" s="149">
        <f t="shared" si="14"/>
        <v>5.9599897600723928E-3</v>
      </c>
      <c r="T136" s="113"/>
      <c r="U136" s="113"/>
    </row>
    <row r="137" spans="4:21" x14ac:dyDescent="0.2">
      <c r="D137" s="184">
        <v>34334</v>
      </c>
      <c r="E137" s="185">
        <v>3.1267550300000002E-2</v>
      </c>
      <c r="F137" s="185">
        <f t="shared" si="11"/>
        <v>2.8689381424249927E-2</v>
      </c>
      <c r="G137" s="185">
        <v>2.2053628399999997E-2</v>
      </c>
      <c r="H137" s="185">
        <v>9.213921900000005E-3</v>
      </c>
      <c r="I137" s="185">
        <v>2.5000000000000001E-3</v>
      </c>
      <c r="L137" s="98">
        <f t="shared" si="8"/>
        <v>1.6992557400000011E-2</v>
      </c>
      <c r="N137" s="98">
        <f t="shared" si="12"/>
        <v>3.6822381013099204E-2</v>
      </c>
      <c r="Q137" s="149">
        <f t="shared" si="13"/>
        <v>2.8689381424249927E-2</v>
      </c>
      <c r="R137" s="149">
        <f t="shared" si="14"/>
        <v>3.6822381013099204E-2</v>
      </c>
      <c r="T137" s="113"/>
      <c r="U137" s="113"/>
    </row>
    <row r="138" spans="4:21" x14ac:dyDescent="0.2">
      <c r="D138" s="184">
        <v>34242</v>
      </c>
      <c r="E138" s="185">
        <v>1.21146632E-2</v>
      </c>
      <c r="F138" s="185">
        <f t="shared" si="11"/>
        <v>9.5843765420000615E-3</v>
      </c>
      <c r="G138" s="185">
        <v>1.0679376799999999E-2</v>
      </c>
      <c r="H138" s="185">
        <v>1.435286400000001E-3</v>
      </c>
      <c r="I138" s="185">
        <v>2.5000000000000001E-3</v>
      </c>
      <c r="L138" s="98">
        <f t="shared" si="8"/>
        <v>-2.8267888999999984E-3</v>
      </c>
      <c r="N138" s="98">
        <f t="shared" si="12"/>
        <v>5.3028435573123645E-3</v>
      </c>
      <c r="Q138" s="149">
        <f t="shared" si="13"/>
        <v>9.5843765420000615E-3</v>
      </c>
      <c r="R138" s="149">
        <f t="shared" si="14"/>
        <v>5.3028435573123645E-3</v>
      </c>
      <c r="T138" s="113"/>
      <c r="U138" s="113"/>
    </row>
    <row r="139" spans="4:21" x14ac:dyDescent="0.2">
      <c r="D139" s="184">
        <v>34150</v>
      </c>
      <c r="E139" s="185">
        <v>1.90553974E-2</v>
      </c>
      <c r="F139" s="185">
        <f t="shared" si="11"/>
        <v>1.6507758906500136E-2</v>
      </c>
      <c r="G139" s="185">
        <v>1.33580357E-2</v>
      </c>
      <c r="H139" s="185">
        <v>5.6973617000000004E-3</v>
      </c>
      <c r="I139" s="185">
        <v>2.5000000000000001E-3</v>
      </c>
      <c r="L139" s="98">
        <f t="shared" si="8"/>
        <v>1.1601668799999999E-2</v>
      </c>
      <c r="N139" s="98">
        <f t="shared" si="12"/>
        <v>2.2551893305995163E-2</v>
      </c>
      <c r="Q139" s="149">
        <f t="shared" si="13"/>
        <v>1.6507758906500136E-2</v>
      </c>
      <c r="R139" s="149">
        <f t="shared" si="14"/>
        <v>2.2551893305995163E-2</v>
      </c>
      <c r="T139" s="113"/>
      <c r="U139" s="113"/>
    </row>
    <row r="140" spans="4:21" x14ac:dyDescent="0.2">
      <c r="D140" s="184">
        <v>34059</v>
      </c>
      <c r="E140" s="185">
        <v>1.39719805E-2</v>
      </c>
      <c r="F140" s="185">
        <f t="shared" si="11"/>
        <v>1.1437050548749994E-2</v>
      </c>
      <c r="G140" s="185">
        <v>1.4178925899999998E-2</v>
      </c>
      <c r="H140" s="185">
        <v>-2.0694539999999845E-4</v>
      </c>
      <c r="I140" s="185">
        <v>2.5000000000000001E-3</v>
      </c>
      <c r="L140" s="98">
        <f t="shared" ref="L140:L196" si="15">(H140-($L$10*H141))/(1-$L$10)</f>
        <v>-4.1296208000000008E-3</v>
      </c>
      <c r="N140" s="98">
        <f t="shared" si="12"/>
        <v>7.4657746339001907E-3</v>
      </c>
      <c r="Q140" s="149">
        <f t="shared" si="13"/>
        <v>1.1437050548749994E-2</v>
      </c>
      <c r="R140" s="149">
        <f t="shared" si="14"/>
        <v>7.4657746339001907E-3</v>
      </c>
      <c r="T140" s="113"/>
      <c r="U140" s="113"/>
    </row>
    <row r="141" spans="4:21" x14ac:dyDescent="0.2">
      <c r="D141" s="184">
        <v>33969</v>
      </c>
      <c r="E141" s="185">
        <v>2.6044768100000001E-2</v>
      </c>
      <c r="F141" s="185">
        <f t="shared" si="11"/>
        <v>2.3479656179750119E-2</v>
      </c>
      <c r="G141" s="185">
        <v>2.2329038099999997E-2</v>
      </c>
      <c r="H141" s="185">
        <v>3.7157300000000039E-3</v>
      </c>
      <c r="I141" s="185">
        <v>2.5000000000000001E-3</v>
      </c>
      <c r="L141" s="98">
        <f t="shared" si="15"/>
        <v>9.716570100000009E-3</v>
      </c>
      <c r="N141" s="98">
        <f t="shared" si="12"/>
        <v>2.9681913439304486E-2</v>
      </c>
      <c r="Q141" s="149">
        <f t="shared" si="13"/>
        <v>2.3479656179750119E-2</v>
      </c>
      <c r="R141" s="149">
        <f t="shared" si="14"/>
        <v>2.9681913439304486E-2</v>
      </c>
      <c r="T141" s="113"/>
      <c r="U141" s="113"/>
    </row>
    <row r="142" spans="4:21" x14ac:dyDescent="0.2">
      <c r="D142" s="184">
        <v>33877</v>
      </c>
      <c r="E142" s="185">
        <v>8.7187404999999989E-3</v>
      </c>
      <c r="F142" s="185">
        <f t="shared" si="11"/>
        <v>6.1969436487501195E-3</v>
      </c>
      <c r="G142" s="185">
        <v>1.10038506E-2</v>
      </c>
      <c r="H142" s="185">
        <v>-2.2851101000000013E-3</v>
      </c>
      <c r="I142" s="185">
        <v>2.5000000000000001E-3</v>
      </c>
      <c r="L142" s="98">
        <f t="shared" si="15"/>
        <v>-9.2676413000000023E-3</v>
      </c>
      <c r="N142" s="98">
        <f t="shared" si="12"/>
        <v>-8.6985601417877145E-4</v>
      </c>
      <c r="Q142" s="149">
        <f t="shared" si="13"/>
        <v>6.1969436487501195E-3</v>
      </c>
      <c r="R142" s="149">
        <f t="shared" si="14"/>
        <v>-8.6985601417877145E-4</v>
      </c>
      <c r="T142" s="113"/>
      <c r="U142" s="113"/>
    </row>
    <row r="143" spans="4:21" x14ac:dyDescent="0.2">
      <c r="D143" s="184">
        <v>33785</v>
      </c>
      <c r="E143" s="185">
        <v>1.7325068499999999E-2</v>
      </c>
      <c r="F143" s="185">
        <f t="shared" ref="F143:F189" si="16">(1+E143)*(1-I143)-1</f>
        <v>1.4781755828749965E-2</v>
      </c>
      <c r="G143" s="185">
        <v>1.2627647399999999E-2</v>
      </c>
      <c r="H143" s="185">
        <v>4.6974210999999998E-3</v>
      </c>
      <c r="I143" s="185">
        <v>2.5000000000000001E-3</v>
      </c>
      <c r="L143" s="98">
        <f t="shared" si="15"/>
        <v>1.0960075500000003E-2</v>
      </c>
      <c r="N143" s="98">
        <f t="shared" ref="N143:N196" si="17">(1+L143)*(1+G143)*(1-I143)-1</f>
        <v>2.1166807561719292E-2</v>
      </c>
      <c r="Q143" s="149">
        <f t="shared" ref="Q143:Q196" si="18">F143</f>
        <v>1.4781755828749965E-2</v>
      </c>
      <c r="R143" s="149">
        <f t="shared" ref="R143:R196" si="19">N143</f>
        <v>2.1166807561719292E-2</v>
      </c>
      <c r="T143" s="113"/>
      <c r="U143" s="113"/>
    </row>
    <row r="144" spans="4:21" x14ac:dyDescent="0.2">
      <c r="D144" s="184">
        <v>33694</v>
      </c>
      <c r="E144" s="185">
        <v>1.2888000399999999E-2</v>
      </c>
      <c r="F144" s="185">
        <f t="shared" si="16"/>
        <v>1.0355780399000203E-2</v>
      </c>
      <c r="G144" s="185">
        <v>1.4453233700000002E-2</v>
      </c>
      <c r="H144" s="185">
        <v>-1.5652333000000032E-3</v>
      </c>
      <c r="I144" s="185">
        <v>2.5000000000000001E-3</v>
      </c>
      <c r="L144" s="98">
        <f t="shared" si="15"/>
        <v>-8.0341367000000066E-3</v>
      </c>
      <c r="N144" s="98">
        <f t="shared" si="17"/>
        <v>3.7872203003355143E-3</v>
      </c>
      <c r="Q144" s="149">
        <f t="shared" si="18"/>
        <v>1.0355780399000203E-2</v>
      </c>
      <c r="R144" s="149">
        <f t="shared" si="19"/>
        <v>3.7872203003355143E-3</v>
      </c>
      <c r="T144" s="113"/>
      <c r="U144" s="113"/>
    </row>
    <row r="145" spans="4:21" x14ac:dyDescent="0.2">
      <c r="D145" s="184">
        <v>33603</v>
      </c>
      <c r="E145" s="185">
        <v>2.8785501999999998E-2</v>
      </c>
      <c r="F145" s="185">
        <f t="shared" si="16"/>
        <v>2.6213538245000167E-2</v>
      </c>
      <c r="G145" s="185">
        <v>2.3881831899999997E-2</v>
      </c>
      <c r="H145" s="185">
        <v>4.9036701000000002E-3</v>
      </c>
      <c r="I145" s="185">
        <v>2.5000000000000001E-3</v>
      </c>
      <c r="L145" s="98">
        <f t="shared" si="15"/>
        <v>7.6249747000000038E-3</v>
      </c>
      <c r="N145" s="98">
        <f t="shared" si="17"/>
        <v>2.9109682701617068E-2</v>
      </c>
      <c r="Q145" s="149">
        <f t="shared" si="18"/>
        <v>2.6213538245000167E-2</v>
      </c>
      <c r="R145" s="149">
        <f t="shared" si="19"/>
        <v>2.9109682701617068E-2</v>
      </c>
      <c r="T145" s="113"/>
      <c r="U145" s="113"/>
    </row>
    <row r="146" spans="4:21" x14ac:dyDescent="0.2">
      <c r="D146" s="184">
        <v>33511</v>
      </c>
      <c r="E146" s="185">
        <v>1.4869336099999998E-2</v>
      </c>
      <c r="F146" s="185">
        <f t="shared" si="16"/>
        <v>1.2332162759750132E-2</v>
      </c>
      <c r="G146" s="185">
        <v>1.2686970600000002E-2</v>
      </c>
      <c r="H146" s="185">
        <v>2.1823654999999966E-3</v>
      </c>
      <c r="I146" s="185">
        <v>2.5000000000000001E-3</v>
      </c>
      <c r="L146" s="98">
        <f t="shared" si="15"/>
        <v>2.6206139999999951E-3</v>
      </c>
      <c r="N146" s="98">
        <f t="shared" si="17"/>
        <v>1.2802480172140029E-2</v>
      </c>
      <c r="Q146" s="149">
        <f t="shared" si="18"/>
        <v>1.2332162759750132E-2</v>
      </c>
      <c r="R146" s="149">
        <f t="shared" si="19"/>
        <v>1.2802480172140029E-2</v>
      </c>
      <c r="T146" s="113"/>
      <c r="U146" s="113"/>
    </row>
    <row r="147" spans="4:21" x14ac:dyDescent="0.2">
      <c r="D147" s="184">
        <v>33419</v>
      </c>
      <c r="E147" s="185">
        <v>1.49791132E-2</v>
      </c>
      <c r="F147" s="185">
        <f t="shared" si="16"/>
        <v>1.244166541699987E-2</v>
      </c>
      <c r="G147" s="185">
        <v>1.3234996200000002E-2</v>
      </c>
      <c r="H147" s="185">
        <v>1.7441169999999982E-3</v>
      </c>
      <c r="I147" s="185">
        <v>2.5000000000000001E-3</v>
      </c>
      <c r="L147" s="98">
        <f t="shared" si="15"/>
        <v>-2.2018633100000004E-2</v>
      </c>
      <c r="N147" s="98">
        <f t="shared" si="17"/>
        <v>-1.1552365791844044E-2</v>
      </c>
      <c r="Q147" s="149">
        <f t="shared" si="18"/>
        <v>1.244166541699987E-2</v>
      </c>
      <c r="R147" s="149">
        <f t="shared" si="19"/>
        <v>-1.1552365791844044E-2</v>
      </c>
      <c r="T147" s="113"/>
      <c r="U147" s="113"/>
    </row>
    <row r="148" spans="4:21" x14ac:dyDescent="0.2">
      <c r="D148" s="184">
        <v>33328</v>
      </c>
      <c r="E148" s="185">
        <v>4.11262581E-2</v>
      </c>
      <c r="F148" s="185">
        <f t="shared" si="16"/>
        <v>3.8523442454750034E-2</v>
      </c>
      <c r="G148" s="185">
        <v>1.5619391E-2</v>
      </c>
      <c r="H148" s="185">
        <v>2.55068671E-2</v>
      </c>
      <c r="I148" s="185">
        <v>2.5000000000000001E-3</v>
      </c>
      <c r="L148" s="98">
        <f t="shared" si="15"/>
        <v>4.1486869499999995E-2</v>
      </c>
      <c r="N148" s="98">
        <f t="shared" si="17"/>
        <v>5.5109874485746113E-2</v>
      </c>
      <c r="Q148" s="149">
        <f t="shared" si="18"/>
        <v>3.8523442454750034E-2</v>
      </c>
      <c r="R148" s="149">
        <f t="shared" si="19"/>
        <v>5.5109874485746113E-2</v>
      </c>
      <c r="T148" s="113"/>
      <c r="U148" s="113"/>
    </row>
    <row r="149" spans="4:21" x14ac:dyDescent="0.2">
      <c r="D149" s="184">
        <v>33238</v>
      </c>
      <c r="E149" s="185">
        <v>3.3100288400000004E-2</v>
      </c>
      <c r="F149" s="185">
        <f t="shared" si="16"/>
        <v>3.0517537679000117E-2</v>
      </c>
      <c r="G149" s="185">
        <v>2.3573423699999999E-2</v>
      </c>
      <c r="H149" s="185">
        <v>9.5268647000000053E-3</v>
      </c>
      <c r="I149" s="185">
        <v>2.5000000000000001E-3</v>
      </c>
      <c r="L149" s="98">
        <f t="shared" si="15"/>
        <v>1.9412372800000011E-2</v>
      </c>
      <c r="N149" s="98">
        <f t="shared" si="17"/>
        <v>4.0834804057564345E-2</v>
      </c>
      <c r="Q149" s="149">
        <f t="shared" si="18"/>
        <v>3.0517537679000117E-2</v>
      </c>
      <c r="R149" s="149">
        <f t="shared" si="19"/>
        <v>4.0834804057564345E-2</v>
      </c>
      <c r="T149" s="113"/>
      <c r="U149" s="113"/>
    </row>
    <row r="150" spans="4:21" x14ac:dyDescent="0.2">
      <c r="D150" s="184">
        <v>33146</v>
      </c>
      <c r="E150" s="185">
        <v>1.0388352999999999E-2</v>
      </c>
      <c r="F150" s="185">
        <f t="shared" si="16"/>
        <v>7.8623821175001218E-3</v>
      </c>
      <c r="G150" s="185">
        <v>1.07469964E-2</v>
      </c>
      <c r="H150" s="185">
        <v>-3.5864340000000064E-4</v>
      </c>
      <c r="I150" s="185">
        <v>2.5000000000000001E-3</v>
      </c>
      <c r="L150" s="98">
        <f t="shared" si="15"/>
        <v>3.2834519999999992E-4</v>
      </c>
      <c r="N150" s="98">
        <f t="shared" si="17"/>
        <v>8.5511731488707721E-3</v>
      </c>
      <c r="Q150" s="149">
        <f t="shared" si="18"/>
        <v>7.8623821175001218E-3</v>
      </c>
      <c r="R150" s="149">
        <f t="shared" si="19"/>
        <v>8.5511731488707721E-3</v>
      </c>
      <c r="T150" s="113"/>
      <c r="U150" s="113"/>
    </row>
    <row r="151" spans="4:21" x14ac:dyDescent="0.2">
      <c r="D151" s="184">
        <v>33054</v>
      </c>
      <c r="E151" s="185">
        <v>1.26005905E-2</v>
      </c>
      <c r="F151" s="185">
        <f t="shared" si="16"/>
        <v>1.0069089023750033E-2</v>
      </c>
      <c r="G151" s="185">
        <v>1.3646222500000001E-2</v>
      </c>
      <c r="H151" s="185">
        <v>-1.0456320000000012E-3</v>
      </c>
      <c r="I151" s="185">
        <v>2.5000000000000001E-3</v>
      </c>
      <c r="L151" s="98">
        <f t="shared" si="15"/>
        <v>-2.0912640000000024E-3</v>
      </c>
      <c r="N151" s="98">
        <f t="shared" si="17"/>
        <v>8.9976045945345806E-3</v>
      </c>
      <c r="Q151" s="149">
        <f t="shared" si="18"/>
        <v>1.0069089023750033E-2</v>
      </c>
      <c r="R151" s="149">
        <f t="shared" si="19"/>
        <v>8.9976045945345806E-3</v>
      </c>
      <c r="T151" s="113"/>
      <c r="U151" s="113"/>
    </row>
    <row r="152" spans="4:21" x14ac:dyDescent="0.2">
      <c r="D152" s="184">
        <v>32963</v>
      </c>
      <c r="E152" s="185">
        <v>1.3170497599999999E-2</v>
      </c>
      <c r="F152" s="185">
        <f t="shared" si="16"/>
        <v>1.0637571356000075E-2</v>
      </c>
      <c r="G152" s="185">
        <v>1.3170497599999999E-2</v>
      </c>
      <c r="H152" s="185">
        <v>0</v>
      </c>
      <c r="I152" s="185">
        <v>2.5000000000000001E-3</v>
      </c>
      <c r="L152" s="98">
        <f t="shared" si="15"/>
        <v>-6.56183657E-2</v>
      </c>
      <c r="N152" s="98">
        <f t="shared" si="17"/>
        <v>-5.5678814391397879E-2</v>
      </c>
      <c r="Q152" s="149">
        <f t="shared" si="18"/>
        <v>1.0637571356000075E-2</v>
      </c>
      <c r="R152" s="149">
        <f t="shared" si="19"/>
        <v>-5.5678814391397879E-2</v>
      </c>
      <c r="T152" s="113"/>
      <c r="U152" s="113"/>
    </row>
    <row r="153" spans="4:21" x14ac:dyDescent="0.2">
      <c r="D153" s="184">
        <v>32873</v>
      </c>
      <c r="E153" s="185">
        <v>7.8082803300000003E-2</v>
      </c>
      <c r="F153" s="185">
        <f t="shared" si="16"/>
        <v>7.538759629175007E-2</v>
      </c>
      <c r="G153" s="185">
        <v>1.2464437599999999E-2</v>
      </c>
      <c r="H153" s="185">
        <v>6.56183657E-2</v>
      </c>
      <c r="I153" s="185">
        <v>2.5000000000000001E-3</v>
      </c>
      <c r="L153" s="98">
        <f t="shared" si="15"/>
        <v>0.1276455323</v>
      </c>
      <c r="N153" s="98">
        <f t="shared" si="17"/>
        <v>0.13884674717309164</v>
      </c>
      <c r="Q153" s="149">
        <f t="shared" si="18"/>
        <v>7.538759629175007E-2</v>
      </c>
      <c r="R153" s="149">
        <f t="shared" si="19"/>
        <v>0.13884674717309164</v>
      </c>
      <c r="T153" s="113"/>
      <c r="U153" s="113"/>
    </row>
    <row r="154" spans="4:21" x14ac:dyDescent="0.2">
      <c r="D154" s="184">
        <v>32781</v>
      </c>
      <c r="E154" s="185">
        <v>1.6089155500000001E-2</v>
      </c>
      <c r="F154" s="185">
        <f t="shared" si="16"/>
        <v>1.354893261125012E-2</v>
      </c>
      <c r="G154" s="185">
        <v>1.2497956400000003E-2</v>
      </c>
      <c r="H154" s="185">
        <v>3.5911990999999976E-3</v>
      </c>
      <c r="I154" s="185">
        <v>2.5000000000000001E-3</v>
      </c>
      <c r="L154" s="98">
        <f t="shared" si="15"/>
        <v>-2.3004449000000021E-3</v>
      </c>
      <c r="N154" s="98">
        <f t="shared" si="17"/>
        <v>7.6433387383394447E-3</v>
      </c>
      <c r="Q154" s="149">
        <f t="shared" si="18"/>
        <v>1.354893261125012E-2</v>
      </c>
      <c r="R154" s="149">
        <f t="shared" si="19"/>
        <v>7.6433387383394447E-3</v>
      </c>
      <c r="T154" s="113"/>
      <c r="U154" s="113"/>
    </row>
    <row r="155" spans="4:21" x14ac:dyDescent="0.2">
      <c r="D155" s="184">
        <v>32689</v>
      </c>
      <c r="E155" s="185">
        <v>2.0800636199999997E-2</v>
      </c>
      <c r="F155" s="185">
        <f t="shared" si="16"/>
        <v>1.8248634609500103E-2</v>
      </c>
      <c r="G155" s="185">
        <v>1.1317793099999999E-2</v>
      </c>
      <c r="H155" s="185">
        <v>9.4828430999999973E-3</v>
      </c>
      <c r="I155" s="185">
        <v>2.5000000000000001E-3</v>
      </c>
      <c r="L155" s="98">
        <f t="shared" si="15"/>
        <v>1.8637282699999994E-2</v>
      </c>
      <c r="N155" s="98">
        <f t="shared" si="17"/>
        <v>2.7590593687770948E-2</v>
      </c>
      <c r="Q155" s="149">
        <f t="shared" si="18"/>
        <v>1.8248634609500103E-2</v>
      </c>
      <c r="R155" s="149">
        <f t="shared" si="19"/>
        <v>2.7590593687770948E-2</v>
      </c>
      <c r="T155" s="113"/>
      <c r="U155" s="113"/>
    </row>
    <row r="156" spans="4:21" x14ac:dyDescent="0.2">
      <c r="D156" s="184">
        <v>32598</v>
      </c>
      <c r="E156" s="185">
        <v>1.1718249799999999E-2</v>
      </c>
      <c r="F156" s="185">
        <f t="shared" si="16"/>
        <v>9.1889541754999193E-3</v>
      </c>
      <c r="G156" s="185">
        <v>1.1389846299999999E-2</v>
      </c>
      <c r="H156" s="185">
        <v>3.2840349999999942E-4</v>
      </c>
      <c r="I156" s="185">
        <v>2.5000000000000001E-3</v>
      </c>
      <c r="L156" s="98">
        <f t="shared" si="15"/>
        <v>-2.0035839999999999E-2</v>
      </c>
      <c r="N156" s="98">
        <f t="shared" si="17"/>
        <v>-1.1352013340996225E-2</v>
      </c>
      <c r="Q156" s="149">
        <f t="shared" si="18"/>
        <v>9.1889541754999193E-3</v>
      </c>
      <c r="R156" s="149">
        <f t="shared" si="19"/>
        <v>-1.1352013340996225E-2</v>
      </c>
      <c r="T156" s="113"/>
      <c r="U156" s="113"/>
    </row>
    <row r="157" spans="4:21" x14ac:dyDescent="0.2">
      <c r="D157" s="184">
        <v>32508</v>
      </c>
      <c r="E157" s="185">
        <v>3.3988278099999998E-2</v>
      </c>
      <c r="F157" s="185">
        <f t="shared" si="16"/>
        <v>3.1403307404750169E-2</v>
      </c>
      <c r="G157" s="185">
        <v>1.32956311E-2</v>
      </c>
      <c r="H157" s="185">
        <v>2.0692646999999998E-2</v>
      </c>
      <c r="I157" s="185">
        <v>2.5000000000000001E-3</v>
      </c>
      <c r="L157" s="98">
        <f t="shared" si="15"/>
        <v>4.1385293999999996E-2</v>
      </c>
      <c r="N157" s="98">
        <f t="shared" si="17"/>
        <v>5.2593090780234109E-2</v>
      </c>
      <c r="Q157" s="149">
        <f t="shared" si="18"/>
        <v>3.1403307404750169E-2</v>
      </c>
      <c r="R157" s="149">
        <f t="shared" si="19"/>
        <v>5.2593090780234109E-2</v>
      </c>
      <c r="T157" s="113"/>
      <c r="U157" s="113"/>
    </row>
    <row r="158" spans="4:21" x14ac:dyDescent="0.2">
      <c r="D158" s="184">
        <v>32416</v>
      </c>
      <c r="E158" s="185">
        <v>1.2036956100000001E-2</v>
      </c>
      <c r="F158" s="185">
        <f t="shared" si="16"/>
        <v>9.5068637097499575E-3</v>
      </c>
      <c r="G158" s="185">
        <v>1.2036956100000001E-2</v>
      </c>
      <c r="H158" s="185">
        <v>0</v>
      </c>
      <c r="I158" s="185">
        <v>2.5000000000000001E-3</v>
      </c>
      <c r="L158" s="98">
        <f t="shared" si="15"/>
        <v>-4.6355548999999999E-3</v>
      </c>
      <c r="N158" s="98">
        <f t="shared" si="17"/>
        <v>4.8272392210968462E-3</v>
      </c>
      <c r="Q158" s="149">
        <f t="shared" si="18"/>
        <v>9.5068637097499575E-3</v>
      </c>
      <c r="R158" s="149">
        <f t="shared" si="19"/>
        <v>4.8272392210968462E-3</v>
      </c>
      <c r="T158" s="113"/>
      <c r="U158" s="113"/>
    </row>
    <row r="159" spans="4:21" x14ac:dyDescent="0.2">
      <c r="D159" s="184">
        <v>32324</v>
      </c>
      <c r="E159" s="185">
        <v>1.6728309E-2</v>
      </c>
      <c r="F159" s="185">
        <f t="shared" si="16"/>
        <v>1.4186488227500238E-2</v>
      </c>
      <c r="G159" s="185">
        <v>1.20927541E-2</v>
      </c>
      <c r="H159" s="185">
        <v>4.6355548999999999E-3</v>
      </c>
      <c r="I159" s="185">
        <v>2.5000000000000001E-3</v>
      </c>
      <c r="L159" s="98">
        <f t="shared" si="15"/>
        <v>4.6349093600000002E-2</v>
      </c>
      <c r="N159" s="98">
        <f t="shared" si="17"/>
        <v>5.6354830051933646E-2</v>
      </c>
      <c r="Q159" s="149">
        <f t="shared" si="18"/>
        <v>1.4186488227500238E-2</v>
      </c>
      <c r="R159" s="149">
        <f t="shared" si="19"/>
        <v>5.6354830051933646E-2</v>
      </c>
      <c r="T159" s="113"/>
      <c r="U159" s="113"/>
    </row>
    <row r="160" spans="4:21" x14ac:dyDescent="0.2">
      <c r="D160" s="184">
        <v>32233</v>
      </c>
      <c r="E160" s="185">
        <v>-2.5433604600000003E-2</v>
      </c>
      <c r="F160" s="185">
        <f t="shared" si="16"/>
        <v>-2.7870020588499966E-2</v>
      </c>
      <c r="G160" s="185">
        <v>1.1644379199999999E-2</v>
      </c>
      <c r="H160" s="185">
        <v>-3.7077983800000006E-2</v>
      </c>
      <c r="I160" s="185">
        <v>2.5000000000000001E-3</v>
      </c>
      <c r="L160" s="98">
        <f t="shared" si="15"/>
        <v>2.0955726300000005E-2</v>
      </c>
      <c r="N160" s="98">
        <f t="shared" si="17"/>
        <v>3.0262011618640061E-2</v>
      </c>
      <c r="Q160" s="149">
        <f t="shared" si="18"/>
        <v>-2.7870020588499966E-2</v>
      </c>
      <c r="R160" s="149">
        <f t="shared" si="19"/>
        <v>3.0262011618640061E-2</v>
      </c>
      <c r="T160" s="113"/>
      <c r="U160" s="113"/>
    </row>
    <row r="161" spans="4:21" x14ac:dyDescent="0.2">
      <c r="D161" s="184">
        <v>32142</v>
      </c>
      <c r="E161" s="185">
        <v>-8.4007317300000009E-2</v>
      </c>
      <c r="F161" s="185">
        <f t="shared" si="16"/>
        <v>-8.6297299006749983E-2</v>
      </c>
      <c r="G161" s="185">
        <v>1.11043766E-2</v>
      </c>
      <c r="H161" s="185">
        <v>-9.5111693900000016E-2</v>
      </c>
      <c r="I161" s="185">
        <v>2.5000000000000001E-3</v>
      </c>
      <c r="L161" s="98">
        <f t="shared" si="15"/>
        <v>-0.19022338780000003</v>
      </c>
      <c r="N161" s="98">
        <f t="shared" si="17"/>
        <v>-0.18327824502791834</v>
      </c>
      <c r="Q161" s="149">
        <f t="shared" si="18"/>
        <v>-8.6297299006749983E-2</v>
      </c>
      <c r="R161" s="149">
        <f t="shared" si="19"/>
        <v>-0.18327824502791834</v>
      </c>
      <c r="T161" s="113"/>
      <c r="U161" s="113"/>
    </row>
    <row r="162" spans="4:21" x14ac:dyDescent="0.2">
      <c r="D162" s="184">
        <v>32050</v>
      </c>
      <c r="E162" s="185">
        <v>1.1114604100000001E-2</v>
      </c>
      <c r="F162" s="185">
        <f t="shared" si="16"/>
        <v>8.5868175897501064E-3</v>
      </c>
      <c r="G162" s="185">
        <v>1.1114604100000001E-2</v>
      </c>
      <c r="H162" s="185">
        <v>0</v>
      </c>
      <c r="I162" s="185">
        <v>2.5000000000000001E-3</v>
      </c>
      <c r="L162" s="98">
        <f t="shared" si="15"/>
        <v>8.8630380999999998E-3</v>
      </c>
      <c r="N162" s="98">
        <f t="shared" si="17"/>
        <v>1.7525960981205957E-2</v>
      </c>
      <c r="Q162" s="149">
        <f t="shared" si="18"/>
        <v>8.5868175897501064E-3</v>
      </c>
      <c r="R162" s="149">
        <f t="shared" si="19"/>
        <v>1.7525960981205957E-2</v>
      </c>
      <c r="T162" s="113"/>
      <c r="U162" s="113"/>
    </row>
    <row r="163" spans="4:21" x14ac:dyDescent="0.2">
      <c r="D163" s="184">
        <v>31958</v>
      </c>
      <c r="E163" s="185">
        <v>2.2639717000000003E-3</v>
      </c>
      <c r="F163" s="185">
        <f t="shared" si="16"/>
        <v>-2.4168822924997002E-4</v>
      </c>
      <c r="G163" s="185">
        <v>1.11270098E-2</v>
      </c>
      <c r="H163" s="185">
        <v>-8.8630380999999998E-3</v>
      </c>
      <c r="I163" s="185">
        <v>2.5000000000000001E-3</v>
      </c>
      <c r="L163" s="98">
        <f t="shared" si="15"/>
        <v>0.1049967435</v>
      </c>
      <c r="N163" s="98">
        <f t="shared" si="17"/>
        <v>0.1144988229611581</v>
      </c>
      <c r="Q163" s="149">
        <f t="shared" si="18"/>
        <v>-2.4168822924997002E-4</v>
      </c>
      <c r="R163" s="149">
        <f t="shared" si="19"/>
        <v>0.1144988229611581</v>
      </c>
      <c r="T163" s="113"/>
      <c r="U163" s="113"/>
    </row>
    <row r="164" spans="4:21" x14ac:dyDescent="0.2">
      <c r="D164" s="184">
        <v>31867</v>
      </c>
      <c r="E164" s="185">
        <v>-0.1131827163</v>
      </c>
      <c r="F164" s="185">
        <f t="shared" si="16"/>
        <v>-0.11539975950924997</v>
      </c>
      <c r="G164" s="185">
        <v>9.5401033999999996E-3</v>
      </c>
      <c r="H164" s="185">
        <v>-0.1227228197</v>
      </c>
      <c r="I164" s="185">
        <v>2.5000000000000001E-3</v>
      </c>
      <c r="L164" s="98">
        <f t="shared" si="15"/>
        <v>-0.23924873720000001</v>
      </c>
      <c r="N164" s="98">
        <f t="shared" si="17"/>
        <v>-0.23391111376247942</v>
      </c>
      <c r="Q164" s="149">
        <f t="shared" si="18"/>
        <v>-0.11539975950924997</v>
      </c>
      <c r="R164" s="149">
        <f t="shared" si="19"/>
        <v>-0.23391111376247942</v>
      </c>
      <c r="T164" s="113"/>
      <c r="U164" s="113"/>
    </row>
    <row r="165" spans="4:21" x14ac:dyDescent="0.2">
      <c r="D165" s="184">
        <v>31777</v>
      </c>
      <c r="E165" s="185">
        <v>2.9211490000000001E-3</v>
      </c>
      <c r="F165" s="185">
        <f t="shared" si="16"/>
        <v>4.1384612750006156E-4</v>
      </c>
      <c r="G165" s="185">
        <v>9.1180511999999995E-3</v>
      </c>
      <c r="H165" s="185">
        <v>-6.1969021999999999E-3</v>
      </c>
      <c r="I165" s="185">
        <v>2.5000000000000001E-3</v>
      </c>
      <c r="L165" s="98">
        <f t="shared" si="15"/>
        <v>-6.7622979999999999E-3</v>
      </c>
      <c r="N165" s="98">
        <f t="shared" si="17"/>
        <v>-2.1164101494497434E-4</v>
      </c>
      <c r="Q165" s="149">
        <f t="shared" si="18"/>
        <v>4.1384612750006156E-4</v>
      </c>
      <c r="R165" s="149">
        <f t="shared" si="19"/>
        <v>-2.1164101494497434E-4</v>
      </c>
      <c r="T165" s="113"/>
      <c r="U165" s="113"/>
    </row>
    <row r="166" spans="4:21" x14ac:dyDescent="0.2">
      <c r="D166" s="184">
        <v>31685</v>
      </c>
      <c r="E166" s="185">
        <v>3.4434232999999998E-3</v>
      </c>
      <c r="F166" s="185">
        <f t="shared" si="16"/>
        <v>9.348147417500563E-4</v>
      </c>
      <c r="G166" s="185">
        <v>9.0749296999999996E-3</v>
      </c>
      <c r="H166" s="185">
        <v>-5.6315063999999998E-3</v>
      </c>
      <c r="I166" s="185">
        <v>2.5000000000000001E-3</v>
      </c>
      <c r="L166" s="98">
        <f t="shared" si="15"/>
        <v>6.0476391000000018E-3</v>
      </c>
      <c r="N166" s="98">
        <f t="shared" si="17"/>
        <v>1.2639507072934153E-2</v>
      </c>
      <c r="Q166" s="149">
        <f t="shared" si="18"/>
        <v>9.348147417500563E-4</v>
      </c>
      <c r="R166" s="149">
        <f t="shared" si="19"/>
        <v>1.2639507072934153E-2</v>
      </c>
      <c r="T166" s="113"/>
      <c r="U166" s="113"/>
    </row>
    <row r="167" spans="4:21" x14ac:dyDescent="0.2">
      <c r="D167" s="184">
        <v>31593</v>
      </c>
      <c r="E167" s="185">
        <v>-8.3912439000000012E-3</v>
      </c>
      <c r="F167" s="185">
        <f t="shared" si="16"/>
        <v>-1.0870265790249967E-2</v>
      </c>
      <c r="G167" s="185">
        <v>8.9194080000000002E-3</v>
      </c>
      <c r="H167" s="185">
        <v>-1.7310651900000001E-2</v>
      </c>
      <c r="I167" s="185">
        <v>2.5000000000000001E-3</v>
      </c>
      <c r="L167" s="98">
        <f t="shared" si="15"/>
        <v>0.14890175259999999</v>
      </c>
      <c r="N167" s="98">
        <f t="shared" si="17"/>
        <v>0.1562514028931461</v>
      </c>
      <c r="Q167" s="149">
        <f t="shared" si="18"/>
        <v>-1.0870265790249967E-2</v>
      </c>
      <c r="R167" s="149">
        <f t="shared" si="19"/>
        <v>0.1562514028931461</v>
      </c>
      <c r="T167" s="113"/>
      <c r="U167" s="113"/>
    </row>
    <row r="168" spans="4:21" x14ac:dyDescent="0.2">
      <c r="D168" s="184">
        <v>31502</v>
      </c>
      <c r="E168" s="185">
        <v>-0.1762393042</v>
      </c>
      <c r="F168" s="185">
        <f t="shared" si="16"/>
        <v>-0.17829870593949992</v>
      </c>
      <c r="G168" s="185">
        <v>7.2837522000000002E-3</v>
      </c>
      <c r="H168" s="185">
        <v>-0.1835230564</v>
      </c>
      <c r="I168" s="185">
        <v>2.5000000000000001E-3</v>
      </c>
      <c r="L168" s="98">
        <f t="shared" si="15"/>
        <v>-0.34783710779999999</v>
      </c>
      <c r="N168" s="98">
        <f t="shared" si="17"/>
        <v>-0.34472919761193188</v>
      </c>
      <c r="Q168" s="149">
        <f t="shared" si="18"/>
        <v>-0.17829870593949992</v>
      </c>
      <c r="R168" s="149">
        <f t="shared" si="19"/>
        <v>-0.34472919761193188</v>
      </c>
      <c r="T168" s="113"/>
      <c r="U168" s="113"/>
    </row>
    <row r="169" spans="4:21" x14ac:dyDescent="0.2">
      <c r="D169" s="184">
        <v>31412</v>
      </c>
      <c r="E169" s="185">
        <v>-9.0405290000000003E-3</v>
      </c>
      <c r="F169" s="185">
        <f t="shared" si="16"/>
        <v>-1.1517927677499928E-2</v>
      </c>
      <c r="G169" s="185">
        <v>1.0168475999999999E-2</v>
      </c>
      <c r="H169" s="185">
        <v>-1.9209005000000001E-2</v>
      </c>
      <c r="I169" s="185">
        <v>2.5000000000000001E-3</v>
      </c>
      <c r="L169" s="98">
        <f t="shared" si="15"/>
        <v>-2.3020152300000003E-2</v>
      </c>
      <c r="N169" s="98">
        <f t="shared" si="17"/>
        <v>-1.5553041775763332E-2</v>
      </c>
      <c r="Q169" s="149">
        <f t="shared" si="18"/>
        <v>-1.1517927677499928E-2</v>
      </c>
      <c r="R169" s="149">
        <f t="shared" si="19"/>
        <v>-1.5553041775763332E-2</v>
      </c>
      <c r="T169" s="113"/>
      <c r="U169" s="113"/>
    </row>
    <row r="170" spans="4:21" x14ac:dyDescent="0.2">
      <c r="D170" s="184">
        <v>31320</v>
      </c>
      <c r="E170" s="185">
        <v>-5.3610128000000003E-3</v>
      </c>
      <c r="F170" s="185">
        <f t="shared" si="16"/>
        <v>-7.8476102679999604E-3</v>
      </c>
      <c r="G170" s="185">
        <v>1.00368449E-2</v>
      </c>
      <c r="H170" s="185">
        <v>-1.53978577E-2</v>
      </c>
      <c r="I170" s="185">
        <v>2.5000000000000001E-3</v>
      </c>
      <c r="L170" s="98">
        <f t="shared" si="15"/>
        <v>-1.7924269899999998E-2</v>
      </c>
      <c r="N170" s="98">
        <f t="shared" si="17"/>
        <v>-1.0547159796639782E-2</v>
      </c>
      <c r="Q170" s="149">
        <f t="shared" si="18"/>
        <v>-7.8476102679999604E-3</v>
      </c>
      <c r="R170" s="149">
        <f t="shared" si="19"/>
        <v>-1.0547159796639782E-2</v>
      </c>
      <c r="T170" s="113"/>
      <c r="U170" s="113"/>
    </row>
    <row r="171" spans="4:21" x14ac:dyDescent="0.2">
      <c r="D171" s="184">
        <v>31228</v>
      </c>
      <c r="E171" s="185">
        <v>-2.9641334000000004E-3</v>
      </c>
      <c r="F171" s="185">
        <f t="shared" si="16"/>
        <v>-5.4567230664999133E-3</v>
      </c>
      <c r="G171" s="185">
        <v>9.9073120999999993E-3</v>
      </c>
      <c r="H171" s="185">
        <v>-1.28714455E-2</v>
      </c>
      <c r="I171" s="185">
        <v>2.5000000000000001E-3</v>
      </c>
      <c r="L171" s="98">
        <f t="shared" si="15"/>
        <v>0.1137380716</v>
      </c>
      <c r="N171" s="98">
        <f t="shared" si="17"/>
        <v>0.12196029171731104</v>
      </c>
      <c r="Q171" s="149">
        <f t="shared" si="18"/>
        <v>-5.4567230664999133E-3</v>
      </c>
      <c r="R171" s="149">
        <f t="shared" si="19"/>
        <v>0.12196029171731104</v>
      </c>
      <c r="T171" s="113"/>
      <c r="U171" s="113"/>
    </row>
    <row r="172" spans="4:21" x14ac:dyDescent="0.2">
      <c r="D172" s="184">
        <v>31137</v>
      </c>
      <c r="E172" s="185">
        <v>-0.13095168470000002</v>
      </c>
      <c r="F172" s="185">
        <f t="shared" si="16"/>
        <v>-0.13312430548825005</v>
      </c>
      <c r="G172" s="185">
        <v>8.5292778999999999E-3</v>
      </c>
      <c r="H172" s="185">
        <v>-0.13948096260000001</v>
      </c>
      <c r="I172" s="185">
        <v>2.5000000000000001E-3</v>
      </c>
      <c r="L172" s="98">
        <f t="shared" si="15"/>
        <v>-0.26622942869999999</v>
      </c>
      <c r="N172" s="98">
        <f t="shared" si="17"/>
        <v>-0.26182096834358426</v>
      </c>
      <c r="Q172" s="149">
        <f t="shared" si="18"/>
        <v>-0.13312430548825005</v>
      </c>
      <c r="R172" s="149">
        <f t="shared" si="19"/>
        <v>-0.26182096834358426</v>
      </c>
      <c r="T172" s="113"/>
      <c r="U172" s="113"/>
    </row>
    <row r="173" spans="4:21" x14ac:dyDescent="0.2">
      <c r="D173" s="184">
        <v>31047</v>
      </c>
      <c r="E173" s="185">
        <v>-4.9075457999999995E-3</v>
      </c>
      <c r="F173" s="185">
        <f t="shared" si="16"/>
        <v>-7.3952769354999059E-3</v>
      </c>
      <c r="G173" s="185">
        <v>7.8249506999999996E-3</v>
      </c>
      <c r="H173" s="185">
        <v>-1.2732496499999999E-2</v>
      </c>
      <c r="I173" s="185">
        <v>2.5000000000000001E-3</v>
      </c>
      <c r="L173" s="98">
        <f t="shared" si="15"/>
        <v>-2.1206879399999996E-2</v>
      </c>
      <c r="N173" s="98">
        <f t="shared" si="17"/>
        <v>-1.6014001807091338E-2</v>
      </c>
      <c r="Q173" s="149">
        <f t="shared" si="18"/>
        <v>-7.3952769354999059E-3</v>
      </c>
      <c r="R173" s="149">
        <f t="shared" si="19"/>
        <v>-1.6014001807091338E-2</v>
      </c>
      <c r="T173" s="113"/>
      <c r="U173" s="113"/>
    </row>
    <row r="174" spans="4:21" x14ac:dyDescent="0.2">
      <c r="D174" s="184">
        <v>30955</v>
      </c>
      <c r="E174" s="185">
        <v>3.5461139000000003E-3</v>
      </c>
      <c r="F174" s="185">
        <f t="shared" si="16"/>
        <v>1.0372486152498972E-3</v>
      </c>
      <c r="G174" s="185">
        <v>7.8042275000000001E-3</v>
      </c>
      <c r="H174" s="185">
        <v>-4.2581136000000002E-3</v>
      </c>
      <c r="I174" s="185">
        <v>2.5000000000000001E-3</v>
      </c>
      <c r="L174" s="98">
        <f t="shared" si="15"/>
        <v>-8.7211309000000004E-3</v>
      </c>
      <c r="N174" s="98">
        <f t="shared" si="17"/>
        <v>-3.4825026768767753E-3</v>
      </c>
      <c r="Q174" s="149">
        <f t="shared" si="18"/>
        <v>1.0372486152498972E-3</v>
      </c>
      <c r="R174" s="149">
        <f t="shared" si="19"/>
        <v>-3.4825026768767753E-3</v>
      </c>
      <c r="T174" s="113"/>
      <c r="U174" s="113"/>
    </row>
    <row r="175" spans="4:21" x14ac:dyDescent="0.2">
      <c r="D175" s="184">
        <v>30863</v>
      </c>
      <c r="E175" s="185">
        <v>8.1106266000000003E-3</v>
      </c>
      <c r="F175" s="185">
        <f t="shared" si="16"/>
        <v>5.5903500334999467E-3</v>
      </c>
      <c r="G175" s="185">
        <v>7.9057229000000003E-3</v>
      </c>
      <c r="H175" s="185">
        <v>2.0490370000000001E-4</v>
      </c>
      <c r="I175" s="185">
        <v>2.5000000000000001E-3</v>
      </c>
      <c r="L175" s="98">
        <f t="shared" si="15"/>
        <v>-8.2927642000000003E-3</v>
      </c>
      <c r="N175" s="98">
        <f t="shared" si="17"/>
        <v>-2.9514700918507053E-3</v>
      </c>
      <c r="Q175" s="149">
        <f t="shared" si="18"/>
        <v>5.5903500334999467E-3</v>
      </c>
      <c r="R175" s="149">
        <f t="shared" si="19"/>
        <v>-2.9514700918507053E-3</v>
      </c>
      <c r="T175" s="113"/>
      <c r="U175" s="113"/>
    </row>
    <row r="176" spans="4:21" x14ac:dyDescent="0.2">
      <c r="D176" s="184">
        <v>30772</v>
      </c>
      <c r="E176" s="185">
        <v>1.7057424200000001E-2</v>
      </c>
      <c r="F176" s="185">
        <f t="shared" si="16"/>
        <v>1.4514780639499847E-2</v>
      </c>
      <c r="G176" s="185">
        <v>8.3548526000000005E-3</v>
      </c>
      <c r="H176" s="185">
        <v>8.7025716000000003E-3</v>
      </c>
      <c r="I176" s="185">
        <v>2.5000000000000001E-3</v>
      </c>
      <c r="L176" s="98">
        <f t="shared" si="15"/>
        <v>1.4082844400000001E-2</v>
      </c>
      <c r="N176" s="98">
        <f t="shared" si="17"/>
        <v>1.9998968696427921E-2</v>
      </c>
      <c r="Q176" s="149">
        <f t="shared" si="18"/>
        <v>1.4514780639499847E-2</v>
      </c>
      <c r="R176" s="149">
        <f t="shared" si="19"/>
        <v>1.9998968696427921E-2</v>
      </c>
      <c r="T176" s="113"/>
      <c r="U176" s="113"/>
    </row>
    <row r="177" spans="4:21" x14ac:dyDescent="0.2">
      <c r="D177" s="184">
        <v>30681</v>
      </c>
      <c r="E177" s="185">
        <v>1.1266901099999999E-2</v>
      </c>
      <c r="F177" s="185">
        <f t="shared" si="16"/>
        <v>8.7387338472499909E-3</v>
      </c>
      <c r="G177" s="185">
        <v>7.9446022999999991E-3</v>
      </c>
      <c r="H177" s="185">
        <v>3.3222987999999998E-3</v>
      </c>
      <c r="I177" s="185">
        <v>2.5000000000000001E-3</v>
      </c>
      <c r="L177" s="98">
        <f t="shared" si="15"/>
        <v>5.6945905999999987E-3</v>
      </c>
      <c r="N177" s="98">
        <f t="shared" si="17"/>
        <v>1.1150223072184495E-2</v>
      </c>
      <c r="Q177" s="149">
        <f t="shared" si="18"/>
        <v>8.7387338472499909E-3</v>
      </c>
      <c r="R177" s="149">
        <f t="shared" si="19"/>
        <v>1.1150223072184495E-2</v>
      </c>
      <c r="T177" s="113"/>
      <c r="U177" s="113"/>
    </row>
    <row r="178" spans="4:21" x14ac:dyDescent="0.2">
      <c r="D178" s="184">
        <v>30589</v>
      </c>
      <c r="E178" s="185">
        <v>9.8016348999999999E-3</v>
      </c>
      <c r="F178" s="185">
        <f t="shared" si="16"/>
        <v>7.2771308127501655E-3</v>
      </c>
      <c r="G178" s="185">
        <v>8.8516278999999989E-3</v>
      </c>
      <c r="H178" s="185">
        <v>9.5000700000000098E-4</v>
      </c>
      <c r="I178" s="185">
        <v>2.5000000000000001E-3</v>
      </c>
      <c r="L178" s="98">
        <f t="shared" si="15"/>
        <v>-1.4972319999999976E-3</v>
      </c>
      <c r="N178" s="98">
        <f t="shared" si="17"/>
        <v>4.8227901020574393E-3</v>
      </c>
      <c r="Q178" s="149">
        <f t="shared" si="18"/>
        <v>7.2771308127501655E-3</v>
      </c>
      <c r="R178" s="149">
        <f t="shared" si="19"/>
        <v>4.8227901020574393E-3</v>
      </c>
      <c r="T178" s="113"/>
      <c r="U178" s="113"/>
    </row>
    <row r="179" spans="4:21" x14ac:dyDescent="0.2">
      <c r="D179" s="184">
        <v>30497</v>
      </c>
      <c r="E179" s="185">
        <v>1.21083323E-2</v>
      </c>
      <c r="F179" s="185">
        <f t="shared" si="16"/>
        <v>9.5780614692499988E-3</v>
      </c>
      <c r="G179" s="185">
        <v>8.7110863000000004E-3</v>
      </c>
      <c r="H179" s="185">
        <v>3.3972459999999996E-3</v>
      </c>
      <c r="I179" s="185">
        <v>2.5000000000000001E-3</v>
      </c>
      <c r="L179" s="98">
        <f t="shared" si="15"/>
        <v>3.3102738499999999E-2</v>
      </c>
      <c r="N179" s="98">
        <f t="shared" si="17"/>
        <v>3.9496930147810305E-2</v>
      </c>
      <c r="Q179" s="149">
        <f t="shared" si="18"/>
        <v>9.5780614692499988E-3</v>
      </c>
      <c r="R179" s="149">
        <f t="shared" si="19"/>
        <v>3.9496930147810305E-2</v>
      </c>
      <c r="T179" s="113"/>
      <c r="U179" s="113"/>
    </row>
    <row r="180" spans="4:21" x14ac:dyDescent="0.2">
      <c r="D180" s="184">
        <v>30406</v>
      </c>
      <c r="E180" s="185">
        <v>-1.8028829499999999E-2</v>
      </c>
      <c r="F180" s="185">
        <f t="shared" si="16"/>
        <v>-2.048375742624986E-2</v>
      </c>
      <c r="G180" s="185">
        <v>8.2794170000000007E-3</v>
      </c>
      <c r="H180" s="185">
        <v>-2.63082465E-2</v>
      </c>
      <c r="I180" s="185">
        <v>2.5000000000000001E-3</v>
      </c>
      <c r="L180" s="98">
        <f t="shared" si="15"/>
        <v>-5.2215472999999998E-2</v>
      </c>
      <c r="N180" s="98">
        <f t="shared" si="17"/>
        <v>-4.6757448750632036E-2</v>
      </c>
      <c r="Q180" s="149">
        <f t="shared" si="18"/>
        <v>-2.048375742624986E-2</v>
      </c>
      <c r="R180" s="149">
        <f t="shared" si="19"/>
        <v>-4.6757448750632036E-2</v>
      </c>
      <c r="T180" s="113"/>
      <c r="U180" s="113"/>
    </row>
    <row r="181" spans="4:21" x14ac:dyDescent="0.2">
      <c r="D181" s="184">
        <v>30316</v>
      </c>
      <c r="E181" s="185">
        <v>1.01219369E-2</v>
      </c>
      <c r="F181" s="185">
        <f t="shared" si="16"/>
        <v>7.5966320577500746E-3</v>
      </c>
      <c r="G181" s="185">
        <v>1.05229569E-2</v>
      </c>
      <c r="H181" s="185">
        <v>-4.010200000000002E-4</v>
      </c>
      <c r="I181" s="185">
        <v>2.5000000000000001E-3</v>
      </c>
      <c r="L181" s="98">
        <f t="shared" si="15"/>
        <v>-2.9965600000000925E-5</v>
      </c>
      <c r="N181" s="98">
        <f t="shared" si="17"/>
        <v>7.966444283349805E-3</v>
      </c>
      <c r="Q181" s="149">
        <f t="shared" si="18"/>
        <v>7.5966320577500746E-3</v>
      </c>
      <c r="R181" s="149">
        <f t="shared" si="19"/>
        <v>7.966444283349805E-3</v>
      </c>
      <c r="T181" s="113"/>
      <c r="U181" s="113"/>
    </row>
    <row r="182" spans="4:21" x14ac:dyDescent="0.2">
      <c r="D182" s="184">
        <v>30224</v>
      </c>
      <c r="E182" s="185">
        <v>9.0522385000000004E-3</v>
      </c>
      <c r="F182" s="185">
        <f t="shared" si="16"/>
        <v>6.5296079037500121E-3</v>
      </c>
      <c r="G182" s="185">
        <v>9.8243128999999998E-3</v>
      </c>
      <c r="H182" s="185">
        <v>-7.7207439999999947E-4</v>
      </c>
      <c r="I182" s="185">
        <v>2.5000000000000001E-3</v>
      </c>
      <c r="L182" s="98">
        <f t="shared" si="15"/>
        <v>-4.9047523999999985E-3</v>
      </c>
      <c r="N182" s="98">
        <f t="shared" si="17"/>
        <v>2.3591962410312028E-3</v>
      </c>
      <c r="Q182" s="149">
        <f t="shared" si="18"/>
        <v>6.5296079037500121E-3</v>
      </c>
      <c r="R182" s="149">
        <f t="shared" si="19"/>
        <v>2.3591962410312028E-3</v>
      </c>
      <c r="T182" s="113"/>
      <c r="U182" s="113"/>
    </row>
    <row r="183" spans="4:21" x14ac:dyDescent="0.2">
      <c r="D183" s="184">
        <v>30132</v>
      </c>
      <c r="E183" s="185">
        <v>1.3057229599999999E-2</v>
      </c>
      <c r="F183" s="185">
        <f t="shared" si="16"/>
        <v>1.0524586525999968E-2</v>
      </c>
      <c r="G183" s="185">
        <v>9.6966259999999999E-3</v>
      </c>
      <c r="H183" s="185">
        <v>3.3606035999999995E-3</v>
      </c>
      <c r="I183" s="185">
        <v>2.5000000000000001E-3</v>
      </c>
      <c r="L183" s="98">
        <f t="shared" si="15"/>
        <v>1.46890206E-2</v>
      </c>
      <c r="N183" s="98">
        <f t="shared" si="17"/>
        <v>2.196676033771694E-2</v>
      </c>
      <c r="Q183" s="149">
        <f t="shared" si="18"/>
        <v>1.0524586525999968E-2</v>
      </c>
      <c r="R183" s="149">
        <f t="shared" si="19"/>
        <v>2.196676033771694E-2</v>
      </c>
      <c r="T183" s="113"/>
      <c r="U183" s="113"/>
    </row>
    <row r="184" spans="4:21" x14ac:dyDescent="0.2">
      <c r="D184" s="184">
        <v>30041</v>
      </c>
      <c r="E184" s="185">
        <v>6.7036210000000001E-4</v>
      </c>
      <c r="F184" s="185">
        <f t="shared" si="16"/>
        <v>-1.8313138052500344E-3</v>
      </c>
      <c r="G184" s="185">
        <v>8.6381755000000011E-3</v>
      </c>
      <c r="H184" s="185">
        <v>-7.9678134000000008E-3</v>
      </c>
      <c r="I184" s="185">
        <v>2.5000000000000001E-3</v>
      </c>
      <c r="L184" s="98">
        <f t="shared" si="15"/>
        <v>-1.7144956300000003E-2</v>
      </c>
      <c r="N184" s="98">
        <f t="shared" si="17"/>
        <v>-1.1133244736605596E-2</v>
      </c>
      <c r="Q184" s="149">
        <f t="shared" si="18"/>
        <v>-1.8313138052500344E-3</v>
      </c>
      <c r="R184" s="149">
        <f t="shared" si="19"/>
        <v>-1.1133244736605596E-2</v>
      </c>
    </row>
    <row r="185" spans="4:21" x14ac:dyDescent="0.2">
      <c r="D185" s="184">
        <v>29951</v>
      </c>
      <c r="E185" s="185">
        <v>1.0989289900000001E-2</v>
      </c>
      <c r="F185" s="185">
        <f t="shared" si="16"/>
        <v>8.4618166752499224E-3</v>
      </c>
      <c r="G185" s="185">
        <v>9.7799603999999991E-3</v>
      </c>
      <c r="H185" s="185">
        <v>1.2093295000000018E-3</v>
      </c>
      <c r="I185" s="185">
        <v>2.5000000000000001E-3</v>
      </c>
      <c r="L185" s="98">
        <f t="shared" si="15"/>
        <v>2.4186590000000036E-3</v>
      </c>
      <c r="N185" s="98">
        <f t="shared" si="17"/>
        <v>9.6917181047679879E-3</v>
      </c>
      <c r="Q185" s="149">
        <f t="shared" si="18"/>
        <v>8.4618166752499224E-3</v>
      </c>
      <c r="R185" s="149">
        <f t="shared" si="19"/>
        <v>9.6917181047679879E-3</v>
      </c>
    </row>
    <row r="186" spans="4:21" x14ac:dyDescent="0.2">
      <c r="D186" s="184">
        <v>29859</v>
      </c>
      <c r="E186" s="185">
        <v>1.0000425699999999E-2</v>
      </c>
      <c r="F186" s="185">
        <f t="shared" si="16"/>
        <v>7.4754246357500165E-3</v>
      </c>
      <c r="G186" s="185">
        <v>1.0000425699999999E-2</v>
      </c>
      <c r="H186" s="185">
        <v>0</v>
      </c>
      <c r="I186" s="185">
        <v>2.5000000000000001E-3</v>
      </c>
      <c r="L186" s="98">
        <f t="shared" si="15"/>
        <v>0</v>
      </c>
      <c r="N186" s="98">
        <f t="shared" si="17"/>
        <v>7.4754246357500165E-3</v>
      </c>
      <c r="Q186" s="149">
        <f t="shared" si="18"/>
        <v>7.4754246357500165E-3</v>
      </c>
      <c r="R186" s="149">
        <f t="shared" si="19"/>
        <v>7.4754246357500165E-3</v>
      </c>
    </row>
    <row r="187" spans="4:21" x14ac:dyDescent="0.2">
      <c r="D187" s="184">
        <v>29767</v>
      </c>
      <c r="E187" s="185">
        <v>1.0000425699999999E-2</v>
      </c>
      <c r="F187" s="185">
        <f t="shared" si="16"/>
        <v>7.4754246357500165E-3</v>
      </c>
      <c r="G187" s="185">
        <v>1.0000425699999999E-2</v>
      </c>
      <c r="H187" s="185">
        <v>0</v>
      </c>
      <c r="I187" s="185">
        <v>2.5000000000000001E-3</v>
      </c>
      <c r="L187" s="98">
        <f t="shared" si="15"/>
        <v>-0.1159218917</v>
      </c>
      <c r="N187" s="98">
        <f t="shared" si="17"/>
        <v>-0.10931303242928692</v>
      </c>
      <c r="Q187" s="149">
        <f t="shared" si="18"/>
        <v>7.4754246357500165E-3</v>
      </c>
      <c r="R187" s="149">
        <f t="shared" si="19"/>
        <v>-0.10931303242928692</v>
      </c>
    </row>
    <row r="188" spans="4:21" x14ac:dyDescent="0.2">
      <c r="D188" s="184">
        <v>29676</v>
      </c>
      <c r="E188" s="185">
        <v>0.1287629216</v>
      </c>
      <c r="F188" s="185">
        <f t="shared" si="16"/>
        <v>0.12594101429600002</v>
      </c>
      <c r="G188" s="185">
        <v>1.28410299E-2</v>
      </c>
      <c r="H188" s="185">
        <v>0.1159218917</v>
      </c>
      <c r="I188" s="185">
        <v>2.5000000000000001E-3</v>
      </c>
      <c r="L188" s="98">
        <f t="shared" si="15"/>
        <v>0.2318437834</v>
      </c>
      <c r="N188" s="98">
        <f t="shared" si="17"/>
        <v>0.2445427714391315</v>
      </c>
      <c r="Q188" s="149">
        <f t="shared" si="18"/>
        <v>0.12594101429600002</v>
      </c>
      <c r="R188" s="149">
        <f t="shared" si="19"/>
        <v>0.2445427714391315</v>
      </c>
    </row>
    <row r="189" spans="4:21" x14ac:dyDescent="0.2">
      <c r="D189" s="184">
        <v>29586</v>
      </c>
      <c r="E189" s="185">
        <v>1.4337631900000002E-2</v>
      </c>
      <c r="F189" s="185">
        <f t="shared" si="16"/>
        <v>1.1801787820249876E-2</v>
      </c>
      <c r="G189" s="185">
        <v>1.4337631900000002E-2</v>
      </c>
      <c r="H189" s="185">
        <v>0</v>
      </c>
      <c r="I189" s="185">
        <v>2.5000000000000001E-3</v>
      </c>
      <c r="L189" s="98">
        <f t="shared" si="15"/>
        <v>0</v>
      </c>
      <c r="N189" s="98">
        <f t="shared" si="17"/>
        <v>1.1801787820249876E-2</v>
      </c>
      <c r="Q189" s="149">
        <f t="shared" si="18"/>
        <v>1.1801787820249876E-2</v>
      </c>
      <c r="R189" s="149">
        <f t="shared" si="19"/>
        <v>1.1801787820249876E-2</v>
      </c>
    </row>
    <row r="190" spans="4:21" x14ac:dyDescent="0.2">
      <c r="D190" s="101"/>
      <c r="E190" s="100"/>
      <c r="F190" s="100"/>
      <c r="G190" s="99"/>
      <c r="H190" s="99"/>
      <c r="I190" s="99"/>
      <c r="L190" s="98">
        <f t="shared" si="15"/>
        <v>0</v>
      </c>
      <c r="N190" s="98">
        <f t="shared" si="17"/>
        <v>0</v>
      </c>
      <c r="Q190" s="149">
        <f t="shared" si="18"/>
        <v>0</v>
      </c>
      <c r="R190" s="149">
        <f t="shared" si="19"/>
        <v>0</v>
      </c>
    </row>
    <row r="191" spans="4:21" x14ac:dyDescent="0.2">
      <c r="D191" s="101"/>
      <c r="E191" s="100"/>
      <c r="F191" s="100"/>
      <c r="G191" s="99"/>
      <c r="H191" s="99"/>
      <c r="I191" s="99"/>
      <c r="L191" s="98">
        <f t="shared" si="15"/>
        <v>0</v>
      </c>
      <c r="N191" s="98">
        <f t="shared" si="17"/>
        <v>0</v>
      </c>
      <c r="Q191" s="149">
        <f t="shared" si="18"/>
        <v>0</v>
      </c>
      <c r="R191" s="149">
        <f t="shared" si="19"/>
        <v>0</v>
      </c>
    </row>
    <row r="192" spans="4:21" x14ac:dyDescent="0.2">
      <c r="D192" s="101"/>
      <c r="E192" s="100"/>
      <c r="F192" s="100"/>
      <c r="G192" s="99"/>
      <c r="H192" s="99"/>
      <c r="I192" s="99"/>
      <c r="L192" s="98">
        <f t="shared" si="15"/>
        <v>0</v>
      </c>
      <c r="N192" s="98">
        <f t="shared" si="17"/>
        <v>0</v>
      </c>
      <c r="Q192" s="149">
        <f t="shared" si="18"/>
        <v>0</v>
      </c>
      <c r="R192" s="149">
        <f t="shared" si="19"/>
        <v>0</v>
      </c>
    </row>
    <row r="193" spans="4:18" x14ac:dyDescent="0.2">
      <c r="D193" s="101"/>
      <c r="E193" s="100"/>
      <c r="F193" s="100"/>
      <c r="G193" s="99"/>
      <c r="H193" s="99"/>
      <c r="I193" s="99"/>
      <c r="L193" s="98">
        <f t="shared" si="15"/>
        <v>0</v>
      </c>
      <c r="N193" s="98">
        <f t="shared" si="17"/>
        <v>0</v>
      </c>
      <c r="Q193" s="149">
        <f t="shared" si="18"/>
        <v>0</v>
      </c>
      <c r="R193" s="149">
        <f t="shared" si="19"/>
        <v>0</v>
      </c>
    </row>
    <row r="194" spans="4:18" x14ac:dyDescent="0.2">
      <c r="D194" s="101"/>
      <c r="E194" s="100"/>
      <c r="F194" s="100"/>
      <c r="G194" s="99"/>
      <c r="H194" s="99"/>
      <c r="I194" s="99"/>
      <c r="L194" s="98">
        <f t="shared" si="15"/>
        <v>0</v>
      </c>
      <c r="N194" s="98">
        <f t="shared" si="17"/>
        <v>0</v>
      </c>
      <c r="Q194" s="149">
        <f t="shared" si="18"/>
        <v>0</v>
      </c>
      <c r="R194" s="149">
        <f t="shared" si="19"/>
        <v>0</v>
      </c>
    </row>
    <row r="195" spans="4:18" x14ac:dyDescent="0.2">
      <c r="D195" s="101"/>
      <c r="E195" s="100"/>
      <c r="F195" s="100"/>
      <c r="G195" s="99"/>
      <c r="H195" s="99"/>
      <c r="I195" s="99"/>
      <c r="L195" s="98">
        <f t="shared" si="15"/>
        <v>0</v>
      </c>
      <c r="N195" s="98">
        <f t="shared" si="17"/>
        <v>0</v>
      </c>
      <c r="Q195" s="149">
        <f t="shared" si="18"/>
        <v>0</v>
      </c>
      <c r="R195" s="149">
        <f t="shared" si="19"/>
        <v>0</v>
      </c>
    </row>
    <row r="196" spans="4:18" x14ac:dyDescent="0.2">
      <c r="D196" s="101"/>
      <c r="E196" s="100"/>
      <c r="F196" s="100"/>
      <c r="G196" s="99"/>
      <c r="H196" s="99"/>
      <c r="I196" s="99"/>
      <c r="L196" s="98">
        <f t="shared" si="15"/>
        <v>0</v>
      </c>
      <c r="N196" s="98">
        <f t="shared" si="17"/>
        <v>0</v>
      </c>
      <c r="Q196" s="149">
        <f t="shared" si="18"/>
        <v>0</v>
      </c>
      <c r="R196" s="149">
        <f t="shared" si="19"/>
        <v>0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31DE-A10C-4903-BD4F-64C53C77CDB6}">
  <sheetPr codeName="Sheet17">
    <tabColor theme="9" tint="-0.249977111117893"/>
  </sheetPr>
  <dimension ref="B1:U196"/>
  <sheetViews>
    <sheetView topLeftCell="G1" zoomScale="130" zoomScaleNormal="130" workbookViewId="0">
      <selection activeCell="J9" sqref="J9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  <c r="Q2" s="198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  <c r="Q3" s="198"/>
    </row>
    <row r="4" spans="2:21" x14ac:dyDescent="0.2">
      <c r="B4" s="156" t="s">
        <v>487</v>
      </c>
      <c r="C4" s="156"/>
      <c r="D4" s="156"/>
      <c r="E4" s="156"/>
      <c r="G4" s="188"/>
      <c r="Q4" s="198"/>
    </row>
    <row r="5" spans="2:21" x14ac:dyDescent="0.2">
      <c r="Q5" s="19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Perm Crops</v>
      </c>
      <c r="E6" s="97" t="s">
        <v>483</v>
      </c>
      <c r="L6" s="317" t="s">
        <v>504</v>
      </c>
      <c r="N6" s="323" t="s">
        <v>469</v>
      </c>
      <c r="O6" s="315" t="s">
        <v>470</v>
      </c>
      <c r="Q6" s="199"/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509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0.5</v>
      </c>
      <c r="N10" s="133">
        <f>STDEV(N14:N113)</f>
        <v>7.501856551770493E-2</v>
      </c>
      <c r="O10" s="134">
        <f>N10*2</f>
        <v>0.15003713103540986</v>
      </c>
      <c r="Q10" s="319" t="s">
        <v>480</v>
      </c>
      <c r="R10" s="319" t="s">
        <v>481</v>
      </c>
      <c r="T10" s="132">
        <f>SLOPE(T14:T113,U14:U113)</f>
        <v>0.28208197293319109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84">
        <v>45565</v>
      </c>
      <c r="E14" s="185">
        <v>-1.6359864204556041E-2</v>
      </c>
      <c r="F14" s="185">
        <f>(1+E14)*(1-I14)-1</f>
        <v>-1.8818964544044636E-2</v>
      </c>
      <c r="G14" s="185">
        <v>5.7771146991E-3</v>
      </c>
      <c r="H14" s="185">
        <v>-2.2136978904000001E-2</v>
      </c>
      <c r="I14" s="185">
        <v>2.5000000000000001E-3</v>
      </c>
      <c r="J14" s="154"/>
      <c r="L14" s="98">
        <f>(H14-($L$10*H15))/(1-$L$10)</f>
        <v>-1.726090119371701E-2</v>
      </c>
      <c r="N14" s="98">
        <f>(1+L14)*(1+G14)*(1-I14)-1</f>
        <v>-1.4054545938871454E-2</v>
      </c>
      <c r="Q14" s="149">
        <f>F14</f>
        <v>-1.8818964544044636E-2</v>
      </c>
      <c r="R14" s="149">
        <f>N14</f>
        <v>-1.4054545938871454E-2</v>
      </c>
      <c r="S14" s="102"/>
      <c r="T14" s="113">
        <f t="shared" ref="T14:T76" si="0">H14</f>
        <v>-2.2136978904000001E-2</v>
      </c>
      <c r="U14" s="113">
        <f t="shared" ref="U14:U76" si="1">H16</f>
        <v>-1.2823643007460972E-2</v>
      </c>
    </row>
    <row r="15" spans="2:21" ht="12" customHeight="1" x14ac:dyDescent="0.2">
      <c r="B15" s="320" t="s">
        <v>472</v>
      </c>
      <c r="D15" s="184">
        <v>45473</v>
      </c>
      <c r="E15" s="185">
        <v>-2.6439375288901945E-2</v>
      </c>
      <c r="F15" s="185">
        <f t="shared" ref="F15:F78" si="2">(1+E15)*(1-I15)-1</f>
        <v>-2.8873276850679641E-2</v>
      </c>
      <c r="G15" s="185">
        <v>5.7368132538004879E-4</v>
      </c>
      <c r="H15" s="185">
        <v>-2.7013056614282993E-2</v>
      </c>
      <c r="I15" s="185">
        <v>2.5000000000000001E-3</v>
      </c>
      <c r="L15" s="98">
        <f t="shared" ref="L15:L75" si="3">(H15-($L$10*H16))/(1-$L$10)</f>
        <v>-4.1202470221105014E-2</v>
      </c>
      <c r="N15" s="98">
        <f t="shared" ref="N15:N78" si="4">(1+L15)*(1+G15)*(1-I15)-1</f>
        <v>-4.3050794918491619E-2</v>
      </c>
      <c r="Q15" s="149">
        <f t="shared" ref="Q15:Q78" si="5">F15</f>
        <v>-2.8873276850679641E-2</v>
      </c>
      <c r="R15" s="149">
        <f t="shared" ref="R15:R78" si="6">N15</f>
        <v>-4.3050794918491619E-2</v>
      </c>
      <c r="S15" s="102"/>
      <c r="T15" s="113">
        <f t="shared" si="0"/>
        <v>-2.7013056614282993E-2</v>
      </c>
      <c r="U15" s="113">
        <f t="shared" si="1"/>
        <v>-2.4790115916401012E-2</v>
      </c>
    </row>
    <row r="16" spans="2:21" x14ac:dyDescent="0.2">
      <c r="B16" s="320"/>
      <c r="D16" s="184">
        <v>45382</v>
      </c>
      <c r="E16" s="185">
        <v>-1.4802498171012979E-2</v>
      </c>
      <c r="F16" s="185">
        <f t="shared" si="2"/>
        <v>-1.7265491925585352E-2</v>
      </c>
      <c r="G16" s="185">
        <v>-1.9788551635520069E-3</v>
      </c>
      <c r="H16" s="185">
        <v>-1.2823643007460972E-2</v>
      </c>
      <c r="I16" s="185">
        <v>2.5000000000000001E-3</v>
      </c>
      <c r="L16" s="98">
        <f t="shared" si="3"/>
        <v>-8.5717009852093184E-4</v>
      </c>
      <c r="N16" s="98">
        <f t="shared" si="4"/>
        <v>-5.3272432239808154E-3</v>
      </c>
      <c r="Q16" s="149">
        <f t="shared" si="5"/>
        <v>-1.7265491925585352E-2</v>
      </c>
      <c r="R16" s="149">
        <f t="shared" si="6"/>
        <v>-5.3272432239808154E-3</v>
      </c>
      <c r="S16" s="102"/>
      <c r="T16" s="113">
        <f t="shared" si="0"/>
        <v>-1.2823643007460972E-2</v>
      </c>
      <c r="U16" s="113">
        <f t="shared" si="1"/>
        <v>-2.3815033923048956E-2</v>
      </c>
    </row>
    <row r="17" spans="2:21" ht="12.75" thickBot="1" x14ac:dyDescent="0.25">
      <c r="B17" s="321"/>
      <c r="D17" s="184">
        <v>45291</v>
      </c>
      <c r="E17" s="185">
        <v>-3.6293517276120291E-3</v>
      </c>
      <c r="F17" s="185">
        <f t="shared" si="2"/>
        <v>-6.1202783482929846E-3</v>
      </c>
      <c r="G17" s="185">
        <v>2.1160764188790093E-2</v>
      </c>
      <c r="H17" s="185">
        <v>-2.4790115916401012E-2</v>
      </c>
      <c r="I17" s="185">
        <v>2.5000000000000001E-3</v>
      </c>
      <c r="L17" s="98">
        <f t="shared" si="3"/>
        <v>-2.5765197909753068E-2</v>
      </c>
      <c r="N17" s="98">
        <f t="shared" si="4"/>
        <v>-7.6367708857132399E-3</v>
      </c>
      <c r="Q17" s="149">
        <f t="shared" si="5"/>
        <v>-6.1202783482929846E-3</v>
      </c>
      <c r="R17" s="149">
        <f t="shared" si="6"/>
        <v>-7.6367708857132399E-3</v>
      </c>
      <c r="S17" s="102"/>
      <c r="T17" s="113">
        <f t="shared" si="0"/>
        <v>-2.4790115916401012E-2</v>
      </c>
      <c r="U17" s="113">
        <f t="shared" si="1"/>
        <v>-8.5264632913999994E-3</v>
      </c>
    </row>
    <row r="18" spans="2:21" x14ac:dyDescent="0.2">
      <c r="B18" s="152"/>
      <c r="D18" s="184">
        <v>45199</v>
      </c>
      <c r="E18" s="185">
        <v>-2.082953582206104E-2</v>
      </c>
      <c r="F18" s="185">
        <f t="shared" si="2"/>
        <v>-2.3277461982505798E-2</v>
      </c>
      <c r="G18" s="185">
        <v>2.985498100990025E-3</v>
      </c>
      <c r="H18" s="185">
        <v>-2.3815033923048956E-2</v>
      </c>
      <c r="I18" s="185">
        <v>2.5000000000000001E-3</v>
      </c>
      <c r="L18" s="98">
        <f t="shared" si="3"/>
        <v>-3.9103604554697913E-2</v>
      </c>
      <c r="N18" s="98">
        <f t="shared" si="4"/>
        <v>-3.864426306537061E-2</v>
      </c>
      <c r="Q18" s="149">
        <f t="shared" si="5"/>
        <v>-2.3277461982505798E-2</v>
      </c>
      <c r="R18" s="149">
        <f t="shared" si="6"/>
        <v>-3.864426306537061E-2</v>
      </c>
      <c r="S18" s="102"/>
      <c r="T18" s="113">
        <f t="shared" si="0"/>
        <v>-2.3815033923048956E-2</v>
      </c>
      <c r="U18" s="113">
        <f t="shared" si="1"/>
        <v>-2.4940003935609578E-3</v>
      </c>
    </row>
    <row r="19" spans="2:21" x14ac:dyDescent="0.2">
      <c r="D19" s="184">
        <v>45107</v>
      </c>
      <c r="E19" s="185">
        <v>-6.173409946750974E-3</v>
      </c>
      <c r="F19" s="185">
        <f t="shared" si="2"/>
        <v>-8.6579764218840394E-3</v>
      </c>
      <c r="G19" s="185">
        <v>2.3530533445999999E-3</v>
      </c>
      <c r="H19" s="185">
        <v>-8.5264632913999994E-3</v>
      </c>
      <c r="I19" s="185">
        <v>2.5000000000000001E-3</v>
      </c>
      <c r="L19" s="98">
        <f t="shared" si="3"/>
        <v>-1.4558926189239041E-2</v>
      </c>
      <c r="N19" s="98">
        <f t="shared" si="4"/>
        <v>-1.4709530447665986E-2</v>
      </c>
      <c r="Q19" s="149">
        <f t="shared" si="5"/>
        <v>-8.6579764218840394E-3</v>
      </c>
      <c r="R19" s="149">
        <f t="shared" si="6"/>
        <v>-1.4709530447665986E-2</v>
      </c>
      <c r="S19" s="102"/>
      <c r="T19" s="113">
        <f t="shared" si="0"/>
        <v>-8.5264632913999994E-3</v>
      </c>
      <c r="U19" s="113">
        <f t="shared" si="1"/>
        <v>3.714083271799673E-4</v>
      </c>
    </row>
    <row r="20" spans="2:21" x14ac:dyDescent="0.2">
      <c r="D20" s="184">
        <v>45016</v>
      </c>
      <c r="E20" s="185">
        <v>1.6840806654701002E-3</v>
      </c>
      <c r="F20" s="185">
        <f t="shared" si="2"/>
        <v>-8.2012953619348128E-4</v>
      </c>
      <c r="G20" s="185">
        <v>4.1780810590299478E-3</v>
      </c>
      <c r="H20" s="185">
        <v>-2.4940003935609578E-3</v>
      </c>
      <c r="I20" s="185">
        <v>2.5000000000000001E-3</v>
      </c>
      <c r="L20" s="98">
        <f t="shared" si="3"/>
        <v>-5.3594091143018829E-3</v>
      </c>
      <c r="N20" s="98">
        <f t="shared" si="4"/>
        <v>-3.7007108007275358E-3</v>
      </c>
      <c r="Q20" s="149">
        <f t="shared" si="5"/>
        <v>-8.2012953619348128E-4</v>
      </c>
      <c r="R20" s="149">
        <f t="shared" si="6"/>
        <v>-3.7007108007275358E-3</v>
      </c>
      <c r="S20" s="102"/>
      <c r="T20" s="113">
        <f t="shared" si="0"/>
        <v>-2.4940003935609578E-3</v>
      </c>
      <c r="U20" s="113">
        <f t="shared" si="1"/>
        <v>-4.0381532524502717E-4</v>
      </c>
    </row>
    <row r="21" spans="2:21" x14ac:dyDescent="0.2">
      <c r="D21" s="184">
        <v>44926</v>
      </c>
      <c r="E21" s="185">
        <v>1.0835634490869994E-2</v>
      </c>
      <c r="F21" s="185">
        <f t="shared" si="2"/>
        <v>8.3085454046427643E-3</v>
      </c>
      <c r="G21" s="185">
        <v>1.0464226163690027E-2</v>
      </c>
      <c r="H21" s="185">
        <v>3.714083271799673E-4</v>
      </c>
      <c r="I21" s="185">
        <v>2.5000000000000001E-3</v>
      </c>
      <c r="L21" s="98">
        <f t="shared" si="3"/>
        <v>1.1466319796049618E-3</v>
      </c>
      <c r="N21" s="98">
        <f t="shared" si="4"/>
        <v>9.0937996177571367E-3</v>
      </c>
      <c r="Q21" s="149">
        <f t="shared" si="5"/>
        <v>8.3085454046427643E-3</v>
      </c>
      <c r="R21" s="149">
        <f t="shared" si="6"/>
        <v>9.0937996177571367E-3</v>
      </c>
      <c r="S21" s="102"/>
      <c r="T21" s="113">
        <f t="shared" si="0"/>
        <v>3.714083271799673E-4</v>
      </c>
      <c r="U21" s="113">
        <f t="shared" si="1"/>
        <v>1.6142924405E-3</v>
      </c>
    </row>
    <row r="22" spans="2:21" x14ac:dyDescent="0.2">
      <c r="D22" s="184">
        <v>44834</v>
      </c>
      <c r="E22" s="185">
        <v>9.0284817884600521E-3</v>
      </c>
      <c r="F22" s="185">
        <f t="shared" si="2"/>
        <v>6.5059105839888609E-3</v>
      </c>
      <c r="G22" s="185">
        <v>9.4322971137099643E-3</v>
      </c>
      <c r="H22" s="185">
        <v>-4.0381532524502717E-4</v>
      </c>
      <c r="I22" s="185">
        <v>2.5000000000000001E-3</v>
      </c>
      <c r="L22" s="98">
        <f t="shared" si="3"/>
        <v>-2.4219230909900543E-3</v>
      </c>
      <c r="N22" s="98">
        <f t="shared" si="4"/>
        <v>4.4700609002279457E-3</v>
      </c>
      <c r="Q22" s="149">
        <f t="shared" si="5"/>
        <v>6.5059105839888609E-3</v>
      </c>
      <c r="R22" s="149">
        <f t="shared" si="6"/>
        <v>4.4700609002279457E-3</v>
      </c>
      <c r="S22" s="102"/>
      <c r="T22" s="113">
        <f t="shared" si="0"/>
        <v>-4.0381532524502717E-4</v>
      </c>
      <c r="U22" s="113">
        <f t="shared" si="1"/>
        <v>-1.571595819160998E-3</v>
      </c>
    </row>
    <row r="23" spans="2:21" x14ac:dyDescent="0.2">
      <c r="D23" s="184">
        <v>44742</v>
      </c>
      <c r="E23" s="185">
        <v>5.2833725662000397E-3</v>
      </c>
      <c r="F23" s="185">
        <f t="shared" si="2"/>
        <v>2.7701641347845918E-3</v>
      </c>
      <c r="G23" s="185">
        <v>3.6690801256999998E-3</v>
      </c>
      <c r="H23" s="185">
        <v>1.6142924405E-3</v>
      </c>
      <c r="I23" s="185">
        <v>2.5000000000000001E-3</v>
      </c>
      <c r="L23" s="98">
        <f t="shared" si="3"/>
        <v>4.800180700160998E-3</v>
      </c>
      <c r="N23" s="98">
        <f t="shared" si="4"/>
        <v>5.9656558907841273E-3</v>
      </c>
      <c r="Q23" s="149">
        <f t="shared" si="5"/>
        <v>2.7701641347845918E-3</v>
      </c>
      <c r="R23" s="149">
        <f t="shared" si="6"/>
        <v>5.9656558907841273E-3</v>
      </c>
      <c r="T23" s="113">
        <f t="shared" si="0"/>
        <v>1.6142924405E-3</v>
      </c>
      <c r="U23" s="113">
        <f t="shared" si="1"/>
        <v>8.9822492427999996E-4</v>
      </c>
    </row>
    <row r="24" spans="2:21" x14ac:dyDescent="0.2">
      <c r="D24" s="184">
        <v>44651</v>
      </c>
      <c r="E24" s="185">
        <v>6.8764838618995405E-4</v>
      </c>
      <c r="F24" s="185">
        <f t="shared" si="2"/>
        <v>-1.8140707347754637E-3</v>
      </c>
      <c r="G24" s="185">
        <v>2.2592442053499528E-3</v>
      </c>
      <c r="H24" s="185">
        <v>-1.571595819160998E-3</v>
      </c>
      <c r="I24" s="185">
        <v>2.5000000000000001E-3</v>
      </c>
      <c r="L24" s="98">
        <f t="shared" si="3"/>
        <v>-4.0414165626019962E-3</v>
      </c>
      <c r="N24" s="98">
        <f t="shared" si="4"/>
        <v>-4.2868246469420779E-3</v>
      </c>
      <c r="Q24" s="149">
        <f t="shared" si="5"/>
        <v>-1.8140707347754637E-3</v>
      </c>
      <c r="R24" s="149">
        <f t="shared" si="6"/>
        <v>-4.2868246469420779E-3</v>
      </c>
      <c r="T24" s="113">
        <f t="shared" si="0"/>
        <v>-1.571595819160998E-3</v>
      </c>
      <c r="U24" s="113">
        <f t="shared" si="1"/>
        <v>-7.2701040801389505E-3</v>
      </c>
    </row>
    <row r="25" spans="2:21" x14ac:dyDescent="0.2">
      <c r="D25" s="184">
        <v>44561</v>
      </c>
      <c r="E25" s="185">
        <v>2.5056545257170049E-2</v>
      </c>
      <c r="F25" s="185">
        <f t="shared" si="2"/>
        <v>2.2493903894027278E-2</v>
      </c>
      <c r="G25" s="185">
        <v>2.4158320333E-2</v>
      </c>
      <c r="H25" s="185">
        <v>8.9822492427999996E-4</v>
      </c>
      <c r="I25" s="185">
        <v>2.5000000000000001E-3</v>
      </c>
      <c r="L25" s="98">
        <f t="shared" si="3"/>
        <v>9.0665539286989508E-3</v>
      </c>
      <c r="N25" s="98">
        <f t="shared" si="4"/>
        <v>3.0860297208385346E-2</v>
      </c>
      <c r="Q25" s="149">
        <f t="shared" si="5"/>
        <v>2.2493903894027278E-2</v>
      </c>
      <c r="R25" s="149">
        <f t="shared" si="6"/>
        <v>3.0860297208385346E-2</v>
      </c>
      <c r="T25" s="113">
        <f t="shared" si="0"/>
        <v>8.9822492427999996E-4</v>
      </c>
      <c r="U25" s="113">
        <f t="shared" si="1"/>
        <v>2.5153957871999999E-4</v>
      </c>
    </row>
    <row r="26" spans="2:21" x14ac:dyDescent="0.2">
      <c r="D26" s="184">
        <v>44469</v>
      </c>
      <c r="E26" s="185">
        <v>3.8123588269700637E-3</v>
      </c>
      <c r="F26" s="185">
        <f t="shared" si="2"/>
        <v>1.3028279299027723E-3</v>
      </c>
      <c r="G26" s="185">
        <v>1.1082462907110013E-2</v>
      </c>
      <c r="H26" s="185">
        <v>-7.2701040801389505E-3</v>
      </c>
      <c r="I26" s="185">
        <v>2.5000000000000001E-3</v>
      </c>
      <c r="L26" s="98">
        <f t="shared" si="3"/>
        <v>-1.47917477389979E-2</v>
      </c>
      <c r="N26" s="98">
        <f t="shared" si="4"/>
        <v>-6.3635307929678087E-3</v>
      </c>
      <c r="Q26" s="149">
        <f t="shared" si="5"/>
        <v>1.3028279299027723E-3</v>
      </c>
      <c r="R26" s="149">
        <f t="shared" si="6"/>
        <v>-6.3635307929678087E-3</v>
      </c>
      <c r="T26" s="113">
        <f t="shared" si="0"/>
        <v>-7.2701040801389505E-3</v>
      </c>
      <c r="U26" s="113">
        <f t="shared" si="1"/>
        <v>-7.1123110537999997E-3</v>
      </c>
    </row>
    <row r="27" spans="2:21" x14ac:dyDescent="0.2">
      <c r="D27" s="184">
        <v>44377</v>
      </c>
      <c r="E27" s="185">
        <v>3.6022098550099191E-3</v>
      </c>
      <c r="F27" s="185">
        <f t="shared" si="2"/>
        <v>1.0932043303724104E-3</v>
      </c>
      <c r="G27" s="185">
        <v>3.3506702762999998E-3</v>
      </c>
      <c r="H27" s="185">
        <v>2.5153957871999999E-4</v>
      </c>
      <c r="I27" s="185">
        <v>2.5000000000000001E-3</v>
      </c>
      <c r="L27" s="98">
        <f t="shared" si="3"/>
        <v>7.61539021124E-3</v>
      </c>
      <c r="N27" s="98">
        <f t="shared" si="4"/>
        <v>8.4640982062902381E-3</v>
      </c>
      <c r="Q27" s="149">
        <f t="shared" si="5"/>
        <v>1.0932043303724104E-3</v>
      </c>
      <c r="R27" s="149">
        <f t="shared" si="6"/>
        <v>8.4640982062902381E-3</v>
      </c>
      <c r="T27" s="113">
        <f t="shared" si="0"/>
        <v>2.5153957871999999E-4</v>
      </c>
      <c r="U27" s="113">
        <f t="shared" si="1"/>
        <v>-9.3953916812290483E-3</v>
      </c>
    </row>
    <row r="28" spans="2:21" x14ac:dyDescent="0.2">
      <c r="D28" s="184">
        <v>44286</v>
      </c>
      <c r="E28" s="185">
        <v>-1.9898185432409843E-3</v>
      </c>
      <c r="F28" s="185">
        <f t="shared" si="2"/>
        <v>-4.4848439968828702E-3</v>
      </c>
      <c r="G28" s="185">
        <v>5.1224925106E-3</v>
      </c>
      <c r="H28" s="185">
        <v>-7.1123110537999997E-3</v>
      </c>
      <c r="I28" s="185">
        <v>2.5000000000000001E-3</v>
      </c>
      <c r="L28" s="98">
        <f t="shared" si="3"/>
        <v>-4.829230426370951E-3</v>
      </c>
      <c r="N28" s="98">
        <f t="shared" si="4"/>
        <v>-2.2321469234307667E-3</v>
      </c>
      <c r="Q28" s="149">
        <f t="shared" si="5"/>
        <v>-4.4848439968828702E-3</v>
      </c>
      <c r="R28" s="149">
        <f t="shared" si="6"/>
        <v>-2.2321469234307667E-3</v>
      </c>
      <c r="T28" s="113">
        <f t="shared" si="0"/>
        <v>-7.1123110537999997E-3</v>
      </c>
      <c r="U28" s="113">
        <f t="shared" si="1"/>
        <v>5.849193757900828E-4</v>
      </c>
    </row>
    <row r="29" spans="2:21" x14ac:dyDescent="0.2">
      <c r="D29" s="184">
        <v>44196</v>
      </c>
      <c r="E29" s="185">
        <v>1.5804290054419967E-2</v>
      </c>
      <c r="F29" s="185">
        <f t="shared" si="2"/>
        <v>1.3264779329283938E-2</v>
      </c>
      <c r="G29" s="185">
        <v>2.5199681735649904E-2</v>
      </c>
      <c r="H29" s="185">
        <v>-9.3953916812290483E-3</v>
      </c>
      <c r="I29" s="185">
        <v>2.5000000000000001E-3</v>
      </c>
      <c r="L29" s="98">
        <f t="shared" si="3"/>
        <v>-1.9375702738248179E-2</v>
      </c>
      <c r="N29" s="98">
        <f t="shared" si="4"/>
        <v>2.8223781613558874E-3</v>
      </c>
      <c r="Q29" s="149">
        <f t="shared" si="5"/>
        <v>1.3264779329283938E-2</v>
      </c>
      <c r="R29" s="149">
        <f t="shared" si="6"/>
        <v>2.8223781613558874E-3</v>
      </c>
      <c r="T29" s="113">
        <f t="shared" si="0"/>
        <v>-9.3953916812290483E-3</v>
      </c>
      <c r="U29" s="113">
        <f t="shared" si="1"/>
        <v>1.1984E-4</v>
      </c>
    </row>
    <row r="30" spans="2:21" x14ac:dyDescent="0.2">
      <c r="D30" s="184">
        <v>44104</v>
      </c>
      <c r="E30" s="185">
        <v>8.0018607742300407E-3</v>
      </c>
      <c r="F30" s="185">
        <f t="shared" si="2"/>
        <v>5.4818561222944595E-3</v>
      </c>
      <c r="G30" s="185">
        <v>7.4169413984399579E-3</v>
      </c>
      <c r="H30" s="185">
        <v>5.849193757900828E-4</v>
      </c>
      <c r="I30" s="185">
        <v>2.5000000000000001E-3</v>
      </c>
      <c r="L30" s="98">
        <f t="shared" si="3"/>
        <v>1.0499987515801656E-3</v>
      </c>
      <c r="N30" s="98">
        <f t="shared" si="4"/>
        <v>5.9535411094060464E-3</v>
      </c>
      <c r="Q30" s="149">
        <f t="shared" si="5"/>
        <v>5.4818561222944595E-3</v>
      </c>
      <c r="R30" s="149">
        <f t="shared" si="6"/>
        <v>5.9535411094060464E-3</v>
      </c>
      <c r="T30" s="113">
        <f t="shared" si="0"/>
        <v>5.849193757900828E-4</v>
      </c>
      <c r="U30" s="113">
        <f t="shared" si="1"/>
        <v>-8.3750084950690029E-3</v>
      </c>
    </row>
    <row r="31" spans="2:21" x14ac:dyDescent="0.2">
      <c r="D31" s="184">
        <v>44012</v>
      </c>
      <c r="E31" s="185">
        <v>2.5921E-3</v>
      </c>
      <c r="F31" s="185">
        <f t="shared" si="2"/>
        <v>8.5619750000098804E-5</v>
      </c>
      <c r="G31" s="185">
        <v>2.47226E-3</v>
      </c>
      <c r="H31" s="185">
        <v>1.1984E-4</v>
      </c>
      <c r="I31" s="185">
        <v>2.5000000000000001E-3</v>
      </c>
      <c r="L31" s="98">
        <f t="shared" si="3"/>
        <v>8.6146884950690037E-3</v>
      </c>
      <c r="N31" s="98">
        <f t="shared" si="4"/>
        <v>8.5804756292358064E-3</v>
      </c>
      <c r="Q31" s="149">
        <f t="shared" si="5"/>
        <v>8.5619750000098804E-5</v>
      </c>
      <c r="R31" s="149">
        <f t="shared" si="6"/>
        <v>8.5804756292358064E-3</v>
      </c>
      <c r="T31" s="113">
        <f t="shared" si="0"/>
        <v>1.1984E-4</v>
      </c>
      <c r="U31" s="113">
        <f t="shared" si="1"/>
        <v>-7.0425750571380119E-3</v>
      </c>
    </row>
    <row r="32" spans="2:21" x14ac:dyDescent="0.2">
      <c r="D32" s="184">
        <v>43921</v>
      </c>
      <c r="E32" s="185">
        <v>-1.3497859262066036E-2</v>
      </c>
      <c r="F32" s="185">
        <f t="shared" si="2"/>
        <v>-1.5964114613910785E-2</v>
      </c>
      <c r="G32" s="185">
        <v>-5.1228507669960344E-3</v>
      </c>
      <c r="H32" s="185">
        <v>-8.3750084950690029E-3</v>
      </c>
      <c r="I32" s="185">
        <v>2.5000000000000001E-3</v>
      </c>
      <c r="L32" s="98">
        <f t="shared" si="3"/>
        <v>-9.7074419329999939E-3</v>
      </c>
      <c r="N32" s="98">
        <f t="shared" si="4"/>
        <v>-1.72436115163348E-2</v>
      </c>
      <c r="Q32" s="149">
        <f t="shared" si="5"/>
        <v>-1.5964114613910785E-2</v>
      </c>
      <c r="R32" s="149">
        <f t="shared" si="6"/>
        <v>-1.72436115163348E-2</v>
      </c>
      <c r="T32" s="113">
        <f t="shared" si="0"/>
        <v>-8.3750084950690029E-3</v>
      </c>
      <c r="U32" s="113">
        <f t="shared" si="1"/>
        <v>-2.8646332781000002E-3</v>
      </c>
    </row>
    <row r="33" spans="4:21" x14ac:dyDescent="0.2">
      <c r="D33" s="184">
        <v>43830</v>
      </c>
      <c r="E33" s="185">
        <v>3.8610670004390002E-2</v>
      </c>
      <c r="F33" s="185">
        <f t="shared" si="2"/>
        <v>3.6014143329379023E-2</v>
      </c>
      <c r="G33" s="185">
        <v>4.5653245061519909E-2</v>
      </c>
      <c r="H33" s="185">
        <v>-7.0425750571380119E-3</v>
      </c>
      <c r="I33" s="185">
        <v>2.5000000000000001E-3</v>
      </c>
      <c r="L33" s="98">
        <f t="shared" si="3"/>
        <v>-1.1220516836176024E-2</v>
      </c>
      <c r="N33" s="98">
        <f t="shared" si="4"/>
        <v>3.1335674032453964E-2</v>
      </c>
      <c r="Q33" s="149">
        <f t="shared" si="5"/>
        <v>3.6014143329379023E-2</v>
      </c>
      <c r="R33" s="149">
        <f t="shared" si="6"/>
        <v>3.1335674032453964E-2</v>
      </c>
      <c r="T33" s="113">
        <f t="shared" si="0"/>
        <v>-7.0425750571380119E-3</v>
      </c>
      <c r="U33" s="113">
        <f t="shared" si="1"/>
        <v>6.5055220095000532E-3</v>
      </c>
    </row>
    <row r="34" spans="4:21" x14ac:dyDescent="0.2">
      <c r="D34" s="184">
        <v>43738</v>
      </c>
      <c r="E34" s="185">
        <v>1.0633633952320087E-2</v>
      </c>
      <c r="F34" s="185">
        <f t="shared" si="2"/>
        <v>8.1070498674393754E-3</v>
      </c>
      <c r="G34" s="185">
        <v>1.349826723E-2</v>
      </c>
      <c r="H34" s="185">
        <v>-2.8646332781000002E-3</v>
      </c>
      <c r="I34" s="185">
        <v>2.5000000000000001E-3</v>
      </c>
      <c r="L34" s="98">
        <f t="shared" si="3"/>
        <v>-1.2234788565700053E-2</v>
      </c>
      <c r="N34" s="98">
        <f t="shared" si="4"/>
        <v>-1.4044156068092617E-3</v>
      </c>
      <c r="Q34" s="149">
        <f t="shared" si="5"/>
        <v>8.1070498674393754E-3</v>
      </c>
      <c r="R34" s="149">
        <f t="shared" si="6"/>
        <v>-1.4044156068092617E-3</v>
      </c>
      <c r="T34" s="113">
        <f t="shared" si="0"/>
        <v>-2.8646332781000002E-3</v>
      </c>
      <c r="U34" s="113">
        <f t="shared" si="1"/>
        <v>-4.2852001988000002E-3</v>
      </c>
    </row>
    <row r="35" spans="4:21" x14ac:dyDescent="0.2">
      <c r="D35" s="184">
        <v>43646</v>
      </c>
      <c r="E35" s="185">
        <v>9.2516465019800709E-3</v>
      </c>
      <c r="F35" s="185">
        <f t="shared" si="2"/>
        <v>6.728517385725219E-3</v>
      </c>
      <c r="G35" s="185">
        <v>2.7461244924800177E-3</v>
      </c>
      <c r="H35" s="185">
        <v>6.5055220095000532E-3</v>
      </c>
      <c r="I35" s="185">
        <v>2.5000000000000001E-3</v>
      </c>
      <c r="L35" s="98">
        <f t="shared" si="3"/>
        <v>1.7296244217800107E-2</v>
      </c>
      <c r="N35" s="98">
        <f t="shared" si="4"/>
        <v>1.7539641684279239E-2</v>
      </c>
      <c r="Q35" s="149">
        <f t="shared" si="5"/>
        <v>6.728517385725219E-3</v>
      </c>
      <c r="R35" s="149">
        <f t="shared" si="6"/>
        <v>1.7539641684279239E-2</v>
      </c>
      <c r="T35" s="113">
        <f t="shared" si="0"/>
        <v>6.5055220095000532E-3</v>
      </c>
      <c r="U35" s="113">
        <f t="shared" si="1"/>
        <v>8.0356101343499464E-3</v>
      </c>
    </row>
    <row r="36" spans="4:21" x14ac:dyDescent="0.2">
      <c r="D36" s="184">
        <v>43555</v>
      </c>
      <c r="E36" s="185">
        <v>-4.3013563855569537E-3</v>
      </c>
      <c r="F36" s="185">
        <f t="shared" si="2"/>
        <v>-6.790602994592998E-3</v>
      </c>
      <c r="G36" s="185">
        <v>-1.6156186707999998E-5</v>
      </c>
      <c r="H36" s="185">
        <v>-4.2852001988000002E-3</v>
      </c>
      <c r="I36" s="185">
        <v>2.5000000000000001E-3</v>
      </c>
      <c r="L36" s="98">
        <f t="shared" si="3"/>
        <v>-1.6606010531949947E-2</v>
      </c>
      <c r="N36" s="98">
        <f t="shared" si="4"/>
        <v>-1.9080343682779222E-2</v>
      </c>
      <c r="Q36" s="149">
        <f t="shared" si="5"/>
        <v>-6.790602994592998E-3</v>
      </c>
      <c r="R36" s="149">
        <f t="shared" si="6"/>
        <v>-1.9080343682779222E-2</v>
      </c>
      <c r="T36" s="113">
        <f t="shared" si="0"/>
        <v>-4.2852001988000002E-3</v>
      </c>
      <c r="U36" s="113">
        <f t="shared" si="1"/>
        <v>-8.6154697248397305E-4</v>
      </c>
    </row>
    <row r="37" spans="4:21" x14ac:dyDescent="0.2">
      <c r="D37" s="184">
        <v>43465</v>
      </c>
      <c r="E37" s="185">
        <v>5.0936856226319938E-2</v>
      </c>
      <c r="F37" s="185">
        <f t="shared" si="2"/>
        <v>4.8309514085754124E-2</v>
      </c>
      <c r="G37" s="185">
        <v>4.2901246091979983E-2</v>
      </c>
      <c r="H37" s="185">
        <v>8.0356101343499464E-3</v>
      </c>
      <c r="I37" s="185">
        <v>2.5000000000000001E-3</v>
      </c>
      <c r="L37" s="98">
        <f t="shared" si="3"/>
        <v>1.6932767241183866E-2</v>
      </c>
      <c r="N37" s="98">
        <f t="shared" si="4"/>
        <v>5.7909049022227155E-2</v>
      </c>
      <c r="Q37" s="149">
        <f t="shared" si="5"/>
        <v>4.8309514085754124E-2</v>
      </c>
      <c r="R37" s="149">
        <f t="shared" si="6"/>
        <v>5.7909049022227155E-2</v>
      </c>
      <c r="T37" s="113">
        <f t="shared" si="0"/>
        <v>8.0356101343499464E-3</v>
      </c>
      <c r="U37" s="113">
        <f t="shared" si="1"/>
        <v>1.0430769597991052E-4</v>
      </c>
    </row>
    <row r="38" spans="4:21" x14ac:dyDescent="0.2">
      <c r="D38" s="184">
        <v>43373</v>
      </c>
      <c r="E38" s="185">
        <v>1.3222778024509996E-2</v>
      </c>
      <c r="F38" s="185">
        <f t="shared" si="2"/>
        <v>1.0689721079448766E-2</v>
      </c>
      <c r="G38" s="185">
        <v>1.4084324996999964E-2</v>
      </c>
      <c r="H38" s="185">
        <v>-8.6154697248397305E-4</v>
      </c>
      <c r="I38" s="185">
        <v>2.5000000000000001E-3</v>
      </c>
      <c r="L38" s="98">
        <f t="shared" si="3"/>
        <v>-1.8274016409478566E-3</v>
      </c>
      <c r="N38" s="98">
        <f t="shared" si="4"/>
        <v>9.7006076733472391E-3</v>
      </c>
      <c r="Q38" s="149">
        <f t="shared" si="5"/>
        <v>1.0689721079448766E-2</v>
      </c>
      <c r="R38" s="149">
        <f t="shared" si="6"/>
        <v>9.7006076733472391E-3</v>
      </c>
      <c r="T38" s="113">
        <f t="shared" si="0"/>
        <v>-8.6154697248397305E-4</v>
      </c>
      <c r="U38" s="113">
        <f t="shared" si="1"/>
        <v>1.2187336512150093E-2</v>
      </c>
    </row>
    <row r="39" spans="4:21" x14ac:dyDescent="0.2">
      <c r="D39" s="184">
        <v>43281</v>
      </c>
      <c r="E39" s="185">
        <v>3.8822557847699724E-3</v>
      </c>
      <c r="F39" s="185">
        <f t="shared" si="2"/>
        <v>1.3725501453081268E-3</v>
      </c>
      <c r="G39" s="185">
        <v>3.7779480887900618E-3</v>
      </c>
      <c r="H39" s="185">
        <v>1.0430769597991052E-4</v>
      </c>
      <c r="I39" s="185">
        <v>2.5000000000000001E-3</v>
      </c>
      <c r="L39" s="98">
        <f t="shared" si="3"/>
        <v>-1.1978721120190272E-2</v>
      </c>
      <c r="N39" s="98">
        <f t="shared" si="4"/>
        <v>-1.0725412947917401E-2</v>
      </c>
      <c r="Q39" s="149">
        <f t="shared" si="5"/>
        <v>1.3725501453081268E-3</v>
      </c>
      <c r="R39" s="149">
        <f t="shared" si="6"/>
        <v>-1.0725412947917401E-2</v>
      </c>
      <c r="T39" s="113">
        <f t="shared" si="0"/>
        <v>1.0430769597991052E-4</v>
      </c>
      <c r="U39" s="113">
        <f t="shared" si="1"/>
        <v>1.5252725272000001E-2</v>
      </c>
    </row>
    <row r="40" spans="4:21" x14ac:dyDescent="0.2">
      <c r="D40" s="184">
        <v>43190</v>
      </c>
      <c r="E40" s="185">
        <v>1.251878493237002E-2</v>
      </c>
      <c r="F40" s="185">
        <f t="shared" si="2"/>
        <v>9.9874879700392327E-3</v>
      </c>
      <c r="G40" s="185">
        <v>3.3144842021992638E-4</v>
      </c>
      <c r="H40" s="185">
        <v>1.2187336512150093E-2</v>
      </c>
      <c r="I40" s="185">
        <v>2.5000000000000001E-3</v>
      </c>
      <c r="L40" s="98">
        <f t="shared" si="3"/>
        <v>9.1219477523001857E-3</v>
      </c>
      <c r="N40" s="98">
        <f t="shared" si="4"/>
        <v>6.9327785786226226E-3</v>
      </c>
      <c r="Q40" s="149">
        <f t="shared" si="5"/>
        <v>9.9874879700392327E-3</v>
      </c>
      <c r="R40" s="149">
        <f t="shared" si="6"/>
        <v>6.9327785786226226E-3</v>
      </c>
      <c r="T40" s="113">
        <f t="shared" si="0"/>
        <v>1.2187336512150093E-2</v>
      </c>
      <c r="U40" s="113">
        <f t="shared" si="1"/>
        <v>-7.4117426204399761E-3</v>
      </c>
    </row>
    <row r="41" spans="4:21" x14ac:dyDescent="0.2">
      <c r="D41" s="184">
        <v>43100</v>
      </c>
      <c r="E41" s="185">
        <v>5.2307330871750102E-2</v>
      </c>
      <c r="F41" s="185">
        <f t="shared" si="2"/>
        <v>4.9676562544570757E-2</v>
      </c>
      <c r="G41" s="185">
        <v>3.7054605599999998E-2</v>
      </c>
      <c r="H41" s="185">
        <v>1.5252725272000001E-2</v>
      </c>
      <c r="I41" s="185">
        <v>2.5000000000000001E-3</v>
      </c>
      <c r="L41" s="98">
        <f t="shared" si="3"/>
        <v>3.7917193164439977E-2</v>
      </c>
      <c r="N41" s="98">
        <f t="shared" si="4"/>
        <v>7.3685863389101103E-2</v>
      </c>
      <c r="Q41" s="149">
        <f t="shared" si="5"/>
        <v>4.9676562544570757E-2</v>
      </c>
      <c r="R41" s="149">
        <f t="shared" si="6"/>
        <v>7.3685863389101103E-2</v>
      </c>
      <c r="T41" s="113">
        <f t="shared" si="0"/>
        <v>1.5252725272000001E-2</v>
      </c>
      <c r="U41" s="113">
        <f t="shared" si="1"/>
        <v>1.3893380786319964E-2</v>
      </c>
    </row>
    <row r="42" spans="4:21" x14ac:dyDescent="0.2">
      <c r="D42" s="184">
        <v>43008</v>
      </c>
      <c r="E42" s="185">
        <v>1.2068712391670067E-2</v>
      </c>
      <c r="F42" s="185">
        <f t="shared" si="2"/>
        <v>9.5385406106909265E-3</v>
      </c>
      <c r="G42" s="185">
        <v>1.9480455012109932E-2</v>
      </c>
      <c r="H42" s="185">
        <v>-7.4117426204399761E-3</v>
      </c>
      <c r="I42" s="185">
        <v>2.5000000000000001E-3</v>
      </c>
      <c r="L42" s="98">
        <f t="shared" si="3"/>
        <v>-2.8716866027199917E-2</v>
      </c>
      <c r="N42" s="98">
        <f t="shared" si="4"/>
        <v>-1.2271339060242026E-2</v>
      </c>
      <c r="Q42" s="149">
        <f t="shared" si="5"/>
        <v>9.5385406106909265E-3</v>
      </c>
      <c r="R42" s="149">
        <f t="shared" si="6"/>
        <v>-1.2271339060242026E-2</v>
      </c>
      <c r="T42" s="113">
        <f t="shared" si="0"/>
        <v>-7.4117426204399761E-3</v>
      </c>
      <c r="U42" s="113">
        <f t="shared" si="1"/>
        <v>-6.3006846505999996E-4</v>
      </c>
    </row>
    <row r="43" spans="4:21" x14ac:dyDescent="0.2">
      <c r="D43" s="184">
        <v>42916</v>
      </c>
      <c r="E43" s="185">
        <v>1.5620773378820063E-2</v>
      </c>
      <c r="F43" s="185">
        <f t="shared" si="2"/>
        <v>1.3081721445373118E-2</v>
      </c>
      <c r="G43" s="185">
        <v>1.7273925925000988E-3</v>
      </c>
      <c r="H43" s="185">
        <v>1.3893380786319964E-2</v>
      </c>
      <c r="I43" s="185">
        <v>2.5000000000000001E-3</v>
      </c>
      <c r="L43" s="98">
        <f t="shared" si="3"/>
        <v>2.8416830037699927E-2</v>
      </c>
      <c r="N43" s="98">
        <f t="shared" si="4"/>
        <v>2.7617826377779542E-2</v>
      </c>
      <c r="Q43" s="149">
        <f t="shared" si="5"/>
        <v>1.3081721445373118E-2</v>
      </c>
      <c r="R43" s="149">
        <f t="shared" si="6"/>
        <v>2.7617826377779542E-2</v>
      </c>
      <c r="T43" s="113">
        <f t="shared" si="0"/>
        <v>1.3893380786319964E-2</v>
      </c>
      <c r="U43" s="113">
        <f t="shared" si="1"/>
        <v>6.6568787486800396E-3</v>
      </c>
    </row>
    <row r="44" spans="4:21" x14ac:dyDescent="0.2">
      <c r="D44" s="184">
        <v>42825</v>
      </c>
      <c r="E44" s="185">
        <v>-2.6567693623202882E-4</v>
      </c>
      <c r="F44" s="185">
        <f t="shared" si="2"/>
        <v>-2.7650127438914041E-3</v>
      </c>
      <c r="G44" s="185">
        <v>3.6439152883000002E-4</v>
      </c>
      <c r="H44" s="185">
        <v>-6.3006846505999996E-4</v>
      </c>
      <c r="I44" s="185">
        <v>2.5000000000000001E-3</v>
      </c>
      <c r="L44" s="98">
        <f t="shared" si="3"/>
        <v>-7.91701567880004E-3</v>
      </c>
      <c r="N44" s="98">
        <f t="shared" si="4"/>
        <v>-1.0036620270808316E-2</v>
      </c>
      <c r="Q44" s="149">
        <f t="shared" si="5"/>
        <v>-2.7650127438914041E-3</v>
      </c>
      <c r="R44" s="149">
        <f t="shared" si="6"/>
        <v>-1.0036620270808316E-2</v>
      </c>
      <c r="T44" s="113">
        <f t="shared" si="0"/>
        <v>-6.3006846505999996E-4</v>
      </c>
      <c r="U44" s="113">
        <f t="shared" si="1"/>
        <v>-6.20528290767097E-3</v>
      </c>
    </row>
    <row r="45" spans="4:21" x14ac:dyDescent="0.2">
      <c r="D45" s="184">
        <v>42735</v>
      </c>
      <c r="E45" s="185">
        <v>5.081338471723007E-2</v>
      </c>
      <c r="F45" s="185">
        <f t="shared" si="2"/>
        <v>4.8186351255437021E-2</v>
      </c>
      <c r="G45" s="185">
        <v>4.4156505968550031E-2</v>
      </c>
      <c r="H45" s="185">
        <v>6.6568787486800396E-3</v>
      </c>
      <c r="I45" s="185">
        <v>2.5000000000000001E-3</v>
      </c>
      <c r="L45" s="98">
        <f t="shared" si="3"/>
        <v>1.9519040405031048E-2</v>
      </c>
      <c r="N45" s="98">
        <f t="shared" si="4"/>
        <v>6.1876095400231756E-2</v>
      </c>
      <c r="Q45" s="149">
        <f t="shared" si="5"/>
        <v>4.8186351255437021E-2</v>
      </c>
      <c r="R45" s="149">
        <f t="shared" si="6"/>
        <v>6.1876095400231756E-2</v>
      </c>
      <c r="T45" s="113">
        <f t="shared" si="0"/>
        <v>6.6568787486800396E-3</v>
      </c>
      <c r="U45" s="113">
        <f t="shared" si="1"/>
        <v>1.51946609067799E-2</v>
      </c>
    </row>
    <row r="46" spans="4:21" x14ac:dyDescent="0.2">
      <c r="D46" s="184">
        <v>42643</v>
      </c>
      <c r="E46" s="185">
        <v>1.8145221803870001E-2</v>
      </c>
      <c r="F46" s="185">
        <f t="shared" si="2"/>
        <v>1.5599858749360429E-2</v>
      </c>
      <c r="G46" s="185">
        <v>2.4350504711539999E-2</v>
      </c>
      <c r="H46" s="185">
        <v>-6.20528290767097E-3</v>
      </c>
      <c r="I46" s="185">
        <v>2.5000000000000001E-3</v>
      </c>
      <c r="L46" s="98">
        <f t="shared" si="3"/>
        <v>-2.7605226722121838E-2</v>
      </c>
      <c r="N46" s="98">
        <f t="shared" si="4"/>
        <v>-6.4171059059071611E-3</v>
      </c>
      <c r="Q46" s="149">
        <f t="shared" si="5"/>
        <v>1.5599858749360429E-2</v>
      </c>
      <c r="R46" s="149">
        <f t="shared" si="6"/>
        <v>-6.4171059059071611E-3</v>
      </c>
      <c r="T46" s="113">
        <f t="shared" si="0"/>
        <v>-6.20528290767097E-3</v>
      </c>
      <c r="U46" s="113">
        <f t="shared" si="1"/>
        <v>1.1976816E-2</v>
      </c>
    </row>
    <row r="47" spans="4:21" x14ac:dyDescent="0.2">
      <c r="D47" s="184">
        <v>42551</v>
      </c>
      <c r="E47" s="185">
        <v>1.7801628761060062E-2</v>
      </c>
      <c r="F47" s="185">
        <f t="shared" si="2"/>
        <v>1.525712468915752E-2</v>
      </c>
      <c r="G47" s="185">
        <v>2.6069678542799402E-3</v>
      </c>
      <c r="H47" s="185">
        <v>1.51946609067799E-2</v>
      </c>
      <c r="I47" s="185">
        <v>2.5000000000000001E-3</v>
      </c>
      <c r="L47" s="98">
        <f t="shared" si="3"/>
        <v>1.8412505813559799E-2</v>
      </c>
      <c r="N47" s="98">
        <f t="shared" si="4"/>
        <v>1.8514805792415823E-2</v>
      </c>
      <c r="Q47" s="149">
        <f t="shared" si="5"/>
        <v>1.525712468915752E-2</v>
      </c>
      <c r="R47" s="149">
        <f t="shared" si="6"/>
        <v>1.8514805792415823E-2</v>
      </c>
      <c r="T47" s="113">
        <f t="shared" si="0"/>
        <v>1.51946609067799E-2</v>
      </c>
      <c r="U47" s="113">
        <f t="shared" si="1"/>
        <v>3.3106633825809903E-2</v>
      </c>
    </row>
    <row r="48" spans="4:21" x14ac:dyDescent="0.2">
      <c r="D48" s="184">
        <v>42460</v>
      </c>
      <c r="E48" s="185">
        <v>1.1351662E-2</v>
      </c>
      <c r="F48" s="185">
        <f t="shared" si="2"/>
        <v>8.8232828450001133E-3</v>
      </c>
      <c r="G48" s="185">
        <v>-6.2515400000000005E-4</v>
      </c>
      <c r="H48" s="185">
        <v>1.1976816E-2</v>
      </c>
      <c r="I48" s="185">
        <v>2.5000000000000001E-3</v>
      </c>
      <c r="L48" s="98">
        <f t="shared" si="3"/>
        <v>-9.153001825809904E-3</v>
      </c>
      <c r="N48" s="98">
        <f t="shared" si="4"/>
        <v>-1.22480027056312E-2</v>
      </c>
      <c r="Q48" s="149">
        <f t="shared" si="5"/>
        <v>8.8232828450001133E-3</v>
      </c>
      <c r="R48" s="149">
        <f t="shared" si="6"/>
        <v>-1.22480027056312E-2</v>
      </c>
      <c r="T48" s="113">
        <f t="shared" si="0"/>
        <v>1.1976816E-2</v>
      </c>
      <c r="U48" s="113">
        <f t="shared" si="1"/>
        <v>1.06394578960201E-2</v>
      </c>
    </row>
    <row r="49" spans="4:21" x14ac:dyDescent="0.2">
      <c r="D49" s="184">
        <v>42369</v>
      </c>
      <c r="E49" s="185">
        <v>7.9520719311219998E-2</v>
      </c>
      <c r="F49" s="185">
        <f t="shared" si="2"/>
        <v>7.6821917512941873E-2</v>
      </c>
      <c r="G49" s="185">
        <v>4.6414085485409998E-2</v>
      </c>
      <c r="H49" s="185">
        <v>3.3106633825809903E-2</v>
      </c>
      <c r="I49" s="185">
        <v>2.5000000000000001E-3</v>
      </c>
      <c r="L49" s="98">
        <f t="shared" si="3"/>
        <v>5.557380975559971E-2</v>
      </c>
      <c r="N49" s="98">
        <f t="shared" si="4"/>
        <v>0.10180588454076167</v>
      </c>
      <c r="Q49" s="149">
        <f t="shared" si="5"/>
        <v>7.6821917512941873E-2</v>
      </c>
      <c r="R49" s="149">
        <f t="shared" si="6"/>
        <v>0.10180588454076167</v>
      </c>
      <c r="T49" s="113">
        <f t="shared" si="0"/>
        <v>3.3106633825809903E-2</v>
      </c>
      <c r="U49" s="113">
        <f t="shared" si="1"/>
        <v>9.5382846057701105E-3</v>
      </c>
    </row>
    <row r="50" spans="4:21" x14ac:dyDescent="0.2">
      <c r="D50" s="184">
        <v>42277</v>
      </c>
      <c r="E50" s="185">
        <v>3.2603528293199999E-2</v>
      </c>
      <c r="F50" s="185">
        <f t="shared" si="2"/>
        <v>3.0022019472466965E-2</v>
      </c>
      <c r="G50" s="185">
        <v>2.1964070397179999E-2</v>
      </c>
      <c r="H50" s="185">
        <v>1.06394578960201E-2</v>
      </c>
      <c r="I50" s="185">
        <v>2.5000000000000001E-3</v>
      </c>
      <c r="L50" s="98">
        <f t="shared" si="3"/>
        <v>1.1740631186270089E-2</v>
      </c>
      <c r="N50" s="98">
        <f t="shared" si="4"/>
        <v>3.1377667199249171E-2</v>
      </c>
      <c r="Q50" s="149">
        <f t="shared" si="5"/>
        <v>3.0022019472466965E-2</v>
      </c>
      <c r="R50" s="149">
        <f t="shared" si="6"/>
        <v>3.1377667199249171E-2</v>
      </c>
      <c r="T50" s="113">
        <f t="shared" si="0"/>
        <v>1.06394578960201E-2</v>
      </c>
      <c r="U50" s="113">
        <f t="shared" si="1"/>
        <v>2.94992071402E-2</v>
      </c>
    </row>
    <row r="51" spans="4:21" x14ac:dyDescent="0.2">
      <c r="D51" s="184">
        <v>42185</v>
      </c>
      <c r="E51" s="185">
        <v>1.2666494274290001E-2</v>
      </c>
      <c r="F51" s="185">
        <f t="shared" si="2"/>
        <v>1.0134828038604438E-2</v>
      </c>
      <c r="G51" s="185">
        <v>3.1282096685198999E-3</v>
      </c>
      <c r="H51" s="185">
        <v>9.5382846057701105E-3</v>
      </c>
      <c r="I51" s="185">
        <v>2.5000000000000001E-3</v>
      </c>
      <c r="L51" s="98">
        <f t="shared" si="3"/>
        <v>-1.042263792865978E-2</v>
      </c>
      <c r="N51" s="98">
        <f t="shared" si="4"/>
        <v>-9.8087148757375342E-3</v>
      </c>
      <c r="Q51" s="149">
        <f t="shared" si="5"/>
        <v>1.0134828038604438E-2</v>
      </c>
      <c r="R51" s="149">
        <f t="shared" si="6"/>
        <v>-9.8087148757375342E-3</v>
      </c>
      <c r="T51" s="113">
        <f t="shared" si="0"/>
        <v>9.5382846057701105E-3</v>
      </c>
      <c r="U51" s="113">
        <f t="shared" si="1"/>
        <v>4.2390094000000003E-2</v>
      </c>
    </row>
    <row r="52" spans="4:21" x14ac:dyDescent="0.2">
      <c r="D52" s="184">
        <v>42094</v>
      </c>
      <c r="E52" s="185">
        <v>3.6441367615569903E-2</v>
      </c>
      <c r="F52" s="185">
        <f t="shared" si="2"/>
        <v>3.3850264196531032E-2</v>
      </c>
      <c r="G52" s="185">
        <v>6.9421604753701098E-3</v>
      </c>
      <c r="H52" s="185">
        <v>2.94992071402E-2</v>
      </c>
      <c r="I52" s="185">
        <v>2.5000000000000001E-3</v>
      </c>
      <c r="L52" s="98">
        <f t="shared" si="3"/>
        <v>1.6608320280399998E-2</v>
      </c>
      <c r="N52" s="98">
        <f t="shared" si="4"/>
        <v>2.1106613934432028E-2</v>
      </c>
      <c r="Q52" s="149">
        <f t="shared" si="5"/>
        <v>3.3850264196531032E-2</v>
      </c>
      <c r="R52" s="149">
        <f t="shared" si="6"/>
        <v>2.1106613934432028E-2</v>
      </c>
      <c r="T52" s="113">
        <f t="shared" si="0"/>
        <v>2.94992071402E-2</v>
      </c>
      <c r="U52" s="113">
        <f t="shared" si="1"/>
        <v>2.1421566299999993E-3</v>
      </c>
    </row>
    <row r="53" spans="4:21" x14ac:dyDescent="0.2">
      <c r="D53" s="184">
        <v>42004</v>
      </c>
      <c r="E53" s="185">
        <v>0.1439654793</v>
      </c>
      <c r="F53" s="185">
        <f t="shared" si="2"/>
        <v>0.14110556560175014</v>
      </c>
      <c r="G53" s="185">
        <v>0.1015753853</v>
      </c>
      <c r="H53" s="185">
        <v>4.2390094000000003E-2</v>
      </c>
      <c r="I53" s="185">
        <v>2.5000000000000001E-3</v>
      </c>
      <c r="L53" s="98">
        <f t="shared" si="3"/>
        <v>8.2638031370000004E-2</v>
      </c>
      <c r="N53" s="98">
        <f t="shared" si="4"/>
        <v>0.1896258880304742</v>
      </c>
      <c r="Q53" s="149">
        <f t="shared" si="5"/>
        <v>0.14110556560175014</v>
      </c>
      <c r="R53" s="149">
        <f t="shared" si="6"/>
        <v>0.1896258880304742</v>
      </c>
      <c r="T53" s="113">
        <f t="shared" si="0"/>
        <v>4.2390094000000003E-2</v>
      </c>
      <c r="U53" s="113">
        <f t="shared" si="1"/>
        <v>1.061790512E-2</v>
      </c>
    </row>
    <row r="54" spans="4:21" x14ac:dyDescent="0.2">
      <c r="D54" s="184">
        <v>41912</v>
      </c>
      <c r="E54" s="185">
        <v>1.2504130509999999E-2</v>
      </c>
      <c r="F54" s="185">
        <f t="shared" si="2"/>
        <v>9.9728701837249467E-3</v>
      </c>
      <c r="G54" s="185">
        <v>1.036197388E-2</v>
      </c>
      <c r="H54" s="185">
        <v>2.1421566299999993E-3</v>
      </c>
      <c r="I54" s="185">
        <v>2.5000000000000001E-3</v>
      </c>
      <c r="L54" s="98">
        <f t="shared" si="3"/>
        <v>-6.3335918600000013E-3</v>
      </c>
      <c r="N54" s="98">
        <f t="shared" si="4"/>
        <v>1.4528466228136416E-3</v>
      </c>
      <c r="Q54" s="149">
        <f t="shared" si="5"/>
        <v>9.9728701837249467E-3</v>
      </c>
      <c r="R54" s="149">
        <f t="shared" si="6"/>
        <v>1.4528466228136416E-3</v>
      </c>
      <c r="T54" s="113">
        <f t="shared" si="0"/>
        <v>2.1421566299999993E-3</v>
      </c>
      <c r="U54" s="113">
        <f t="shared" si="1"/>
        <v>1.5577846900000001E-2</v>
      </c>
    </row>
    <row r="55" spans="4:21" x14ac:dyDescent="0.2">
      <c r="D55" s="184">
        <v>41820</v>
      </c>
      <c r="E55" s="185">
        <v>2.148481247E-2</v>
      </c>
      <c r="F55" s="185">
        <f t="shared" si="2"/>
        <v>1.8931100438825066E-2</v>
      </c>
      <c r="G55" s="185">
        <v>1.086690735E-2</v>
      </c>
      <c r="H55" s="185">
        <v>1.061790512E-2</v>
      </c>
      <c r="I55" s="185">
        <v>2.5000000000000001E-3</v>
      </c>
      <c r="L55" s="98">
        <f t="shared" si="3"/>
        <v>5.6579633399999989E-3</v>
      </c>
      <c r="N55" s="98">
        <f t="shared" si="4"/>
        <v>1.404488936527204E-2</v>
      </c>
      <c r="Q55" s="149">
        <f t="shared" si="5"/>
        <v>1.8931100438825066E-2</v>
      </c>
      <c r="R55" s="149">
        <f t="shared" si="6"/>
        <v>1.404488936527204E-2</v>
      </c>
      <c r="T55" s="113">
        <f t="shared" si="0"/>
        <v>1.061790512E-2</v>
      </c>
      <c r="U55" s="113">
        <f t="shared" si="1"/>
        <v>6.1926832600000009E-2</v>
      </c>
    </row>
    <row r="56" spans="4:21" x14ac:dyDescent="0.2">
      <c r="D56" s="184">
        <v>41729</v>
      </c>
      <c r="E56" s="185">
        <v>2.3717187430000002E-2</v>
      </c>
      <c r="F56" s="185">
        <f t="shared" si="2"/>
        <v>2.115789446142502E-2</v>
      </c>
      <c r="G56" s="185">
        <v>8.1393405300000006E-3</v>
      </c>
      <c r="H56" s="185">
        <v>1.5577846900000001E-2</v>
      </c>
      <c r="I56" s="185">
        <v>2.5000000000000001E-3</v>
      </c>
      <c r="L56" s="98">
        <f t="shared" si="3"/>
        <v>-3.0771138800000007E-2</v>
      </c>
      <c r="N56" s="98">
        <f t="shared" si="4"/>
        <v>-2.5325049409570921E-2</v>
      </c>
      <c r="Q56" s="149">
        <f t="shared" si="5"/>
        <v>2.115789446142502E-2</v>
      </c>
      <c r="R56" s="149">
        <f t="shared" si="6"/>
        <v>-2.5325049409570921E-2</v>
      </c>
      <c r="T56" s="113">
        <f t="shared" si="0"/>
        <v>1.5577846900000001E-2</v>
      </c>
      <c r="U56" s="113">
        <f t="shared" si="1"/>
        <v>8.4644549100000022E-3</v>
      </c>
    </row>
    <row r="57" spans="4:21" x14ac:dyDescent="0.2">
      <c r="D57" s="184">
        <v>41639</v>
      </c>
      <c r="E57" s="185">
        <v>0.16850971210000001</v>
      </c>
      <c r="F57" s="185">
        <f t="shared" si="2"/>
        <v>0.16558843781975008</v>
      </c>
      <c r="G57" s="185">
        <v>0.10658287950000001</v>
      </c>
      <c r="H57" s="185">
        <v>6.1926832600000009E-2</v>
      </c>
      <c r="I57" s="185">
        <v>2.5000000000000001E-3</v>
      </c>
      <c r="L57" s="98">
        <f t="shared" si="3"/>
        <v>0.11538921029000002</v>
      </c>
      <c r="N57" s="98">
        <f t="shared" si="4"/>
        <v>0.23118492757572451</v>
      </c>
      <c r="Q57" s="149">
        <f t="shared" si="5"/>
        <v>0.16558843781975008</v>
      </c>
      <c r="R57" s="149">
        <f t="shared" si="6"/>
        <v>0.23118492757572451</v>
      </c>
      <c r="T57" s="113">
        <f t="shared" si="0"/>
        <v>6.1926832600000009E-2</v>
      </c>
      <c r="U57" s="113">
        <f t="shared" si="1"/>
        <v>1.1104935439999998E-2</v>
      </c>
    </row>
    <row r="58" spans="4:21" x14ac:dyDescent="0.2">
      <c r="D58" s="184">
        <v>41547</v>
      </c>
      <c r="E58" s="185">
        <v>5.1762249000000003E-2</v>
      </c>
      <c r="F58" s="185">
        <f t="shared" si="2"/>
        <v>4.9132843377500013E-2</v>
      </c>
      <c r="G58" s="185">
        <v>4.3297794090000001E-2</v>
      </c>
      <c r="H58" s="185">
        <v>8.4644549100000022E-3</v>
      </c>
      <c r="I58" s="185">
        <v>2.5000000000000001E-3</v>
      </c>
      <c r="L58" s="98">
        <f t="shared" si="3"/>
        <v>5.8239743800000063E-3</v>
      </c>
      <c r="N58" s="98">
        <f t="shared" si="4"/>
        <v>4.6750498879206681E-2</v>
      </c>
      <c r="Q58" s="149">
        <f t="shared" si="5"/>
        <v>4.9132843377500013E-2</v>
      </c>
      <c r="R58" s="149">
        <f t="shared" si="6"/>
        <v>4.6750498879206681E-2</v>
      </c>
      <c r="T58" s="113">
        <f t="shared" si="0"/>
        <v>8.4644549100000022E-3</v>
      </c>
      <c r="U58" s="113">
        <f t="shared" si="1"/>
        <v>1.7194404680000001E-2</v>
      </c>
    </row>
    <row r="59" spans="4:21" x14ac:dyDescent="0.2">
      <c r="D59" s="184">
        <v>41455</v>
      </c>
      <c r="E59" s="185">
        <v>2.7335902509999999E-2</v>
      </c>
      <c r="F59" s="185">
        <f t="shared" si="2"/>
        <v>2.4767562753724937E-2</v>
      </c>
      <c r="G59" s="185">
        <v>1.6230967070000001E-2</v>
      </c>
      <c r="H59" s="185">
        <v>1.1104935439999998E-2</v>
      </c>
      <c r="I59" s="185">
        <v>2.5000000000000001E-3</v>
      </c>
      <c r="L59" s="98">
        <f t="shared" si="3"/>
        <v>5.0154661999999954E-3</v>
      </c>
      <c r="N59" s="98">
        <f t="shared" si="4"/>
        <v>1.8774519538891088E-2</v>
      </c>
      <c r="Q59" s="149">
        <f t="shared" si="5"/>
        <v>2.4767562753724937E-2</v>
      </c>
      <c r="R59" s="149">
        <f t="shared" si="6"/>
        <v>1.8774519538891088E-2</v>
      </c>
      <c r="T59" s="113">
        <f t="shared" si="0"/>
        <v>1.1104935439999998E-2</v>
      </c>
      <c r="U59" s="113">
        <f t="shared" si="1"/>
        <v>3.2469458900000012E-2</v>
      </c>
    </row>
    <row r="60" spans="4:21" x14ac:dyDescent="0.2">
      <c r="D60" s="184">
        <v>41364</v>
      </c>
      <c r="E60" s="185">
        <v>2.7814377540000001E-2</v>
      </c>
      <c r="F60" s="185">
        <f t="shared" si="2"/>
        <v>2.5244841596149925E-2</v>
      </c>
      <c r="G60" s="185">
        <v>1.061997286E-2</v>
      </c>
      <c r="H60" s="185">
        <v>1.7194404680000001E-2</v>
      </c>
      <c r="I60" s="185">
        <v>2.5000000000000001E-3</v>
      </c>
      <c r="L60" s="98">
        <f t="shared" si="3"/>
        <v>1.9193504599999897E-3</v>
      </c>
      <c r="N60" s="98">
        <f t="shared" si="4"/>
        <v>1.0028307502869538E-2</v>
      </c>
      <c r="Q60" s="149">
        <f t="shared" si="5"/>
        <v>2.5244841596149925E-2</v>
      </c>
      <c r="R60" s="149">
        <f t="shared" si="6"/>
        <v>1.0028307502869538E-2</v>
      </c>
      <c r="T60" s="113">
        <f t="shared" si="0"/>
        <v>1.7194404680000001E-2</v>
      </c>
      <c r="U60" s="113">
        <f t="shared" si="1"/>
        <v>2.1610385000000003E-3</v>
      </c>
    </row>
    <row r="61" spans="4:21" x14ac:dyDescent="0.2">
      <c r="D61" s="184">
        <v>41274</v>
      </c>
      <c r="E61" s="185">
        <v>0.13238228060000001</v>
      </c>
      <c r="F61" s="185">
        <f t="shared" si="2"/>
        <v>0.12955132489849985</v>
      </c>
      <c r="G61" s="185">
        <v>9.9912821700000001E-2</v>
      </c>
      <c r="H61" s="185">
        <v>3.2469458900000012E-2</v>
      </c>
      <c r="I61" s="185">
        <v>2.5000000000000001E-3</v>
      </c>
      <c r="L61" s="98">
        <f t="shared" si="3"/>
        <v>6.277787930000002E-2</v>
      </c>
      <c r="N61" s="98">
        <f t="shared" si="4"/>
        <v>0.16604060852105196</v>
      </c>
      <c r="Q61" s="149">
        <f t="shared" si="5"/>
        <v>0.12955132489849985</v>
      </c>
      <c r="R61" s="149">
        <f t="shared" si="6"/>
        <v>0.16604060852105196</v>
      </c>
      <c r="T61" s="113">
        <f t="shared" si="0"/>
        <v>3.2469458900000012E-2</v>
      </c>
      <c r="U61" s="113">
        <f t="shared" si="1"/>
        <v>9.5245431999999991E-3</v>
      </c>
    </row>
    <row r="62" spans="4:21" x14ac:dyDescent="0.2">
      <c r="D62" s="184">
        <v>41182</v>
      </c>
      <c r="E62" s="185">
        <v>1.6808976999999999E-2</v>
      </c>
      <c r="F62" s="185">
        <f t="shared" si="2"/>
        <v>1.4266954557500044E-2</v>
      </c>
      <c r="G62" s="185">
        <v>1.4647938499999999E-2</v>
      </c>
      <c r="H62" s="185">
        <v>2.1610385000000003E-3</v>
      </c>
      <c r="I62" s="185">
        <v>2.5000000000000001E-3</v>
      </c>
      <c r="L62" s="98">
        <f t="shared" si="3"/>
        <v>-5.2024661999999985E-3</v>
      </c>
      <c r="N62" s="98">
        <f t="shared" si="4"/>
        <v>6.8458437278164919E-3</v>
      </c>
      <c r="Q62" s="149">
        <f t="shared" si="5"/>
        <v>1.4266954557500044E-2</v>
      </c>
      <c r="R62" s="149">
        <f t="shared" si="6"/>
        <v>6.8458437278164919E-3</v>
      </c>
      <c r="T62" s="113">
        <f t="shared" si="0"/>
        <v>2.1610385000000003E-3</v>
      </c>
      <c r="U62" s="113">
        <f t="shared" si="1"/>
        <v>5.8037099999999984E-3</v>
      </c>
    </row>
    <row r="63" spans="4:21" x14ac:dyDescent="0.2">
      <c r="D63" s="184">
        <v>41090</v>
      </c>
      <c r="E63" s="185">
        <v>3.32902609E-2</v>
      </c>
      <c r="F63" s="185">
        <f t="shared" si="2"/>
        <v>3.0707035247750092E-2</v>
      </c>
      <c r="G63" s="185">
        <v>2.3765717700000001E-2</v>
      </c>
      <c r="H63" s="185">
        <v>9.5245431999999991E-3</v>
      </c>
      <c r="I63" s="185">
        <v>2.5000000000000001E-3</v>
      </c>
      <c r="L63" s="98">
        <f t="shared" si="3"/>
        <v>1.32453764E-2</v>
      </c>
      <c r="N63" s="98">
        <f t="shared" si="4"/>
        <v>3.4732565276411664E-2</v>
      </c>
      <c r="Q63" s="149">
        <f t="shared" si="5"/>
        <v>3.0707035247750092E-2</v>
      </c>
      <c r="R63" s="149">
        <f t="shared" si="6"/>
        <v>3.4732565276411664E-2</v>
      </c>
      <c r="T63" s="113">
        <f t="shared" si="0"/>
        <v>9.5245431999999991E-3</v>
      </c>
      <c r="U63" s="113">
        <f t="shared" si="1"/>
        <v>3.9835266200000011E-2</v>
      </c>
    </row>
    <row r="64" spans="4:21" x14ac:dyDescent="0.2">
      <c r="D64" s="184">
        <v>40999</v>
      </c>
      <c r="E64" s="185">
        <v>1.5300816399999998E-2</v>
      </c>
      <c r="F64" s="185">
        <f t="shared" si="2"/>
        <v>1.2762564358999917E-2</v>
      </c>
      <c r="G64" s="185">
        <v>9.4971064000000001E-3</v>
      </c>
      <c r="H64" s="185">
        <v>5.8037099999999984E-3</v>
      </c>
      <c r="I64" s="185">
        <v>2.5000000000000001E-3</v>
      </c>
      <c r="L64" s="98">
        <f t="shared" si="3"/>
        <v>-2.8227846200000014E-2</v>
      </c>
      <c r="N64" s="98">
        <f t="shared" si="4"/>
        <v>-2.1451325602157123E-2</v>
      </c>
      <c r="Q64" s="149">
        <f t="shared" si="5"/>
        <v>1.2762564358999917E-2</v>
      </c>
      <c r="R64" s="149">
        <f t="shared" si="6"/>
        <v>-2.1451325602157123E-2</v>
      </c>
      <c r="T64" s="113">
        <f t="shared" si="0"/>
        <v>5.8037099999999984E-3</v>
      </c>
      <c r="U64" s="113">
        <f t="shared" si="1"/>
        <v>3.5567889999999977E-4</v>
      </c>
    </row>
    <row r="65" spans="4:21" x14ac:dyDescent="0.2">
      <c r="D65" s="184">
        <v>40908</v>
      </c>
      <c r="E65" s="185">
        <v>0.12155249630000001</v>
      </c>
      <c r="F65" s="185">
        <f t="shared" si="2"/>
        <v>0.11874861505925005</v>
      </c>
      <c r="G65" s="185">
        <v>8.1717230099999996E-2</v>
      </c>
      <c r="H65" s="185">
        <v>3.9835266200000011E-2</v>
      </c>
      <c r="I65" s="185">
        <v>2.5000000000000001E-3</v>
      </c>
      <c r="L65" s="98">
        <f t="shared" si="3"/>
        <v>7.9314853500000018E-2</v>
      </c>
      <c r="N65" s="98">
        <f t="shared" si="4"/>
        <v>0.1645946900494728</v>
      </c>
      <c r="Q65" s="149">
        <f t="shared" si="5"/>
        <v>0.11874861505925005</v>
      </c>
      <c r="R65" s="149">
        <f t="shared" si="6"/>
        <v>0.1645946900494728</v>
      </c>
      <c r="T65" s="113">
        <f t="shared" si="0"/>
        <v>3.9835266200000011E-2</v>
      </c>
      <c r="U65" s="113">
        <f t="shared" si="1"/>
        <v>-1.7905070000011868E-4</v>
      </c>
    </row>
    <row r="66" spans="4:21" x14ac:dyDescent="0.2">
      <c r="D66" s="184">
        <v>40816</v>
      </c>
      <c r="E66" s="185">
        <v>1.5551733599999999E-2</v>
      </c>
      <c r="F66" s="185">
        <f t="shared" si="2"/>
        <v>1.3012854265999962E-2</v>
      </c>
      <c r="G66" s="185">
        <v>1.5196054699999999E-2</v>
      </c>
      <c r="H66" s="185">
        <v>3.5567889999999977E-4</v>
      </c>
      <c r="I66" s="185">
        <v>2.5000000000000001E-3</v>
      </c>
      <c r="L66" s="98">
        <f t="shared" si="3"/>
        <v>8.9040850000011822E-4</v>
      </c>
      <c r="N66" s="98">
        <f t="shared" si="4"/>
        <v>1.3559743911530919E-2</v>
      </c>
      <c r="Q66" s="149">
        <f t="shared" si="5"/>
        <v>1.3012854265999962E-2</v>
      </c>
      <c r="R66" s="149">
        <f t="shared" si="6"/>
        <v>1.3559743911530919E-2</v>
      </c>
      <c r="T66" s="113">
        <f t="shared" si="0"/>
        <v>3.5567889999999977E-4</v>
      </c>
      <c r="U66" s="113">
        <f t="shared" si="1"/>
        <v>-5.1165458000000004E-3</v>
      </c>
    </row>
    <row r="67" spans="4:21" x14ac:dyDescent="0.2">
      <c r="D67" s="184">
        <v>40724</v>
      </c>
      <c r="E67" s="185">
        <v>9.98483979999998E-3</v>
      </c>
      <c r="F67" s="185">
        <f t="shared" si="2"/>
        <v>7.4598777004999395E-3</v>
      </c>
      <c r="G67" s="185">
        <v>1.0163890500000099E-2</v>
      </c>
      <c r="H67" s="185">
        <v>-1.7905070000011868E-4</v>
      </c>
      <c r="I67" s="185">
        <v>2.5000000000000001E-3</v>
      </c>
      <c r="L67" s="98">
        <f t="shared" si="3"/>
        <v>4.758444399999763E-3</v>
      </c>
      <c r="N67" s="98">
        <f t="shared" si="4"/>
        <v>1.2433272459812184E-2</v>
      </c>
      <c r="Q67" s="149">
        <f t="shared" si="5"/>
        <v>7.4598777004999395E-3</v>
      </c>
      <c r="R67" s="149">
        <f t="shared" si="6"/>
        <v>1.2433272459812184E-2</v>
      </c>
      <c r="T67" s="113">
        <f t="shared" si="0"/>
        <v>-1.7905070000011868E-4</v>
      </c>
      <c r="U67" s="113">
        <f t="shared" si="1"/>
        <v>-1.1632306199999998E-2</v>
      </c>
    </row>
    <row r="68" spans="4:21" x14ac:dyDescent="0.2">
      <c r="D68" s="184">
        <v>40633</v>
      </c>
      <c r="E68" s="185">
        <v>4.2591964999999996E-3</v>
      </c>
      <c r="F68" s="185">
        <f t="shared" si="2"/>
        <v>1.7485485087500585E-3</v>
      </c>
      <c r="G68" s="185">
        <v>9.3757422999999999E-3</v>
      </c>
      <c r="H68" s="185">
        <v>-5.1165458000000004E-3</v>
      </c>
      <c r="I68" s="185">
        <v>2.5000000000000001E-3</v>
      </c>
      <c r="L68" s="98">
        <f t="shared" si="3"/>
        <v>1.3992145999999969E-3</v>
      </c>
      <c r="N68" s="98">
        <f t="shared" si="4"/>
        <v>8.2611053865730977E-3</v>
      </c>
      <c r="Q68" s="149">
        <f t="shared" si="5"/>
        <v>1.7485485087500585E-3</v>
      </c>
      <c r="R68" s="149">
        <f t="shared" si="6"/>
        <v>8.2611053865730977E-3</v>
      </c>
      <c r="T68" s="113">
        <f t="shared" si="0"/>
        <v>-5.1165458000000004E-3</v>
      </c>
      <c r="U68" s="113">
        <f t="shared" si="1"/>
        <v>-3.3819090000000007E-3</v>
      </c>
    </row>
    <row r="69" spans="4:21" x14ac:dyDescent="0.2">
      <c r="D69" s="184">
        <v>40543</v>
      </c>
      <c r="E69" s="185">
        <v>7.897240970000001E-2</v>
      </c>
      <c r="F69" s="185">
        <f t="shared" si="2"/>
        <v>7.6274978675749949E-2</v>
      </c>
      <c r="G69" s="185">
        <v>9.0604715900000007E-2</v>
      </c>
      <c r="H69" s="185">
        <v>-1.1632306199999998E-2</v>
      </c>
      <c r="I69" s="185">
        <v>2.5000000000000001E-3</v>
      </c>
      <c r="L69" s="98">
        <f t="shared" si="3"/>
        <v>-1.9882703399999993E-2</v>
      </c>
      <c r="N69" s="98">
        <f t="shared" si="4"/>
        <v>6.6248244442601356E-2</v>
      </c>
      <c r="Q69" s="149">
        <f t="shared" si="5"/>
        <v>7.6274978675749949E-2</v>
      </c>
      <c r="R69" s="149">
        <f t="shared" si="6"/>
        <v>6.6248244442601356E-2</v>
      </c>
      <c r="T69" s="113">
        <f t="shared" si="0"/>
        <v>-1.1632306199999998E-2</v>
      </c>
      <c r="U69" s="113">
        <f t="shared" si="1"/>
        <v>-4.3770788999999994E-3</v>
      </c>
    </row>
    <row r="70" spans="4:21" x14ac:dyDescent="0.2">
      <c r="D70" s="184">
        <v>40451</v>
      </c>
      <c r="E70" s="185">
        <v>9.1307743999999996E-3</v>
      </c>
      <c r="F70" s="185">
        <f t="shared" si="2"/>
        <v>6.6079474639999525E-3</v>
      </c>
      <c r="G70" s="185">
        <v>1.25126834E-2</v>
      </c>
      <c r="H70" s="185">
        <v>-3.3819090000000007E-3</v>
      </c>
      <c r="I70" s="185">
        <v>2.5000000000000001E-3</v>
      </c>
      <c r="L70" s="98">
        <f t="shared" si="3"/>
        <v>-2.3867391000000019E-3</v>
      </c>
      <c r="N70" s="98">
        <f t="shared" si="4"/>
        <v>7.5708395898101966E-3</v>
      </c>
      <c r="Q70" s="149">
        <f t="shared" si="5"/>
        <v>6.6079474639999525E-3</v>
      </c>
      <c r="R70" s="149">
        <f t="shared" si="6"/>
        <v>7.5708395898101966E-3</v>
      </c>
      <c r="T70" s="113">
        <f t="shared" si="0"/>
        <v>-3.3819090000000007E-3</v>
      </c>
      <c r="U70" s="113">
        <f t="shared" si="1"/>
        <v>-1.1756159400000001E-2</v>
      </c>
    </row>
    <row r="71" spans="4:21" x14ac:dyDescent="0.2">
      <c r="D71" s="184">
        <v>40359</v>
      </c>
      <c r="E71" s="185">
        <v>4.5566479999999999E-3</v>
      </c>
      <c r="F71" s="185">
        <f t="shared" si="2"/>
        <v>2.0452563800001933E-3</v>
      </c>
      <c r="G71" s="185">
        <v>8.9337268999999993E-3</v>
      </c>
      <c r="H71" s="185">
        <v>-4.3770788999999994E-3</v>
      </c>
      <c r="I71" s="185">
        <v>2.5000000000000001E-3</v>
      </c>
      <c r="L71" s="98">
        <f t="shared" si="3"/>
        <v>3.0020016000000017E-3</v>
      </c>
      <c r="N71" s="98">
        <f t="shared" si="4"/>
        <v>9.4326411935417021E-3</v>
      </c>
      <c r="Q71" s="149">
        <f t="shared" si="5"/>
        <v>2.0452563800001933E-3</v>
      </c>
      <c r="R71" s="149">
        <f t="shared" si="6"/>
        <v>9.4326411935417021E-3</v>
      </c>
      <c r="T71" s="113">
        <f t="shared" si="0"/>
        <v>-4.3770788999999994E-3</v>
      </c>
      <c r="U71" s="113">
        <f t="shared" si="1"/>
        <v>-1.1492402799999996E-2</v>
      </c>
    </row>
    <row r="72" spans="4:21" x14ac:dyDescent="0.2">
      <c r="D72" s="184">
        <v>40268</v>
      </c>
      <c r="E72" s="185">
        <v>-9.1753232000000001E-3</v>
      </c>
      <c r="F72" s="185">
        <f t="shared" si="2"/>
        <v>-1.1652384891999934E-2</v>
      </c>
      <c r="G72" s="185">
        <v>2.5808362E-3</v>
      </c>
      <c r="H72" s="185">
        <v>-1.1756159400000001E-2</v>
      </c>
      <c r="I72" s="185">
        <v>2.5000000000000001E-3</v>
      </c>
      <c r="L72" s="98">
        <f t="shared" si="3"/>
        <v>-1.2019916000000005E-2</v>
      </c>
      <c r="N72" s="98">
        <f t="shared" si="4"/>
        <v>-1.1946425981247843E-2</v>
      </c>
      <c r="Q72" s="149">
        <f t="shared" si="5"/>
        <v>-1.1652384891999934E-2</v>
      </c>
      <c r="R72" s="149">
        <f t="shared" si="6"/>
        <v>-1.1946425981247843E-2</v>
      </c>
      <c r="T72" s="113">
        <f t="shared" si="0"/>
        <v>-1.1756159400000001E-2</v>
      </c>
      <c r="U72" s="113">
        <f t="shared" si="1"/>
        <v>7.757731000000009E-4</v>
      </c>
    </row>
    <row r="73" spans="4:21" x14ac:dyDescent="0.2">
      <c r="D73" s="184">
        <v>40178</v>
      </c>
      <c r="E73" s="185">
        <v>4.6983158800000001E-2</v>
      </c>
      <c r="F73" s="185">
        <f t="shared" si="2"/>
        <v>4.4365700903000072E-2</v>
      </c>
      <c r="G73" s="185">
        <v>5.8475561599999996E-2</v>
      </c>
      <c r="H73" s="185">
        <v>-1.1492402799999996E-2</v>
      </c>
      <c r="I73" s="185">
        <v>2.5000000000000001E-3</v>
      </c>
      <c r="L73" s="98">
        <f t="shared" si="3"/>
        <v>-2.3760578699999993E-2</v>
      </c>
      <c r="N73" s="98">
        <f t="shared" si="4"/>
        <v>3.0742255792284956E-2</v>
      </c>
      <c r="Q73" s="149">
        <f t="shared" si="5"/>
        <v>4.4365700903000072E-2</v>
      </c>
      <c r="R73" s="149">
        <f t="shared" si="6"/>
        <v>3.0742255792284956E-2</v>
      </c>
      <c r="T73" s="113">
        <f t="shared" si="0"/>
        <v>-1.1492402799999996E-2</v>
      </c>
      <c r="U73" s="113">
        <f t="shared" si="1"/>
        <v>4.0009078E-3</v>
      </c>
    </row>
    <row r="74" spans="4:21" x14ac:dyDescent="0.2">
      <c r="D74" s="184">
        <v>40086</v>
      </c>
      <c r="E74" s="185">
        <v>4.8276964000000004E-3</v>
      </c>
      <c r="F74" s="185">
        <f t="shared" si="2"/>
        <v>2.3156271590001332E-3</v>
      </c>
      <c r="G74" s="185">
        <v>4.0519232999999995E-3</v>
      </c>
      <c r="H74" s="185">
        <v>7.757731000000009E-4</v>
      </c>
      <c r="I74" s="185">
        <v>2.5000000000000001E-3</v>
      </c>
      <c r="L74" s="98">
        <f t="shared" si="3"/>
        <v>-2.4493615999999982E-3</v>
      </c>
      <c r="N74" s="98">
        <f t="shared" si="4"/>
        <v>-9.1134451802377114E-4</v>
      </c>
      <c r="Q74" s="149">
        <f t="shared" si="5"/>
        <v>2.3156271590001332E-3</v>
      </c>
      <c r="R74" s="149">
        <f t="shared" si="6"/>
        <v>-9.1134451802377114E-4</v>
      </c>
      <c r="T74" s="113">
        <f t="shared" si="0"/>
        <v>7.757731000000009E-4</v>
      </c>
      <c r="U74" s="113">
        <f t="shared" si="1"/>
        <v>-3.0630930999999994E-3</v>
      </c>
    </row>
    <row r="75" spans="4:21" x14ac:dyDescent="0.2">
      <c r="D75" s="184">
        <v>39994</v>
      </c>
      <c r="E75" s="185">
        <v>8.0905456000000004E-3</v>
      </c>
      <c r="F75" s="185">
        <f t="shared" si="2"/>
        <v>5.5703192360001541E-3</v>
      </c>
      <c r="G75" s="185">
        <v>4.0896378000000004E-3</v>
      </c>
      <c r="H75" s="185">
        <v>4.0009078E-3</v>
      </c>
      <c r="I75" s="185">
        <v>2.5000000000000001E-3</v>
      </c>
      <c r="L75" s="98">
        <f t="shared" si="3"/>
        <v>1.1064908699999999E-2</v>
      </c>
      <c r="N75" s="98">
        <f t="shared" si="4"/>
        <v>1.2661798473950991E-2</v>
      </c>
      <c r="Q75" s="149">
        <f t="shared" si="5"/>
        <v>5.5703192360001541E-3</v>
      </c>
      <c r="R75" s="149">
        <f t="shared" si="6"/>
        <v>1.2661798473950991E-2</v>
      </c>
      <c r="T75" s="113">
        <f t="shared" si="0"/>
        <v>4.0009078E-3</v>
      </c>
      <c r="U75" s="113">
        <f t="shared" si="1"/>
        <v>2.6040587399999995E-2</v>
      </c>
    </row>
    <row r="76" spans="4:21" x14ac:dyDescent="0.2">
      <c r="D76" s="184">
        <v>39903</v>
      </c>
      <c r="E76" s="185">
        <v>-4.5863299999999998E-5</v>
      </c>
      <c r="F76" s="185">
        <f t="shared" si="2"/>
        <v>-2.5457486417499453E-3</v>
      </c>
      <c r="G76" s="185">
        <v>3.0172297999999996E-3</v>
      </c>
      <c r="H76" s="185">
        <v>-3.0630930999999994E-3</v>
      </c>
      <c r="I76" s="185">
        <v>2.5000000000000001E-3</v>
      </c>
      <c r="L76" s="98">
        <f t="shared" ref="L76:L139" si="7">(H76-($L$10*H77))/(1-$L$10)</f>
        <v>-3.2166773599999997E-2</v>
      </c>
      <c r="N76" s="98">
        <f t="shared" si="4"/>
        <v>-3.1673481852006025E-2</v>
      </c>
      <c r="Q76" s="149">
        <f t="shared" si="5"/>
        <v>-2.5457486417499453E-3</v>
      </c>
      <c r="R76" s="149">
        <f t="shared" si="6"/>
        <v>-3.1673481852006025E-2</v>
      </c>
      <c r="T76" s="113">
        <f t="shared" si="0"/>
        <v>-3.0630930999999994E-3</v>
      </c>
      <c r="U76" s="113">
        <f t="shared" si="1"/>
        <v>7.1680480999999994E-3</v>
      </c>
    </row>
    <row r="77" spans="4:21" x14ac:dyDescent="0.2">
      <c r="D77" s="184">
        <v>39813</v>
      </c>
      <c r="E77" s="185">
        <v>9.7902123399999999E-2</v>
      </c>
      <c r="F77" s="185">
        <f t="shared" si="2"/>
        <v>9.5157368091499883E-2</v>
      </c>
      <c r="G77" s="185">
        <v>7.1861536000000004E-2</v>
      </c>
      <c r="H77" s="185">
        <v>2.6040587399999995E-2</v>
      </c>
      <c r="I77" s="185">
        <v>2.5000000000000001E-3</v>
      </c>
      <c r="L77" s="98">
        <f t="shared" si="7"/>
        <v>4.4913126699999993E-2</v>
      </c>
      <c r="N77" s="98">
        <f t="shared" si="4"/>
        <v>0.11720218349879685</v>
      </c>
      <c r="Q77" s="149">
        <f t="shared" si="5"/>
        <v>9.5157368091499883E-2</v>
      </c>
      <c r="R77" s="149">
        <f t="shared" si="6"/>
        <v>0.11720218349879685</v>
      </c>
      <c r="T77" s="113">
        <f t="shared" ref="T77:T111" si="8">H77</f>
        <v>2.6040587399999995E-2</v>
      </c>
      <c r="U77" s="113">
        <f t="shared" ref="U77:U111" si="9">H79</f>
        <v>2.0707887700000004E-2</v>
      </c>
    </row>
    <row r="78" spans="4:21" x14ac:dyDescent="0.2">
      <c r="D78" s="184">
        <v>39721</v>
      </c>
      <c r="E78" s="185">
        <v>1.9293187199999999E-2</v>
      </c>
      <c r="F78" s="185">
        <f t="shared" si="2"/>
        <v>1.6744954231999953E-2</v>
      </c>
      <c r="G78" s="185">
        <v>1.21251391E-2</v>
      </c>
      <c r="H78" s="185">
        <v>7.1680480999999994E-3</v>
      </c>
      <c r="I78" s="185">
        <v>2.5000000000000001E-3</v>
      </c>
      <c r="L78" s="98">
        <f t="shared" si="7"/>
        <v>-6.3717915000000049E-3</v>
      </c>
      <c r="N78" s="98">
        <f t="shared" si="4"/>
        <v>3.1618985198917926E-3</v>
      </c>
      <c r="Q78" s="149">
        <f t="shared" si="5"/>
        <v>1.6744954231999953E-2</v>
      </c>
      <c r="R78" s="149">
        <f t="shared" si="6"/>
        <v>3.1618985198917926E-3</v>
      </c>
      <c r="T78" s="113">
        <f t="shared" si="8"/>
        <v>7.1680480999999994E-3</v>
      </c>
      <c r="U78" s="113">
        <f t="shared" si="9"/>
        <v>-8.3316292000000011E-3</v>
      </c>
    </row>
    <row r="79" spans="4:21" x14ac:dyDescent="0.2">
      <c r="D79" s="184">
        <v>39629</v>
      </c>
      <c r="E79" s="185">
        <v>3.2750973000000003E-2</v>
      </c>
      <c r="F79" s="185">
        <f t="shared" ref="F79:F142" si="10">(1+E79)*(1-I79)-1</f>
        <v>3.0169095567500026E-2</v>
      </c>
      <c r="G79" s="185">
        <v>1.2043085300000001E-2</v>
      </c>
      <c r="H79" s="185">
        <v>2.0707887700000004E-2</v>
      </c>
      <c r="I79" s="185">
        <v>2.5000000000000001E-3</v>
      </c>
      <c r="L79" s="98">
        <f t="shared" si="7"/>
        <v>4.974740460000001E-2</v>
      </c>
      <c r="N79" s="98">
        <f t="shared" ref="N79:N142" si="11">(1+L79)*(1+G79)*(1-I79)-1</f>
        <v>5.9733628131708683E-2</v>
      </c>
      <c r="Q79" s="149">
        <f t="shared" ref="Q79:Q142" si="12">F79</f>
        <v>3.0169095567500026E-2</v>
      </c>
      <c r="R79" s="149">
        <f t="shared" ref="R79:R142" si="13">N79</f>
        <v>5.9733628131708683E-2</v>
      </c>
      <c r="T79" s="113">
        <f t="shared" si="8"/>
        <v>2.0707887700000004E-2</v>
      </c>
      <c r="U79" s="113">
        <f t="shared" si="9"/>
        <v>-6.9609664000000043E-3</v>
      </c>
    </row>
    <row r="80" spans="4:21" x14ac:dyDescent="0.2">
      <c r="D80" s="184">
        <v>39538</v>
      </c>
      <c r="E80" s="185">
        <v>4.4621187E-3</v>
      </c>
      <c r="F80" s="185">
        <f t="shared" si="10"/>
        <v>1.9509634032499612E-3</v>
      </c>
      <c r="G80" s="185">
        <v>1.2793747900000001E-2</v>
      </c>
      <c r="H80" s="185">
        <v>-8.3316292000000011E-3</v>
      </c>
      <c r="I80" s="185">
        <v>2.5000000000000001E-3</v>
      </c>
      <c r="L80" s="98">
        <f t="shared" si="7"/>
        <v>-9.7022919999999978E-3</v>
      </c>
      <c r="N80" s="98">
        <f t="shared" si="11"/>
        <v>4.5990890404468132E-4</v>
      </c>
      <c r="Q80" s="149">
        <f t="shared" si="12"/>
        <v>1.9509634032499612E-3</v>
      </c>
      <c r="R80" s="149">
        <f t="shared" si="13"/>
        <v>4.5990890404468132E-4</v>
      </c>
      <c r="T80" s="113">
        <f t="shared" si="8"/>
        <v>-8.3316292000000011E-3</v>
      </c>
      <c r="U80" s="113">
        <f t="shared" si="9"/>
        <v>7.1562315999999992E-3</v>
      </c>
    </row>
    <row r="81" spans="4:21" x14ac:dyDescent="0.2">
      <c r="D81" s="184">
        <v>39447</v>
      </c>
      <c r="E81" s="185">
        <v>8.9272861699999997E-2</v>
      </c>
      <c r="F81" s="185">
        <f t="shared" si="10"/>
        <v>8.6549679545750102E-2</v>
      </c>
      <c r="G81" s="185">
        <v>9.6233828100000002E-2</v>
      </c>
      <c r="H81" s="185">
        <v>-6.9609664000000043E-3</v>
      </c>
      <c r="I81" s="185">
        <v>2.5000000000000001E-3</v>
      </c>
      <c r="L81" s="98">
        <f t="shared" si="7"/>
        <v>-2.1078164400000009E-2</v>
      </c>
      <c r="N81" s="98">
        <f t="shared" si="11"/>
        <v>7.0444413172340514E-2</v>
      </c>
      <c r="Q81" s="149">
        <f t="shared" si="12"/>
        <v>8.6549679545750102E-2</v>
      </c>
      <c r="R81" s="149">
        <f t="shared" si="13"/>
        <v>7.0444413172340514E-2</v>
      </c>
      <c r="T81" s="113">
        <f t="shared" si="8"/>
        <v>-6.9609664000000043E-3</v>
      </c>
      <c r="U81" s="113">
        <f t="shared" si="9"/>
        <v>1.5415278000000003E-2</v>
      </c>
    </row>
    <row r="82" spans="4:21" x14ac:dyDescent="0.2">
      <c r="D82" s="184">
        <v>39355</v>
      </c>
      <c r="E82" s="185">
        <v>1.0874096499999999E-2</v>
      </c>
      <c r="F82" s="185">
        <f t="shared" si="10"/>
        <v>8.3469112587502003E-3</v>
      </c>
      <c r="G82" s="185">
        <v>3.7178649000000003E-3</v>
      </c>
      <c r="H82" s="185">
        <v>7.1562315999999992E-3</v>
      </c>
      <c r="I82" s="185">
        <v>2.5000000000000001E-3</v>
      </c>
      <c r="L82" s="98">
        <f t="shared" si="7"/>
        <v>-1.1028148000000043E-3</v>
      </c>
      <c r="N82" s="98">
        <f t="shared" si="11"/>
        <v>1.0442260860510366E-4</v>
      </c>
      <c r="Q82" s="149">
        <f t="shared" si="12"/>
        <v>8.3469112587502003E-3</v>
      </c>
      <c r="R82" s="149">
        <f t="shared" si="13"/>
        <v>1.0442260860510366E-4</v>
      </c>
      <c r="T82" s="113">
        <f t="shared" si="8"/>
        <v>7.1562315999999992E-3</v>
      </c>
      <c r="U82" s="113">
        <f t="shared" si="9"/>
        <v>1.3327036999999998E-2</v>
      </c>
    </row>
    <row r="83" spans="4:21" x14ac:dyDescent="0.2">
      <c r="D83" s="184">
        <v>39263</v>
      </c>
      <c r="E83" s="185">
        <v>2.5089730600000002E-2</v>
      </c>
      <c r="F83" s="185">
        <f t="shared" si="10"/>
        <v>2.2527006273500128E-2</v>
      </c>
      <c r="G83" s="185">
        <v>9.6744525999999994E-3</v>
      </c>
      <c r="H83" s="185">
        <v>1.5415278000000003E-2</v>
      </c>
      <c r="I83" s="185">
        <v>2.5000000000000001E-3</v>
      </c>
      <c r="L83" s="98">
        <f t="shared" si="7"/>
        <v>1.7503519000000009E-2</v>
      </c>
      <c r="N83" s="98">
        <f t="shared" si="11"/>
        <v>2.4778940293486595E-2</v>
      </c>
      <c r="Q83" s="149">
        <f t="shared" si="12"/>
        <v>2.2527006273500128E-2</v>
      </c>
      <c r="R83" s="149">
        <f t="shared" si="13"/>
        <v>2.4778940293486595E-2</v>
      </c>
      <c r="T83" s="113">
        <f t="shared" si="8"/>
        <v>1.5415278000000003E-2</v>
      </c>
      <c r="U83" s="113">
        <f t="shared" si="9"/>
        <v>6.7651319099999996E-2</v>
      </c>
    </row>
    <row r="84" spans="4:21" x14ac:dyDescent="0.2">
      <c r="D84" s="184">
        <v>39172</v>
      </c>
      <c r="E84" s="185">
        <v>2.5018362999999998E-2</v>
      </c>
      <c r="F84" s="185">
        <f t="shared" si="10"/>
        <v>2.2455817092499997E-2</v>
      </c>
      <c r="G84" s="185">
        <v>1.1691326E-2</v>
      </c>
      <c r="H84" s="185">
        <v>1.3327036999999998E-2</v>
      </c>
      <c r="I84" s="185">
        <v>2.5000000000000001E-3</v>
      </c>
      <c r="L84" s="98">
        <f t="shared" si="7"/>
        <v>-4.0997245099999996E-2</v>
      </c>
      <c r="N84" s="98">
        <f t="shared" si="11"/>
        <v>-3.2210768179422034E-2</v>
      </c>
      <c r="Q84" s="149">
        <f t="shared" si="12"/>
        <v>2.2455817092499997E-2</v>
      </c>
      <c r="R84" s="149">
        <f t="shared" si="13"/>
        <v>-3.2210768179422034E-2</v>
      </c>
      <c r="T84" s="113">
        <f t="shared" si="8"/>
        <v>1.3327036999999998E-2</v>
      </c>
      <c r="U84" s="113">
        <f t="shared" si="9"/>
        <v>1.3559524000000002E-2</v>
      </c>
    </row>
    <row r="85" spans="4:21" x14ac:dyDescent="0.2">
      <c r="D85" s="184">
        <v>39082</v>
      </c>
      <c r="E85" s="185">
        <v>0.1670097441</v>
      </c>
      <c r="F85" s="185">
        <f t="shared" si="10"/>
        <v>0.16409221973975008</v>
      </c>
      <c r="G85" s="185">
        <v>9.9358425E-2</v>
      </c>
      <c r="H85" s="185">
        <v>6.7651319099999996E-2</v>
      </c>
      <c r="I85" s="185">
        <v>2.5000000000000001E-3</v>
      </c>
      <c r="L85" s="98">
        <f t="shared" si="7"/>
        <v>0.12174311419999999</v>
      </c>
      <c r="N85" s="98">
        <f t="shared" si="11"/>
        <v>0.2301147489233033</v>
      </c>
      <c r="Q85" s="149">
        <f t="shared" si="12"/>
        <v>0.16409221973975008</v>
      </c>
      <c r="R85" s="149">
        <f t="shared" si="13"/>
        <v>0.2301147489233033</v>
      </c>
      <c r="T85" s="113">
        <f t="shared" si="8"/>
        <v>6.7651319099999996E-2</v>
      </c>
      <c r="U85" s="113">
        <f t="shared" si="9"/>
        <v>7.3835523999999982E-3</v>
      </c>
    </row>
    <row r="86" spans="4:21" x14ac:dyDescent="0.2">
      <c r="D86" s="184">
        <v>38990</v>
      </c>
      <c r="E86" s="185">
        <v>2.0673284100000001E-2</v>
      </c>
      <c r="F86" s="185">
        <f t="shared" si="10"/>
        <v>1.8121600889750011E-2</v>
      </c>
      <c r="G86" s="185">
        <v>7.1137600999999998E-3</v>
      </c>
      <c r="H86" s="185">
        <v>1.3559524000000002E-2</v>
      </c>
      <c r="I86" s="185">
        <v>2.5000000000000001E-3</v>
      </c>
      <c r="L86" s="98">
        <f t="shared" si="7"/>
        <v>1.9735495600000007E-2</v>
      </c>
      <c r="N86" s="98">
        <f t="shared" si="11"/>
        <v>2.4422175157950088E-2</v>
      </c>
      <c r="Q86" s="149">
        <f t="shared" si="12"/>
        <v>1.8121600889750011E-2</v>
      </c>
      <c r="R86" s="149">
        <f t="shared" si="13"/>
        <v>2.4422175157950088E-2</v>
      </c>
      <c r="T86" s="113">
        <f t="shared" si="8"/>
        <v>1.3559524000000002E-2</v>
      </c>
      <c r="U86" s="113">
        <f t="shared" si="9"/>
        <v>4.3482336900000002E-2</v>
      </c>
    </row>
    <row r="87" spans="4:21" x14ac:dyDescent="0.2">
      <c r="D87" s="184">
        <v>38898</v>
      </c>
      <c r="E87" s="185">
        <v>1.8236902399999998E-2</v>
      </c>
      <c r="F87" s="185">
        <f t="shared" si="10"/>
        <v>1.5691310143999937E-2</v>
      </c>
      <c r="G87" s="185">
        <v>1.0853349999999999E-2</v>
      </c>
      <c r="H87" s="185">
        <v>7.3835523999999982E-3</v>
      </c>
      <c r="I87" s="185">
        <v>2.5000000000000001E-3</v>
      </c>
      <c r="L87" s="98">
        <f t="shared" si="7"/>
        <v>-2.8715232100000005E-2</v>
      </c>
      <c r="N87" s="98">
        <f t="shared" si="11"/>
        <v>-2.0628104717901663E-2</v>
      </c>
      <c r="Q87" s="149">
        <f t="shared" si="12"/>
        <v>1.5691310143999937E-2</v>
      </c>
      <c r="R87" s="149">
        <f t="shared" si="13"/>
        <v>-2.0628104717901663E-2</v>
      </c>
      <c r="T87" s="113">
        <f t="shared" si="8"/>
        <v>7.3835523999999982E-3</v>
      </c>
      <c r="U87" s="113">
        <f t="shared" si="9"/>
        <v>0.16067897550000002</v>
      </c>
    </row>
    <row r="88" spans="4:21" x14ac:dyDescent="0.2">
      <c r="D88" s="184">
        <v>38807</v>
      </c>
      <c r="E88" s="185">
        <v>4.6064766899999998E-2</v>
      </c>
      <c r="F88" s="185">
        <f t="shared" si="10"/>
        <v>4.344960498275019E-2</v>
      </c>
      <c r="G88" s="185">
        <v>2.5824300000000001E-3</v>
      </c>
      <c r="H88" s="185">
        <v>4.3482336900000002E-2</v>
      </c>
      <c r="I88" s="185">
        <v>2.5000000000000001E-3</v>
      </c>
      <c r="L88" s="98">
        <f t="shared" si="7"/>
        <v>-7.3714301700000012E-2</v>
      </c>
      <c r="N88" s="98">
        <f t="shared" si="11"/>
        <v>-7.3643928139828896E-2</v>
      </c>
      <c r="Q88" s="149">
        <f t="shared" si="12"/>
        <v>4.344960498275019E-2</v>
      </c>
      <c r="R88" s="149">
        <f t="shared" si="13"/>
        <v>-7.3643928139828896E-2</v>
      </c>
      <c r="T88" s="113">
        <f t="shared" si="8"/>
        <v>4.3482336900000002E-2</v>
      </c>
      <c r="U88" s="113">
        <f t="shared" si="9"/>
        <v>2.7113704400000001E-2</v>
      </c>
    </row>
    <row r="89" spans="4:21" x14ac:dyDescent="0.2">
      <c r="D89" s="184">
        <v>38717</v>
      </c>
      <c r="E89" s="185">
        <v>0.32740268950000001</v>
      </c>
      <c r="F89" s="185">
        <f t="shared" si="10"/>
        <v>0.32408418277624995</v>
      </c>
      <c r="G89" s="185">
        <v>0.166723714</v>
      </c>
      <c r="H89" s="185">
        <v>0.16067897550000002</v>
      </c>
      <c r="I89" s="185">
        <v>2.5000000000000001E-3</v>
      </c>
      <c r="L89" s="98">
        <f t="shared" si="7"/>
        <v>0.29424424660000004</v>
      </c>
      <c r="N89" s="98">
        <f t="shared" si="11"/>
        <v>0.50625039058074295</v>
      </c>
      <c r="Q89" s="149">
        <f t="shared" si="12"/>
        <v>0.32408418277624995</v>
      </c>
      <c r="R89" s="149">
        <f t="shared" si="13"/>
        <v>0.50625039058074295</v>
      </c>
      <c r="T89" s="113">
        <f t="shared" si="8"/>
        <v>0.16067897550000002</v>
      </c>
      <c r="U89" s="113">
        <f t="shared" si="9"/>
        <v>2.8996409000000001E-2</v>
      </c>
    </row>
    <row r="90" spans="4:21" x14ac:dyDescent="0.2">
      <c r="D90" s="184">
        <v>38625</v>
      </c>
      <c r="E90" s="185">
        <v>3.9348749600000003E-2</v>
      </c>
      <c r="F90" s="185">
        <f t="shared" si="10"/>
        <v>3.6750377726000094E-2</v>
      </c>
      <c r="G90" s="185">
        <v>1.2235045200000001E-2</v>
      </c>
      <c r="H90" s="185">
        <v>2.7113704400000001E-2</v>
      </c>
      <c r="I90" s="185">
        <v>2.5000000000000001E-3</v>
      </c>
      <c r="L90" s="98">
        <f t="shared" si="7"/>
        <v>2.5230999800000001E-2</v>
      </c>
      <c r="N90" s="98">
        <f t="shared" si="11"/>
        <v>3.51803105544366E-2</v>
      </c>
      <c r="Q90" s="149">
        <f t="shared" si="12"/>
        <v>3.6750377726000094E-2</v>
      </c>
      <c r="R90" s="149">
        <f t="shared" si="13"/>
        <v>3.51803105544366E-2</v>
      </c>
      <c r="T90" s="113">
        <f t="shared" si="8"/>
        <v>2.7113704400000001E-2</v>
      </c>
      <c r="U90" s="113">
        <f t="shared" si="9"/>
        <v>1.7001040399999997E-2</v>
      </c>
    </row>
    <row r="91" spans="4:21" x14ac:dyDescent="0.2">
      <c r="D91" s="184">
        <v>38533</v>
      </c>
      <c r="E91" s="185">
        <v>2.0649880299999999E-2</v>
      </c>
      <c r="F91" s="185">
        <f t="shared" si="10"/>
        <v>1.8098255599249935E-2</v>
      </c>
      <c r="G91" s="185">
        <v>-8.3465286999999996E-3</v>
      </c>
      <c r="H91" s="185">
        <v>2.8996409000000001E-2</v>
      </c>
      <c r="I91" s="185">
        <v>2.5000000000000001E-3</v>
      </c>
      <c r="L91" s="98">
        <f t="shared" si="7"/>
        <v>4.0991777600000001E-2</v>
      </c>
      <c r="N91" s="98">
        <f t="shared" si="11"/>
        <v>2.9722352077168113E-2</v>
      </c>
      <c r="Q91" s="149">
        <f t="shared" si="12"/>
        <v>1.8098255599249935E-2</v>
      </c>
      <c r="R91" s="149">
        <f t="shared" si="13"/>
        <v>2.9722352077168113E-2</v>
      </c>
      <c r="T91" s="113">
        <f t="shared" si="8"/>
        <v>2.8996409000000001E-2</v>
      </c>
      <c r="U91" s="113">
        <f t="shared" si="9"/>
        <v>6.6669317500000019E-2</v>
      </c>
    </row>
    <row r="92" spans="4:21" x14ac:dyDescent="0.2">
      <c r="D92" s="184">
        <v>38442</v>
      </c>
      <c r="E92" s="185">
        <v>1.6588452099999998E-2</v>
      </c>
      <c r="F92" s="185">
        <f t="shared" si="10"/>
        <v>1.4046980969749878E-2</v>
      </c>
      <c r="G92" s="185">
        <v>-4.1258830000000002E-4</v>
      </c>
      <c r="H92" s="185">
        <v>1.7001040399999997E-2</v>
      </c>
      <c r="I92" s="185">
        <v>2.5000000000000001E-3</v>
      </c>
      <c r="L92" s="98">
        <f t="shared" si="7"/>
        <v>-3.2667236700000025E-2</v>
      </c>
      <c r="N92" s="98">
        <f t="shared" si="11"/>
        <v>-3.5483681013143364E-2</v>
      </c>
      <c r="Q92" s="149">
        <f t="shared" si="12"/>
        <v>1.4046980969749878E-2</v>
      </c>
      <c r="R92" s="149">
        <f t="shared" si="13"/>
        <v>-3.5483681013143364E-2</v>
      </c>
      <c r="T92" s="113">
        <f t="shared" si="8"/>
        <v>1.7001040399999997E-2</v>
      </c>
      <c r="U92" s="113">
        <f t="shared" si="9"/>
        <v>2.4018477999999998E-3</v>
      </c>
    </row>
    <row r="93" spans="4:21" x14ac:dyDescent="0.2">
      <c r="D93" s="184">
        <v>38352</v>
      </c>
      <c r="E93" s="185">
        <v>0.19506071030000002</v>
      </c>
      <c r="F93" s="185">
        <f t="shared" si="10"/>
        <v>0.19207305852425005</v>
      </c>
      <c r="G93" s="185">
        <v>0.1283913928</v>
      </c>
      <c r="H93" s="185">
        <v>6.6669317500000019E-2</v>
      </c>
      <c r="I93" s="185">
        <v>2.5000000000000001E-3</v>
      </c>
      <c r="L93" s="98">
        <f t="shared" si="7"/>
        <v>0.13093678720000004</v>
      </c>
      <c r="N93" s="98">
        <f t="shared" si="11"/>
        <v>0.27294898813617197</v>
      </c>
      <c r="Q93" s="149">
        <f t="shared" si="12"/>
        <v>0.19207305852425005</v>
      </c>
      <c r="R93" s="149">
        <f t="shared" si="13"/>
        <v>0.27294898813617197</v>
      </c>
      <c r="T93" s="113">
        <f t="shared" si="8"/>
        <v>6.6669317500000019E-2</v>
      </c>
      <c r="U93" s="113">
        <f t="shared" si="9"/>
        <v>6.5155364000000016E-3</v>
      </c>
    </row>
    <row r="94" spans="4:21" x14ac:dyDescent="0.2">
      <c r="D94" s="184">
        <v>38260</v>
      </c>
      <c r="E94" s="185">
        <v>3.6658309E-3</v>
      </c>
      <c r="F94" s="185">
        <f t="shared" si="10"/>
        <v>1.1566663227500218E-3</v>
      </c>
      <c r="G94" s="185">
        <v>1.2639831000000002E-3</v>
      </c>
      <c r="H94" s="185">
        <v>2.4018477999999998E-3</v>
      </c>
      <c r="I94" s="185">
        <v>2.5000000000000001E-3</v>
      </c>
      <c r="L94" s="98">
        <f t="shared" si="7"/>
        <v>-1.7118408000000021E-3</v>
      </c>
      <c r="N94" s="98">
        <f t="shared" si="11"/>
        <v>-2.9488963842463356E-3</v>
      </c>
      <c r="Q94" s="149">
        <f t="shared" si="12"/>
        <v>1.1566663227500218E-3</v>
      </c>
      <c r="R94" s="149">
        <f t="shared" si="13"/>
        <v>-2.9488963842463356E-3</v>
      </c>
      <c r="T94" s="113">
        <f t="shared" si="8"/>
        <v>2.4018477999999998E-3</v>
      </c>
      <c r="U94" s="113">
        <f t="shared" si="9"/>
        <v>1.46110049E-2</v>
      </c>
    </row>
    <row r="95" spans="4:21" x14ac:dyDescent="0.2">
      <c r="D95" s="184">
        <v>38168</v>
      </c>
      <c r="E95" s="185">
        <v>1.0639279100000001E-2</v>
      </c>
      <c r="F95" s="185">
        <f t="shared" si="10"/>
        <v>8.1126809022500357E-3</v>
      </c>
      <c r="G95" s="185">
        <v>4.1237426999999995E-3</v>
      </c>
      <c r="H95" s="185">
        <v>6.5155364000000016E-3</v>
      </c>
      <c r="I95" s="185">
        <v>2.5000000000000001E-3</v>
      </c>
      <c r="L95" s="98">
        <f t="shared" si="7"/>
        <v>-1.579932099999997E-3</v>
      </c>
      <c r="N95" s="98">
        <f t="shared" si="11"/>
        <v>3.0952128119876576E-5</v>
      </c>
      <c r="Q95" s="149">
        <f t="shared" si="12"/>
        <v>8.1126809022500357E-3</v>
      </c>
      <c r="R95" s="149">
        <f t="shared" si="13"/>
        <v>3.0952128119876576E-5</v>
      </c>
      <c r="T95" s="113">
        <f t="shared" si="8"/>
        <v>6.5155364000000016E-3</v>
      </c>
      <c r="U95" s="113">
        <f t="shared" si="9"/>
        <v>1.0244785399999998E-2</v>
      </c>
    </row>
    <row r="96" spans="4:21" x14ac:dyDescent="0.2">
      <c r="D96" s="184">
        <v>38077</v>
      </c>
      <c r="E96" s="185">
        <v>1.8893837E-2</v>
      </c>
      <c r="F96" s="185">
        <f t="shared" si="10"/>
        <v>1.6346602407500077E-2</v>
      </c>
      <c r="G96" s="185">
        <v>4.2828320999999999E-3</v>
      </c>
      <c r="H96" s="185">
        <v>1.46110049E-2</v>
      </c>
      <c r="I96" s="185">
        <v>2.5000000000000001E-3</v>
      </c>
      <c r="L96" s="98">
        <f t="shared" si="7"/>
        <v>1.8977224400000003E-2</v>
      </c>
      <c r="N96" s="98">
        <f t="shared" si="11"/>
        <v>2.0782979433914717E-2</v>
      </c>
      <c r="Q96" s="149">
        <f t="shared" si="12"/>
        <v>1.6346602407500077E-2</v>
      </c>
      <c r="R96" s="149">
        <f t="shared" si="13"/>
        <v>2.0782979433914717E-2</v>
      </c>
      <c r="T96" s="113">
        <f t="shared" si="8"/>
        <v>1.46110049E-2</v>
      </c>
      <c r="U96" s="113">
        <f t="shared" si="9"/>
        <v>-4.1239598000000002E-3</v>
      </c>
    </row>
    <row r="97" spans="4:21" x14ac:dyDescent="0.2">
      <c r="D97" s="184">
        <v>37986</v>
      </c>
      <c r="E97" s="185">
        <v>8.0241440599999991E-2</v>
      </c>
      <c r="F97" s="185">
        <f t="shared" si="10"/>
        <v>7.7540836998500007E-2</v>
      </c>
      <c r="G97" s="185">
        <v>6.9996655199999994E-2</v>
      </c>
      <c r="H97" s="185">
        <v>1.0244785399999998E-2</v>
      </c>
      <c r="I97" s="185">
        <v>2.5000000000000001E-3</v>
      </c>
      <c r="L97" s="98">
        <f t="shared" si="7"/>
        <v>2.4613530599999996E-2</v>
      </c>
      <c r="N97" s="98">
        <f t="shared" si="11"/>
        <v>9.3592217988126114E-2</v>
      </c>
      <c r="Q97" s="149">
        <f t="shared" si="12"/>
        <v>7.7540836998500007E-2</v>
      </c>
      <c r="R97" s="149">
        <f t="shared" si="13"/>
        <v>9.3592217988126114E-2</v>
      </c>
      <c r="T97" s="113">
        <f t="shared" si="8"/>
        <v>1.0244785399999998E-2</v>
      </c>
      <c r="U97" s="113">
        <f t="shared" si="9"/>
        <v>3.6948727999999995E-3</v>
      </c>
    </row>
    <row r="98" spans="4:21" x14ac:dyDescent="0.2">
      <c r="D98" s="184">
        <v>37894</v>
      </c>
      <c r="E98" s="185">
        <v>1.0763632E-3</v>
      </c>
      <c r="F98" s="185">
        <f t="shared" si="10"/>
        <v>-1.426327707999997E-3</v>
      </c>
      <c r="G98" s="185">
        <v>5.2003229999999998E-3</v>
      </c>
      <c r="H98" s="185">
        <v>-4.1239598000000002E-3</v>
      </c>
      <c r="I98" s="185">
        <v>2.5000000000000001E-3</v>
      </c>
      <c r="L98" s="98">
        <f t="shared" si="7"/>
        <v>-1.1942792399999999E-2</v>
      </c>
      <c r="N98" s="98">
        <f t="shared" si="11"/>
        <v>-9.2875643385569306E-3</v>
      </c>
      <c r="Q98" s="149">
        <f t="shared" si="12"/>
        <v>-1.426327707999997E-3</v>
      </c>
      <c r="R98" s="149">
        <f t="shared" si="13"/>
        <v>-9.2875643385569306E-3</v>
      </c>
      <c r="T98" s="113">
        <f t="shared" si="8"/>
        <v>-4.1239598000000002E-3</v>
      </c>
      <c r="U98" s="113">
        <f t="shared" si="9"/>
        <v>-9.1430693000000007E-3</v>
      </c>
    </row>
    <row r="99" spans="4:21" x14ac:dyDescent="0.2">
      <c r="D99" s="184">
        <v>37802</v>
      </c>
      <c r="E99" s="185">
        <v>1.0109528899999999E-2</v>
      </c>
      <c r="F99" s="185">
        <f t="shared" si="10"/>
        <v>7.5842550777500684E-3</v>
      </c>
      <c r="G99" s="185">
        <v>6.4146561E-3</v>
      </c>
      <c r="H99" s="185">
        <v>3.6948727999999995E-3</v>
      </c>
      <c r="I99" s="185">
        <v>2.5000000000000001E-3</v>
      </c>
      <c r="L99" s="98">
        <f t="shared" si="7"/>
        <v>1.6532814899999998E-2</v>
      </c>
      <c r="N99" s="98">
        <f t="shared" si="11"/>
        <v>2.0495889513643561E-2</v>
      </c>
      <c r="Q99" s="149">
        <f t="shared" si="12"/>
        <v>7.5842550777500684E-3</v>
      </c>
      <c r="R99" s="149">
        <f t="shared" si="13"/>
        <v>2.0495889513643561E-2</v>
      </c>
      <c r="T99" s="113">
        <f t="shared" si="8"/>
        <v>3.6948727999999995E-3</v>
      </c>
      <c r="U99" s="113">
        <f t="shared" si="9"/>
        <v>-1.9278887800000005E-2</v>
      </c>
    </row>
    <row r="100" spans="4:21" x14ac:dyDescent="0.2">
      <c r="D100" s="184">
        <v>37711</v>
      </c>
      <c r="E100" s="185">
        <v>1.2551740700000001E-2</v>
      </c>
      <c r="F100" s="185">
        <f t="shared" si="10"/>
        <v>1.0020361348250129E-2</v>
      </c>
      <c r="G100" s="185">
        <v>2.1694810000000002E-2</v>
      </c>
      <c r="H100" s="185">
        <v>-9.1430693000000007E-3</v>
      </c>
      <c r="I100" s="185">
        <v>2.5000000000000001E-3</v>
      </c>
      <c r="L100" s="98">
        <f t="shared" si="7"/>
        <v>9.9274920000000377E-4</v>
      </c>
      <c r="N100" s="98">
        <f t="shared" si="11"/>
        <v>2.0152323963508634E-2</v>
      </c>
      <c r="Q100" s="149">
        <f t="shared" si="12"/>
        <v>1.0020361348250129E-2</v>
      </c>
      <c r="R100" s="149">
        <f t="shared" si="13"/>
        <v>2.0152323963508634E-2</v>
      </c>
      <c r="T100" s="113">
        <f t="shared" si="8"/>
        <v>-9.1430693000000007E-3</v>
      </c>
      <c r="U100" s="113">
        <f t="shared" si="9"/>
        <v>-1.9623218000000007E-3</v>
      </c>
    </row>
    <row r="101" spans="4:21" x14ac:dyDescent="0.2">
      <c r="D101" s="184">
        <v>37621</v>
      </c>
      <c r="E101" s="185">
        <v>4.2260763999999999E-2</v>
      </c>
      <c r="F101" s="185">
        <f t="shared" si="10"/>
        <v>3.9655112089999944E-2</v>
      </c>
      <c r="G101" s="185">
        <v>6.1539651800000005E-2</v>
      </c>
      <c r="H101" s="185">
        <v>-1.9278887800000005E-2</v>
      </c>
      <c r="I101" s="185">
        <v>2.5000000000000001E-3</v>
      </c>
      <c r="L101" s="98">
        <f t="shared" si="7"/>
        <v>-3.6595453800000011E-2</v>
      </c>
      <c r="N101" s="98">
        <f t="shared" si="11"/>
        <v>2.013539619939575E-2</v>
      </c>
      <c r="Q101" s="149">
        <f t="shared" si="12"/>
        <v>3.9655112089999944E-2</v>
      </c>
      <c r="R101" s="149">
        <f t="shared" si="13"/>
        <v>2.013539619939575E-2</v>
      </c>
      <c r="T101" s="113">
        <f t="shared" si="8"/>
        <v>-1.9278887800000005E-2</v>
      </c>
      <c r="U101" s="113">
        <f t="shared" si="9"/>
        <v>4.6243840000000005E-3</v>
      </c>
    </row>
    <row r="102" spans="4:21" x14ac:dyDescent="0.2">
      <c r="D102" s="184">
        <v>37529</v>
      </c>
      <c r="E102" s="185">
        <v>1.5015592999999999E-3</v>
      </c>
      <c r="F102" s="185">
        <f t="shared" si="10"/>
        <v>-1.0021945982499059E-3</v>
      </c>
      <c r="G102" s="185">
        <v>3.4638811000000003E-3</v>
      </c>
      <c r="H102" s="185">
        <v>-1.9623218000000007E-3</v>
      </c>
      <c r="I102" s="185">
        <v>2.5000000000000001E-3</v>
      </c>
      <c r="L102" s="98">
        <f t="shared" si="7"/>
        <v>-8.5490276000000018E-3</v>
      </c>
      <c r="N102" s="98">
        <f t="shared" si="11"/>
        <v>-7.6019724168391312E-3</v>
      </c>
      <c r="Q102" s="149">
        <f t="shared" si="12"/>
        <v>-1.0021945982499059E-3</v>
      </c>
      <c r="R102" s="149">
        <f t="shared" si="13"/>
        <v>-7.6019724168391312E-3</v>
      </c>
      <c r="T102" s="113">
        <f t="shared" si="8"/>
        <v>-1.9623218000000007E-3</v>
      </c>
      <c r="U102" s="113">
        <f t="shared" si="9"/>
        <v>-1.0217397600000001E-2</v>
      </c>
    </row>
    <row r="103" spans="4:21" x14ac:dyDescent="0.2">
      <c r="D103" s="184">
        <v>37437</v>
      </c>
      <c r="E103" s="185">
        <v>1.8978469000000001E-2</v>
      </c>
      <c r="F103" s="185">
        <f t="shared" si="10"/>
        <v>1.6431022827500197E-2</v>
      </c>
      <c r="G103" s="185">
        <v>1.4354085000000001E-2</v>
      </c>
      <c r="H103" s="185">
        <v>4.6243840000000005E-3</v>
      </c>
      <c r="I103" s="185">
        <v>2.5000000000000001E-3</v>
      </c>
      <c r="L103" s="98">
        <f t="shared" si="7"/>
        <v>1.9466165600000002E-2</v>
      </c>
      <c r="N103" s="98">
        <f t="shared" si="11"/>
        <v>3.1514420421657308E-2</v>
      </c>
      <c r="Q103" s="149">
        <f t="shared" si="12"/>
        <v>1.6431022827500197E-2</v>
      </c>
      <c r="R103" s="149">
        <f t="shared" si="13"/>
        <v>3.1514420421657308E-2</v>
      </c>
      <c r="T103" s="113">
        <f t="shared" si="8"/>
        <v>4.6243840000000005E-3</v>
      </c>
      <c r="U103" s="113">
        <f t="shared" si="9"/>
        <v>-4.6753338300000002E-2</v>
      </c>
    </row>
    <row r="104" spans="4:21" x14ac:dyDescent="0.2">
      <c r="D104" s="184">
        <v>37346</v>
      </c>
      <c r="E104" s="185">
        <v>-9.2604210000000011E-4</v>
      </c>
      <c r="F104" s="185">
        <f t="shared" si="10"/>
        <v>-3.4237269947500204E-3</v>
      </c>
      <c r="G104" s="185">
        <v>9.2913555000000009E-3</v>
      </c>
      <c r="H104" s="185">
        <v>-1.0217397600000001E-2</v>
      </c>
      <c r="I104" s="185">
        <v>2.5000000000000001E-3</v>
      </c>
      <c r="L104" s="98">
        <f t="shared" si="7"/>
        <v>2.6318543100000001E-2</v>
      </c>
      <c r="N104" s="98">
        <f t="shared" si="11"/>
        <v>3.3264797456333817E-2</v>
      </c>
      <c r="Q104" s="149">
        <f t="shared" si="12"/>
        <v>-3.4237269947500204E-3</v>
      </c>
      <c r="R104" s="149">
        <f t="shared" si="13"/>
        <v>3.3264797456333817E-2</v>
      </c>
      <c r="T104" s="113">
        <f t="shared" si="8"/>
        <v>-1.0217397600000001E-2</v>
      </c>
      <c r="U104" s="113">
        <f t="shared" si="9"/>
        <v>-2.0883482200000001E-2</v>
      </c>
    </row>
    <row r="105" spans="4:21" x14ac:dyDescent="0.2">
      <c r="D105" s="184">
        <v>37256</v>
      </c>
      <c r="E105" s="185">
        <v>-2.20379596E-2</v>
      </c>
      <c r="F105" s="185">
        <f t="shared" si="10"/>
        <v>-2.4482864700999918E-2</v>
      </c>
      <c r="G105" s="185">
        <v>2.4715378700000002E-2</v>
      </c>
      <c r="H105" s="185">
        <v>-4.6753338300000002E-2</v>
      </c>
      <c r="I105" s="185">
        <v>2.5000000000000001E-3</v>
      </c>
      <c r="L105" s="98">
        <f t="shared" si="7"/>
        <v>-7.2623194400000007E-2</v>
      </c>
      <c r="N105" s="98">
        <f t="shared" si="11"/>
        <v>-5.2078468638369513E-2</v>
      </c>
      <c r="Q105" s="149">
        <f t="shared" si="12"/>
        <v>-2.4482864700999918E-2</v>
      </c>
      <c r="R105" s="149">
        <f t="shared" si="13"/>
        <v>-5.2078468638369513E-2</v>
      </c>
      <c r="T105" s="113">
        <f t="shared" si="8"/>
        <v>-4.6753338300000002E-2</v>
      </c>
      <c r="U105" s="113">
        <f t="shared" si="9"/>
        <v>-1.7909804000000003E-3</v>
      </c>
    </row>
    <row r="106" spans="4:21" x14ac:dyDescent="0.2">
      <c r="D106" s="184">
        <v>37164</v>
      </c>
      <c r="E106" s="185">
        <v>-1.5766908600000001E-2</v>
      </c>
      <c r="F106" s="185">
        <f t="shared" si="10"/>
        <v>-1.8227491328499879E-2</v>
      </c>
      <c r="G106" s="185">
        <v>5.1165735999999995E-3</v>
      </c>
      <c r="H106" s="185">
        <v>-2.0883482200000001E-2</v>
      </c>
      <c r="I106" s="185">
        <v>2.5000000000000001E-3</v>
      </c>
      <c r="L106" s="98">
        <f t="shared" si="7"/>
        <v>-3.9975983999999999E-2</v>
      </c>
      <c r="N106" s="98">
        <f t="shared" si="11"/>
        <v>-3.747629058820745E-2</v>
      </c>
      <c r="Q106" s="149">
        <f t="shared" si="12"/>
        <v>-1.8227491328499879E-2</v>
      </c>
      <c r="R106" s="149">
        <f t="shared" si="13"/>
        <v>-3.747629058820745E-2</v>
      </c>
      <c r="T106" s="113">
        <f t="shared" si="8"/>
        <v>-2.0883482200000001E-2</v>
      </c>
      <c r="U106" s="113">
        <f t="shared" si="9"/>
        <v>-6.0231429000000003E-3</v>
      </c>
    </row>
    <row r="107" spans="4:21" x14ac:dyDescent="0.2">
      <c r="D107" s="184">
        <v>37072</v>
      </c>
      <c r="E107" s="185">
        <v>6.6211079999999997E-3</v>
      </c>
      <c r="F107" s="185">
        <f t="shared" si="10"/>
        <v>4.1045552300000843E-3</v>
      </c>
      <c r="G107" s="185">
        <v>8.4120884E-3</v>
      </c>
      <c r="H107" s="185">
        <v>-1.7909804000000003E-3</v>
      </c>
      <c r="I107" s="185">
        <v>2.5000000000000001E-3</v>
      </c>
      <c r="L107" s="98">
        <f t="shared" si="7"/>
        <v>2.4411820999999997E-3</v>
      </c>
      <c r="N107" s="98">
        <f t="shared" si="11"/>
        <v>8.3466214247769344E-3</v>
      </c>
      <c r="Q107" s="149">
        <f t="shared" si="12"/>
        <v>4.1045552300000843E-3</v>
      </c>
      <c r="R107" s="149">
        <f t="shared" si="13"/>
        <v>8.3466214247769344E-3</v>
      </c>
      <c r="T107" s="113">
        <f t="shared" si="8"/>
        <v>-1.7909804000000003E-3</v>
      </c>
      <c r="U107" s="113">
        <f t="shared" si="9"/>
        <v>-1.0504849500000003E-2</v>
      </c>
    </row>
    <row r="108" spans="4:21" x14ac:dyDescent="0.2">
      <c r="D108" s="184">
        <v>36981</v>
      </c>
      <c r="E108" s="185">
        <v>-4.0885145000000003E-3</v>
      </c>
      <c r="F108" s="185">
        <f t="shared" si="10"/>
        <v>-6.5782932137500305E-3</v>
      </c>
      <c r="G108" s="185">
        <v>1.9346284E-3</v>
      </c>
      <c r="H108" s="185">
        <v>-6.0231429000000003E-3</v>
      </c>
      <c r="I108" s="185">
        <v>2.5000000000000001E-3</v>
      </c>
      <c r="L108" s="98">
        <f t="shared" si="7"/>
        <v>-1.5414362999999973E-3</v>
      </c>
      <c r="N108" s="98">
        <f t="shared" si="11"/>
        <v>-2.1107655314267504E-3</v>
      </c>
      <c r="Q108" s="149">
        <f t="shared" si="12"/>
        <v>-6.5782932137500305E-3</v>
      </c>
      <c r="R108" s="149">
        <f t="shared" si="13"/>
        <v>-2.1107655314267504E-3</v>
      </c>
      <c r="T108" s="113">
        <f t="shared" si="8"/>
        <v>-6.0231429000000003E-3</v>
      </c>
      <c r="U108" s="113">
        <f t="shared" si="9"/>
        <v>-3.7249776999999993E-3</v>
      </c>
    </row>
    <row r="109" spans="4:21" x14ac:dyDescent="0.2">
      <c r="D109" s="184">
        <v>36891</v>
      </c>
      <c r="E109" s="185">
        <v>3.42473316E-2</v>
      </c>
      <c r="F109" s="185">
        <f t="shared" si="10"/>
        <v>3.1661713271000202E-2</v>
      </c>
      <c r="G109" s="185">
        <v>4.4752181100000003E-2</v>
      </c>
      <c r="H109" s="185">
        <v>-1.0504849500000003E-2</v>
      </c>
      <c r="I109" s="185">
        <v>2.5000000000000001E-3</v>
      </c>
      <c r="L109" s="98">
        <f t="shared" si="7"/>
        <v>-1.7284721300000007E-2</v>
      </c>
      <c r="N109" s="98">
        <f t="shared" si="11"/>
        <v>2.4127195995064188E-2</v>
      </c>
      <c r="Q109" s="149">
        <f t="shared" si="12"/>
        <v>3.1661713271000202E-2</v>
      </c>
      <c r="R109" s="149">
        <f t="shared" si="13"/>
        <v>2.4127195995064188E-2</v>
      </c>
      <c r="T109" s="113">
        <f t="shared" si="8"/>
        <v>-1.0504849500000003E-2</v>
      </c>
      <c r="U109" s="113">
        <f t="shared" si="9"/>
        <v>-1.3636935000000006E-3</v>
      </c>
    </row>
    <row r="110" spans="4:21" x14ac:dyDescent="0.2">
      <c r="D110" s="184">
        <v>36799</v>
      </c>
      <c r="E110" s="185">
        <v>8.7163030000000008E-4</v>
      </c>
      <c r="F110" s="185">
        <f t="shared" si="10"/>
        <v>-1.6305487757498627E-3</v>
      </c>
      <c r="G110" s="185">
        <v>4.5966079999999994E-3</v>
      </c>
      <c r="H110" s="185">
        <v>-3.7249776999999993E-3</v>
      </c>
      <c r="I110" s="185">
        <v>2.5000000000000001E-3</v>
      </c>
      <c r="L110" s="98">
        <f t="shared" si="7"/>
        <v>-6.0862618999999981E-3</v>
      </c>
      <c r="N110" s="98">
        <f t="shared" si="11"/>
        <v>-4.0138359849891669E-3</v>
      </c>
      <c r="Q110" s="149">
        <f t="shared" si="12"/>
        <v>-1.6305487757498627E-3</v>
      </c>
      <c r="R110" s="149">
        <f t="shared" si="13"/>
        <v>-4.0138359849891669E-3</v>
      </c>
      <c r="T110" s="113">
        <f t="shared" si="8"/>
        <v>-3.7249776999999993E-3</v>
      </c>
      <c r="U110" s="113">
        <f t="shared" si="9"/>
        <v>-4.0629228999999999E-3</v>
      </c>
    </row>
    <row r="111" spans="4:21" x14ac:dyDescent="0.2">
      <c r="D111" s="184">
        <v>36707</v>
      </c>
      <c r="E111" s="185">
        <v>7.9106214999999994E-3</v>
      </c>
      <c r="F111" s="185">
        <f t="shared" si="10"/>
        <v>5.390844946250084E-3</v>
      </c>
      <c r="G111" s="185">
        <v>9.274315E-3</v>
      </c>
      <c r="H111" s="185">
        <v>-1.3636935000000006E-3</v>
      </c>
      <c r="I111" s="185">
        <v>2.5000000000000001E-3</v>
      </c>
      <c r="L111" s="98">
        <f t="shared" si="7"/>
        <v>1.3355358999999987E-3</v>
      </c>
      <c r="N111" s="98">
        <f t="shared" si="11"/>
        <v>8.0956814879291628E-3</v>
      </c>
      <c r="Q111" s="149">
        <f t="shared" si="12"/>
        <v>5.390844946250084E-3</v>
      </c>
      <c r="R111" s="149">
        <f t="shared" si="13"/>
        <v>8.0956814879291628E-3</v>
      </c>
      <c r="T111" s="113">
        <f t="shared" si="8"/>
        <v>-1.3636935000000006E-3</v>
      </c>
      <c r="U111" s="113">
        <f t="shared" si="9"/>
        <v>1.2731016499999998E-2</v>
      </c>
    </row>
    <row r="112" spans="4:21" x14ac:dyDescent="0.2">
      <c r="D112" s="184">
        <v>36616</v>
      </c>
      <c r="E112" s="185">
        <v>3.2166483E-3</v>
      </c>
      <c r="F112" s="185">
        <f t="shared" si="10"/>
        <v>7.0860667925010112E-4</v>
      </c>
      <c r="G112" s="185">
        <v>7.2795712000000004E-3</v>
      </c>
      <c r="H112" s="185">
        <v>-4.0629228999999999E-3</v>
      </c>
      <c r="I112" s="185">
        <v>2.5000000000000001E-3</v>
      </c>
      <c r="L112" s="98">
        <f t="shared" si="7"/>
        <v>-2.0856862299999997E-2</v>
      </c>
      <c r="N112" s="98">
        <f t="shared" si="11"/>
        <v>-1.6194797313836107E-2</v>
      </c>
      <c r="Q112" s="149">
        <f t="shared" si="12"/>
        <v>7.0860667925010112E-4</v>
      </c>
      <c r="R112" s="149">
        <f t="shared" si="13"/>
        <v>-1.6194797313836107E-2</v>
      </c>
      <c r="T112" s="113"/>
      <c r="U112" s="113"/>
    </row>
    <row r="113" spans="4:21" x14ac:dyDescent="0.2">
      <c r="D113" s="184">
        <v>36525</v>
      </c>
      <c r="E113" s="185">
        <v>4.4873659900000001E-2</v>
      </c>
      <c r="F113" s="185">
        <f t="shared" si="10"/>
        <v>4.2261475750249966E-2</v>
      </c>
      <c r="G113" s="185">
        <v>3.2142643400000004E-2</v>
      </c>
      <c r="H113" s="185">
        <v>1.2731016499999998E-2</v>
      </c>
      <c r="I113" s="185">
        <v>2.5000000000000001E-3</v>
      </c>
      <c r="L113" s="98">
        <f t="shared" si="7"/>
        <v>2.5006539299999995E-2</v>
      </c>
      <c r="N113" s="98">
        <f t="shared" si="11"/>
        <v>5.5308076577949894E-2</v>
      </c>
      <c r="Q113" s="149">
        <f t="shared" si="12"/>
        <v>4.2261475750249966E-2</v>
      </c>
      <c r="R113" s="149">
        <f t="shared" si="13"/>
        <v>5.5308076577949894E-2</v>
      </c>
      <c r="T113" s="113"/>
      <c r="U113" s="113"/>
    </row>
    <row r="114" spans="4:21" x14ac:dyDescent="0.2">
      <c r="D114" s="184">
        <v>36433</v>
      </c>
      <c r="E114" s="185">
        <v>8.2268210000000005E-3</v>
      </c>
      <c r="F114" s="185">
        <f t="shared" si="10"/>
        <v>5.7062539475001284E-3</v>
      </c>
      <c r="G114" s="185">
        <v>7.7713273000000003E-3</v>
      </c>
      <c r="H114" s="185">
        <v>4.554937000000002E-4</v>
      </c>
      <c r="I114" s="185">
        <v>2.5000000000000001E-3</v>
      </c>
      <c r="L114" s="98">
        <f t="shared" si="7"/>
        <v>-6.0946857999999993E-3</v>
      </c>
      <c r="N114" s="98">
        <f t="shared" si="11"/>
        <v>-8.7479549239699583E-4</v>
      </c>
      <c r="Q114" s="149">
        <f t="shared" si="12"/>
        <v>5.7062539475001284E-3</v>
      </c>
      <c r="R114" s="149">
        <f t="shared" si="13"/>
        <v>-8.7479549239699583E-4</v>
      </c>
      <c r="T114" s="113"/>
      <c r="U114" s="113"/>
    </row>
    <row r="115" spans="4:21" x14ac:dyDescent="0.2">
      <c r="D115" s="184">
        <v>36341</v>
      </c>
      <c r="E115" s="185">
        <v>1.5850215899999999E-2</v>
      </c>
      <c r="F115" s="185">
        <f t="shared" si="10"/>
        <v>1.3310590360250174E-2</v>
      </c>
      <c r="G115" s="185">
        <v>8.8445426999999993E-3</v>
      </c>
      <c r="H115" s="185">
        <v>7.0056731999999997E-3</v>
      </c>
      <c r="I115" s="185">
        <v>2.5000000000000001E-3</v>
      </c>
      <c r="L115" s="98">
        <f t="shared" si="7"/>
        <v>1.2834439199999999E-2</v>
      </c>
      <c r="N115" s="98">
        <f t="shared" si="11"/>
        <v>1.9238015403920894E-2</v>
      </c>
      <c r="Q115" s="149">
        <f t="shared" si="12"/>
        <v>1.3310590360250174E-2</v>
      </c>
      <c r="R115" s="149">
        <f t="shared" si="13"/>
        <v>1.9238015403920894E-2</v>
      </c>
      <c r="T115" s="113"/>
      <c r="U115" s="113"/>
    </row>
    <row r="116" spans="4:21" x14ac:dyDescent="0.2">
      <c r="D116" s="184">
        <v>36250</v>
      </c>
      <c r="E116" s="185">
        <v>6.6111622000000004E-3</v>
      </c>
      <c r="F116" s="185">
        <f t="shared" si="10"/>
        <v>4.0946342945000769E-3</v>
      </c>
      <c r="G116" s="185">
        <v>5.4342549999999998E-3</v>
      </c>
      <c r="H116" s="185">
        <v>1.1769072000000005E-3</v>
      </c>
      <c r="I116" s="185">
        <v>2.5000000000000001E-3</v>
      </c>
      <c r="L116" s="98">
        <f t="shared" si="7"/>
        <v>-1.4730837999999968E-3</v>
      </c>
      <c r="N116" s="98">
        <f t="shared" si="11"/>
        <v>1.4432831717769989E-3</v>
      </c>
      <c r="Q116" s="149">
        <f t="shared" si="12"/>
        <v>4.0946342945000769E-3</v>
      </c>
      <c r="R116" s="149">
        <f t="shared" si="13"/>
        <v>1.4432831717769989E-3</v>
      </c>
      <c r="T116" s="113"/>
      <c r="U116" s="113"/>
    </row>
    <row r="117" spans="4:21" x14ac:dyDescent="0.2">
      <c r="D117" s="184">
        <v>36160</v>
      </c>
      <c r="E117" s="185">
        <v>2.9255526699999999E-2</v>
      </c>
      <c r="F117" s="185">
        <f t="shared" si="10"/>
        <v>2.6682387883250058E-2</v>
      </c>
      <c r="G117" s="185">
        <v>2.5428628500000001E-2</v>
      </c>
      <c r="H117" s="185">
        <v>3.8268981999999979E-3</v>
      </c>
      <c r="I117" s="185">
        <v>2.5000000000000001E-3</v>
      </c>
      <c r="L117" s="98">
        <f t="shared" si="7"/>
        <v>8.4081593999999968E-3</v>
      </c>
      <c r="N117" s="98">
        <f t="shared" si="11"/>
        <v>3.1465469372097044E-2</v>
      </c>
      <c r="Q117" s="149">
        <f t="shared" si="12"/>
        <v>2.6682387883250058E-2</v>
      </c>
      <c r="R117" s="149">
        <f t="shared" si="13"/>
        <v>3.1465469372097044E-2</v>
      </c>
      <c r="T117" s="113"/>
      <c r="U117" s="113"/>
    </row>
    <row r="118" spans="4:21" x14ac:dyDescent="0.2">
      <c r="D118" s="184">
        <v>36068</v>
      </c>
      <c r="E118" s="185">
        <v>9.1095459E-3</v>
      </c>
      <c r="F118" s="185">
        <f t="shared" si="10"/>
        <v>6.5867720352499326E-3</v>
      </c>
      <c r="G118" s="185">
        <v>9.863908900000001E-3</v>
      </c>
      <c r="H118" s="185">
        <v>-7.5436300000000095E-4</v>
      </c>
      <c r="I118" s="185">
        <v>2.5000000000000001E-3</v>
      </c>
      <c r="L118" s="98">
        <f t="shared" si="7"/>
        <v>-2.8658129000000004E-3</v>
      </c>
      <c r="N118" s="98">
        <f t="shared" si="11"/>
        <v>4.4524033129234031E-3</v>
      </c>
      <c r="Q118" s="149">
        <f t="shared" si="12"/>
        <v>6.5867720352499326E-3</v>
      </c>
      <c r="R118" s="149">
        <f t="shared" si="13"/>
        <v>4.4524033129234031E-3</v>
      </c>
      <c r="T118" s="113"/>
      <c r="U118" s="113"/>
    </row>
    <row r="119" spans="4:21" x14ac:dyDescent="0.2">
      <c r="D119" s="184">
        <v>35976</v>
      </c>
      <c r="E119" s="185">
        <v>1.44033849E-2</v>
      </c>
      <c r="F119" s="185">
        <f t="shared" si="10"/>
        <v>1.1867376437750154E-2</v>
      </c>
      <c r="G119" s="185">
        <v>1.3046298000000001E-2</v>
      </c>
      <c r="H119" s="185">
        <v>1.3570868999999985E-3</v>
      </c>
      <c r="I119" s="185">
        <v>2.5000000000000001E-3</v>
      </c>
      <c r="L119" s="98">
        <f t="shared" si="7"/>
        <v>2.4221804999999975E-3</v>
      </c>
      <c r="N119" s="98">
        <f t="shared" si="11"/>
        <v>1.2961328791141202E-2</v>
      </c>
      <c r="Q119" s="149">
        <f t="shared" si="12"/>
        <v>1.1867376437750154E-2</v>
      </c>
      <c r="R119" s="149">
        <f t="shared" si="13"/>
        <v>1.2961328791141202E-2</v>
      </c>
      <c r="T119" s="113"/>
      <c r="U119" s="113"/>
    </row>
    <row r="120" spans="4:21" x14ac:dyDescent="0.2">
      <c r="D120" s="184">
        <v>35885</v>
      </c>
      <c r="E120" s="185">
        <v>8.1514597000000005E-3</v>
      </c>
      <c r="F120" s="185">
        <f t="shared" si="10"/>
        <v>5.6310810507500531E-3</v>
      </c>
      <c r="G120" s="185">
        <v>7.8594664000000009E-3</v>
      </c>
      <c r="H120" s="185">
        <v>2.9199329999999961E-4</v>
      </c>
      <c r="I120" s="185">
        <v>2.5000000000000001E-3</v>
      </c>
      <c r="L120" s="98">
        <f t="shared" si="7"/>
        <v>1.9279407199999994E-2</v>
      </c>
      <c r="N120" s="98">
        <f t="shared" si="11"/>
        <v>2.4722173454467811E-2</v>
      </c>
      <c r="Q120" s="149">
        <f t="shared" si="12"/>
        <v>5.6310810507500531E-3</v>
      </c>
      <c r="R120" s="149">
        <f t="shared" si="13"/>
        <v>2.4722173454467811E-2</v>
      </c>
      <c r="T120" s="113"/>
      <c r="U120" s="113"/>
    </row>
    <row r="121" spans="4:21" x14ac:dyDescent="0.2">
      <c r="D121" s="184">
        <v>35795</v>
      </c>
      <c r="E121" s="185">
        <v>2.49420118E-2</v>
      </c>
      <c r="F121" s="185">
        <f t="shared" si="10"/>
        <v>2.2379656770500134E-2</v>
      </c>
      <c r="G121" s="185">
        <v>4.3637432399999995E-2</v>
      </c>
      <c r="H121" s="185">
        <v>-1.8695420599999995E-2</v>
      </c>
      <c r="I121" s="185">
        <v>2.5000000000000001E-3</v>
      </c>
      <c r="L121" s="98">
        <f t="shared" si="7"/>
        <v>-2.3315981599999987E-2</v>
      </c>
      <c r="N121" s="98">
        <f t="shared" si="11"/>
        <v>1.6755741226017751E-2</v>
      </c>
      <c r="Q121" s="149">
        <f t="shared" si="12"/>
        <v>2.2379656770500134E-2</v>
      </c>
      <c r="R121" s="149">
        <f t="shared" si="13"/>
        <v>1.6755741226017751E-2</v>
      </c>
      <c r="T121" s="113"/>
      <c r="U121" s="113"/>
    </row>
    <row r="122" spans="4:21" x14ac:dyDescent="0.2">
      <c r="D122" s="184">
        <v>35703</v>
      </c>
      <c r="E122" s="185">
        <v>5.0105080000000001E-4</v>
      </c>
      <c r="F122" s="185">
        <f t="shared" si="10"/>
        <v>-2.0002018269998922E-3</v>
      </c>
      <c r="G122" s="185">
        <v>1.4575910400000001E-2</v>
      </c>
      <c r="H122" s="185">
        <v>-1.4074859600000001E-2</v>
      </c>
      <c r="I122" s="185">
        <v>2.5000000000000001E-3</v>
      </c>
      <c r="L122" s="98">
        <f t="shared" si="7"/>
        <v>-3.09459895E-2</v>
      </c>
      <c r="N122" s="98">
        <f t="shared" si="11"/>
        <v>-1.927909220751578E-2</v>
      </c>
      <c r="Q122" s="149">
        <f t="shared" si="12"/>
        <v>-2.0002018269998922E-3</v>
      </c>
      <c r="R122" s="149">
        <f t="shared" si="13"/>
        <v>-1.927909220751578E-2</v>
      </c>
      <c r="T122" s="113"/>
      <c r="U122" s="113"/>
    </row>
    <row r="123" spans="4:21" x14ac:dyDescent="0.2">
      <c r="D123" s="184">
        <v>35611</v>
      </c>
      <c r="E123" s="185">
        <v>1.9906248499999998E-2</v>
      </c>
      <c r="F123" s="185">
        <f t="shared" si="10"/>
        <v>1.7356482878750024E-2</v>
      </c>
      <c r="G123" s="185">
        <v>1.7109978200000001E-2</v>
      </c>
      <c r="H123" s="185">
        <v>2.7962702999999971E-3</v>
      </c>
      <c r="I123" s="185">
        <v>2.5000000000000001E-3</v>
      </c>
      <c r="L123" s="98">
        <f t="shared" si="7"/>
        <v>1.2072618499999993E-2</v>
      </c>
      <c r="N123" s="98">
        <f t="shared" si="11"/>
        <v>2.6815686042003462E-2</v>
      </c>
      <c r="Q123" s="149">
        <f t="shared" si="12"/>
        <v>1.7356482878750024E-2</v>
      </c>
      <c r="R123" s="149">
        <f t="shared" si="13"/>
        <v>2.6815686042003462E-2</v>
      </c>
      <c r="T123" s="113"/>
      <c r="U123" s="113"/>
    </row>
    <row r="124" spans="4:21" x14ac:dyDescent="0.2">
      <c r="D124" s="184">
        <v>35520</v>
      </c>
      <c r="E124" s="185">
        <v>6.7119911000000001E-3</v>
      </c>
      <c r="F124" s="185">
        <f t="shared" si="10"/>
        <v>4.1952111222500754E-3</v>
      </c>
      <c r="G124" s="185">
        <v>1.3192068999999999E-2</v>
      </c>
      <c r="H124" s="185">
        <v>-6.4800778999999989E-3</v>
      </c>
      <c r="I124" s="185">
        <v>2.5000000000000001E-3</v>
      </c>
      <c r="L124" s="98">
        <f t="shared" si="7"/>
        <v>-2.8360168699999994E-2</v>
      </c>
      <c r="N124" s="98">
        <f t="shared" si="11"/>
        <v>-1.8003373429836156E-2</v>
      </c>
      <c r="Q124" s="149">
        <f t="shared" si="12"/>
        <v>4.1952111222500754E-3</v>
      </c>
      <c r="R124" s="149">
        <f t="shared" si="13"/>
        <v>-1.8003373429836156E-2</v>
      </c>
      <c r="T124" s="113"/>
      <c r="U124" s="113"/>
    </row>
    <row r="125" spans="4:21" x14ac:dyDescent="0.2">
      <c r="D125" s="184">
        <v>35430</v>
      </c>
      <c r="E125" s="185">
        <v>4.4829457499999996E-2</v>
      </c>
      <c r="F125" s="185">
        <f t="shared" si="10"/>
        <v>4.2217383856249846E-2</v>
      </c>
      <c r="G125" s="185">
        <v>2.94294446E-2</v>
      </c>
      <c r="H125" s="185">
        <v>1.5400012899999996E-2</v>
      </c>
      <c r="I125" s="185">
        <v>2.5000000000000001E-3</v>
      </c>
      <c r="L125" s="98">
        <f t="shared" si="7"/>
        <v>3.8854382699999988E-2</v>
      </c>
      <c r="N125" s="98">
        <f t="shared" si="11"/>
        <v>6.6753721977629299E-2</v>
      </c>
      <c r="Q125" s="149">
        <f t="shared" si="12"/>
        <v>4.2217383856249846E-2</v>
      </c>
      <c r="R125" s="149">
        <f t="shared" si="13"/>
        <v>6.6753721977629299E-2</v>
      </c>
      <c r="T125" s="113"/>
      <c r="U125" s="113"/>
    </row>
    <row r="126" spans="4:21" x14ac:dyDescent="0.2">
      <c r="D126" s="184">
        <v>35338</v>
      </c>
      <c r="E126" s="185">
        <v>7.0924074000000004E-3</v>
      </c>
      <c r="F126" s="185">
        <f t="shared" si="10"/>
        <v>4.57467638150022E-3</v>
      </c>
      <c r="G126" s="185">
        <v>1.5146764299999999E-2</v>
      </c>
      <c r="H126" s="185">
        <v>-8.0543568999999985E-3</v>
      </c>
      <c r="I126" s="185">
        <v>2.5000000000000001E-3</v>
      </c>
      <c r="L126" s="98">
        <f t="shared" si="7"/>
        <v>-1.1927873699999997E-2</v>
      </c>
      <c r="N126" s="98">
        <f t="shared" si="11"/>
        <v>5.3062635369482969E-4</v>
      </c>
      <c r="Q126" s="149">
        <f t="shared" si="12"/>
        <v>4.57467638150022E-3</v>
      </c>
      <c r="R126" s="149">
        <f t="shared" si="13"/>
        <v>5.3062635369482969E-4</v>
      </c>
      <c r="T126" s="113"/>
      <c r="U126" s="113"/>
    </row>
    <row r="127" spans="4:21" x14ac:dyDescent="0.2">
      <c r="D127" s="184">
        <v>35246</v>
      </c>
      <c r="E127" s="185">
        <v>1.9138256400000001E-2</v>
      </c>
      <c r="F127" s="185">
        <f t="shared" si="10"/>
        <v>1.6590410759000029E-2</v>
      </c>
      <c r="G127" s="185">
        <v>2.3319096500000001E-2</v>
      </c>
      <c r="H127" s="185">
        <v>-4.1808400999999995E-3</v>
      </c>
      <c r="I127" s="185">
        <v>2.5000000000000001E-3</v>
      </c>
      <c r="L127" s="98">
        <f t="shared" si="7"/>
        <v>-3.7595214999999998E-3</v>
      </c>
      <c r="N127" s="98">
        <f t="shared" si="11"/>
        <v>1.6923226589459439E-2</v>
      </c>
      <c r="Q127" s="149">
        <f t="shared" si="12"/>
        <v>1.6590410759000029E-2</v>
      </c>
      <c r="R127" s="149">
        <f t="shared" si="13"/>
        <v>1.6923226589459439E-2</v>
      </c>
      <c r="T127" s="113"/>
      <c r="U127" s="113"/>
    </row>
    <row r="128" spans="4:21" x14ac:dyDescent="0.2">
      <c r="D128" s="184">
        <v>35155</v>
      </c>
      <c r="E128" s="185">
        <v>6.2351334000000005E-3</v>
      </c>
      <c r="F128" s="185">
        <f t="shared" si="10"/>
        <v>3.7195455665000043E-3</v>
      </c>
      <c r="G128" s="185">
        <v>1.08372921E-2</v>
      </c>
      <c r="H128" s="185">
        <v>-4.6021586999999992E-3</v>
      </c>
      <c r="I128" s="185">
        <v>2.5000000000000001E-3</v>
      </c>
      <c r="L128" s="98">
        <f t="shared" si="7"/>
        <v>-1.15709838E-2</v>
      </c>
      <c r="N128" s="98">
        <f t="shared" si="11"/>
        <v>-3.356942106746641E-3</v>
      </c>
      <c r="Q128" s="149">
        <f t="shared" si="12"/>
        <v>3.7195455665000043E-3</v>
      </c>
      <c r="R128" s="149">
        <f t="shared" si="13"/>
        <v>-3.356942106746641E-3</v>
      </c>
      <c r="T128" s="113"/>
      <c r="U128" s="113"/>
    </row>
    <row r="129" spans="4:21" x14ac:dyDescent="0.2">
      <c r="D129" s="184">
        <v>35064</v>
      </c>
      <c r="E129" s="185">
        <v>4.2931575999999999E-2</v>
      </c>
      <c r="F129" s="185">
        <f t="shared" si="10"/>
        <v>4.032424706000004E-2</v>
      </c>
      <c r="G129" s="185">
        <v>4.0564909599999997E-2</v>
      </c>
      <c r="H129" s="185">
        <v>2.3666664000000018E-3</v>
      </c>
      <c r="I129" s="185">
        <v>2.5000000000000001E-3</v>
      </c>
      <c r="L129" s="98">
        <f t="shared" si="7"/>
        <v>1.5305911900000004E-2</v>
      </c>
      <c r="N129" s="98">
        <f t="shared" si="11"/>
        <v>5.3850475171487888E-2</v>
      </c>
      <c r="Q129" s="149">
        <f t="shared" si="12"/>
        <v>4.032424706000004E-2</v>
      </c>
      <c r="R129" s="149">
        <f t="shared" si="13"/>
        <v>5.3850475171487888E-2</v>
      </c>
      <c r="T129" s="113"/>
      <c r="U129" s="113"/>
    </row>
    <row r="130" spans="4:21" x14ac:dyDescent="0.2">
      <c r="D130" s="184">
        <v>34972</v>
      </c>
      <c r="E130" s="185">
        <v>5.2656361999999998E-3</v>
      </c>
      <c r="F130" s="185">
        <f t="shared" si="10"/>
        <v>2.752472109500248E-3</v>
      </c>
      <c r="G130" s="185">
        <v>1.58382153E-2</v>
      </c>
      <c r="H130" s="185">
        <v>-1.05725791E-2</v>
      </c>
      <c r="I130" s="185">
        <v>2.5000000000000001E-3</v>
      </c>
      <c r="L130" s="98">
        <f t="shared" si="7"/>
        <v>-2.0823122100000001E-2</v>
      </c>
      <c r="N130" s="98">
        <f t="shared" si="11"/>
        <v>-7.8014211213103257E-3</v>
      </c>
      <c r="Q130" s="149">
        <f t="shared" si="12"/>
        <v>2.752472109500248E-3</v>
      </c>
      <c r="R130" s="149">
        <f t="shared" si="13"/>
        <v>-7.8014211213103257E-3</v>
      </c>
      <c r="T130" s="113"/>
      <c r="U130" s="113"/>
    </row>
    <row r="131" spans="4:21" x14ac:dyDescent="0.2">
      <c r="D131" s="184">
        <v>34880</v>
      </c>
      <c r="E131" s="185">
        <v>2.9255116800000001E-2</v>
      </c>
      <c r="F131" s="185">
        <f t="shared" si="10"/>
        <v>2.6681979007999956E-2</v>
      </c>
      <c r="G131" s="185">
        <v>2.9577152900000001E-2</v>
      </c>
      <c r="H131" s="185">
        <v>-3.220360999999991E-4</v>
      </c>
      <c r="I131" s="185">
        <v>2.5000000000000001E-3</v>
      </c>
      <c r="L131" s="98">
        <f t="shared" si="7"/>
        <v>9.8466231000000019E-3</v>
      </c>
      <c r="N131" s="98">
        <f t="shared" si="11"/>
        <v>3.7115723549285162E-2</v>
      </c>
      <c r="Q131" s="149">
        <f t="shared" si="12"/>
        <v>2.6681979007999956E-2</v>
      </c>
      <c r="R131" s="149">
        <f t="shared" si="13"/>
        <v>3.7115723549285162E-2</v>
      </c>
      <c r="T131" s="113"/>
      <c r="U131" s="113"/>
    </row>
    <row r="132" spans="4:21" x14ac:dyDescent="0.2">
      <c r="D132" s="184">
        <v>34789</v>
      </c>
      <c r="E132" s="185">
        <v>-9.4679239999999993E-4</v>
      </c>
      <c r="F132" s="185">
        <f t="shared" si="10"/>
        <v>-3.4444254189999191E-3</v>
      </c>
      <c r="G132" s="185">
        <v>9.5439028999999998E-3</v>
      </c>
      <c r="H132" s="185">
        <v>-1.04906953E-2</v>
      </c>
      <c r="I132" s="185">
        <v>2.5000000000000001E-3</v>
      </c>
      <c r="L132" s="98">
        <f t="shared" si="7"/>
        <v>-1.6727835600000001E-2</v>
      </c>
      <c r="N132" s="98">
        <f t="shared" si="11"/>
        <v>-9.82522258484686E-3</v>
      </c>
      <c r="Q132" s="149">
        <f t="shared" si="12"/>
        <v>-3.4444254189999191E-3</v>
      </c>
      <c r="R132" s="149">
        <f t="shared" si="13"/>
        <v>-9.82522258484686E-3</v>
      </c>
      <c r="T132" s="113"/>
      <c r="U132" s="113"/>
    </row>
    <row r="133" spans="4:21" x14ac:dyDescent="0.2">
      <c r="D133" s="184">
        <v>34699</v>
      </c>
      <c r="E133" s="185">
        <v>2.85354435E-2</v>
      </c>
      <c r="F133" s="185">
        <f t="shared" si="10"/>
        <v>2.5964104891250006E-2</v>
      </c>
      <c r="G133" s="185">
        <v>3.2788998499999999E-2</v>
      </c>
      <c r="H133" s="185">
        <v>-4.2535549999999991E-3</v>
      </c>
      <c r="I133" s="185">
        <v>2.5000000000000001E-3</v>
      </c>
      <c r="L133" s="98">
        <f t="shared" si="7"/>
        <v>-1.0448512799999997E-2</v>
      </c>
      <c r="N133" s="98">
        <f t="shared" si="11"/>
        <v>1.9442894705899993E-2</v>
      </c>
      <c r="Q133" s="149">
        <f t="shared" si="12"/>
        <v>2.5964104891250006E-2</v>
      </c>
      <c r="R133" s="149">
        <f t="shared" si="13"/>
        <v>1.9442894705899993E-2</v>
      </c>
      <c r="T133" s="113"/>
      <c r="U133" s="113"/>
    </row>
    <row r="134" spans="4:21" x14ac:dyDescent="0.2">
      <c r="D134" s="184">
        <v>34607</v>
      </c>
      <c r="E134" s="185">
        <v>7.8456117999999991E-3</v>
      </c>
      <c r="F134" s="185">
        <f t="shared" si="10"/>
        <v>5.3259977705002459E-3</v>
      </c>
      <c r="G134" s="185">
        <v>5.9042090000000005E-3</v>
      </c>
      <c r="H134" s="185">
        <v>1.9414027999999986E-3</v>
      </c>
      <c r="I134" s="185">
        <v>2.5000000000000001E-3</v>
      </c>
      <c r="L134" s="98">
        <f t="shared" si="7"/>
        <v>7.237450599999997E-3</v>
      </c>
      <c r="N134" s="98">
        <f t="shared" si="11"/>
        <v>1.0651430043417287E-2</v>
      </c>
      <c r="Q134" s="149">
        <f t="shared" si="12"/>
        <v>5.3259977705002459E-3</v>
      </c>
      <c r="R134" s="149">
        <f t="shared" si="13"/>
        <v>1.0651430043417287E-2</v>
      </c>
      <c r="T134" s="113"/>
      <c r="U134" s="113"/>
    </row>
    <row r="135" spans="4:21" x14ac:dyDescent="0.2">
      <c r="D135" s="184">
        <v>34515</v>
      </c>
      <c r="E135" s="185">
        <v>1.24268825E-2</v>
      </c>
      <c r="F135" s="185">
        <f t="shared" si="10"/>
        <v>9.8958152937500543E-3</v>
      </c>
      <c r="G135" s="185">
        <v>1.57815275E-2</v>
      </c>
      <c r="H135" s="185">
        <v>-3.3546449999999998E-3</v>
      </c>
      <c r="I135" s="185">
        <v>2.5000000000000001E-3</v>
      </c>
      <c r="L135" s="98">
        <f t="shared" si="7"/>
        <v>-6.7094890000000025E-3</v>
      </c>
      <c r="N135" s="98">
        <f t="shared" si="11"/>
        <v>6.4437371335483995E-3</v>
      </c>
      <c r="Q135" s="149">
        <f t="shared" si="12"/>
        <v>9.8958152937500543E-3</v>
      </c>
      <c r="R135" s="149">
        <f t="shared" si="13"/>
        <v>6.4437371335483995E-3</v>
      </c>
      <c r="T135" s="113"/>
      <c r="U135" s="113"/>
    </row>
    <row r="136" spans="4:21" x14ac:dyDescent="0.2">
      <c r="D136" s="184">
        <v>34424</v>
      </c>
      <c r="E136" s="185">
        <v>1.8065152900000003E-2</v>
      </c>
      <c r="F136" s="185">
        <f t="shared" si="10"/>
        <v>1.5519990017750063E-2</v>
      </c>
      <c r="G136" s="185">
        <v>1.80649539E-2</v>
      </c>
      <c r="H136" s="185">
        <v>1.9900000000280804E-7</v>
      </c>
      <c r="I136" s="185">
        <v>2.5000000000000001E-3</v>
      </c>
      <c r="L136" s="98">
        <f t="shared" si="7"/>
        <v>-7.574631200000001E-3</v>
      </c>
      <c r="N136" s="98">
        <f t="shared" si="11"/>
        <v>7.8276036182212128E-3</v>
      </c>
      <c r="Q136" s="149">
        <f t="shared" si="12"/>
        <v>1.5519990017750063E-2</v>
      </c>
      <c r="R136" s="149">
        <f t="shared" si="13"/>
        <v>7.8276036182212128E-3</v>
      </c>
      <c r="T136" s="113"/>
      <c r="U136" s="113"/>
    </row>
    <row r="137" spans="4:21" x14ac:dyDescent="0.2">
      <c r="D137" s="184">
        <v>34334</v>
      </c>
      <c r="E137" s="185">
        <v>5.4166391200000004E-2</v>
      </c>
      <c r="F137" s="185">
        <f t="shared" si="10"/>
        <v>5.1530975222000119E-2</v>
      </c>
      <c r="G137" s="185">
        <v>4.6591361999999997E-2</v>
      </c>
      <c r="H137" s="185">
        <v>7.5750292000000066E-3</v>
      </c>
      <c r="I137" s="185">
        <v>2.5000000000000001E-3</v>
      </c>
      <c r="L137" s="98">
        <f t="shared" si="7"/>
        <v>1.5080403200000014E-2</v>
      </c>
      <c r="N137" s="98">
        <f t="shared" si="11"/>
        <v>5.9718445770285733E-2</v>
      </c>
      <c r="Q137" s="149">
        <f t="shared" si="12"/>
        <v>5.1530975222000119E-2</v>
      </c>
      <c r="R137" s="149">
        <f t="shared" si="13"/>
        <v>5.9718445770285733E-2</v>
      </c>
      <c r="T137" s="113"/>
      <c r="U137" s="113"/>
    </row>
    <row r="138" spans="4:21" x14ac:dyDescent="0.2">
      <c r="D138" s="184">
        <v>34242</v>
      </c>
      <c r="E138" s="185">
        <v>5.9508137999999995E-3</v>
      </c>
      <c r="F138" s="185">
        <f t="shared" si="10"/>
        <v>3.435936765499914E-3</v>
      </c>
      <c r="G138" s="185">
        <v>5.8811586000000002E-3</v>
      </c>
      <c r="H138" s="185">
        <v>6.9655199999999265E-5</v>
      </c>
      <c r="I138" s="185">
        <v>2.5000000000000001E-3</v>
      </c>
      <c r="L138" s="98">
        <f t="shared" si="7"/>
        <v>-2.2087403000000047E-3</v>
      </c>
      <c r="N138" s="98">
        <f t="shared" si="11"/>
        <v>1.1502797771196782E-3</v>
      </c>
      <c r="Q138" s="149">
        <f t="shared" si="12"/>
        <v>3.435936765499914E-3</v>
      </c>
      <c r="R138" s="149">
        <f t="shared" si="13"/>
        <v>1.1502797771196782E-3</v>
      </c>
      <c r="T138" s="113"/>
      <c r="U138" s="113"/>
    </row>
    <row r="139" spans="4:21" x14ac:dyDescent="0.2">
      <c r="D139" s="184">
        <v>34150</v>
      </c>
      <c r="E139" s="185">
        <v>2.91755678E-2</v>
      </c>
      <c r="F139" s="185">
        <f t="shared" si="10"/>
        <v>2.6602628880500134E-2</v>
      </c>
      <c r="G139" s="185">
        <v>2.6827517099999997E-2</v>
      </c>
      <c r="H139" s="185">
        <v>2.3480507000000032E-3</v>
      </c>
      <c r="I139" s="185">
        <v>2.5000000000000001E-3</v>
      </c>
      <c r="L139" s="98">
        <f t="shared" si="7"/>
        <v>3.0900164000000046E-3</v>
      </c>
      <c r="N139" s="98">
        <f t="shared" si="11"/>
        <v>2.7425429890390873E-2</v>
      </c>
      <c r="Q139" s="149">
        <f t="shared" si="12"/>
        <v>2.6602628880500134E-2</v>
      </c>
      <c r="R139" s="149">
        <f t="shared" si="13"/>
        <v>2.7425429890390873E-2</v>
      </c>
      <c r="T139" s="113"/>
      <c r="U139" s="113"/>
    </row>
    <row r="140" spans="4:21" x14ac:dyDescent="0.2">
      <c r="D140" s="184">
        <v>34059</v>
      </c>
      <c r="E140" s="185">
        <v>1.4725687300000002E-2</v>
      </c>
      <c r="F140" s="185">
        <f t="shared" si="10"/>
        <v>1.2188873081749874E-2</v>
      </c>
      <c r="G140" s="185">
        <v>1.31196023E-2</v>
      </c>
      <c r="H140" s="185">
        <v>1.6060850000000019E-3</v>
      </c>
      <c r="I140" s="185">
        <v>2.5000000000000001E-3</v>
      </c>
      <c r="L140" s="98">
        <f t="shared" ref="L140:L196" si="14">(H140-($L$10*H141))/(1-$L$10)</f>
        <v>9.944858700000005E-3</v>
      </c>
      <c r="N140" s="98">
        <f t="shared" si="11"/>
        <v>2.0636946257096112E-2</v>
      </c>
      <c r="Q140" s="149">
        <f t="shared" si="12"/>
        <v>1.2188873081749874E-2</v>
      </c>
      <c r="R140" s="149">
        <f t="shared" si="13"/>
        <v>2.0636946257096112E-2</v>
      </c>
      <c r="T140" s="113"/>
      <c r="U140" s="113"/>
    </row>
    <row r="141" spans="4:21" x14ac:dyDescent="0.2">
      <c r="D141" s="184">
        <v>33969</v>
      </c>
      <c r="E141" s="185">
        <v>1.05395258E-2</v>
      </c>
      <c r="F141" s="185">
        <f t="shared" si="10"/>
        <v>8.0131769855000812E-3</v>
      </c>
      <c r="G141" s="185">
        <v>1.7272214500000001E-2</v>
      </c>
      <c r="H141" s="185">
        <v>-6.7326887000000012E-3</v>
      </c>
      <c r="I141" s="185">
        <v>2.5000000000000001E-3</v>
      </c>
      <c r="L141" s="98">
        <f t="shared" si="14"/>
        <v>-1.0806258600000002E-2</v>
      </c>
      <c r="N141" s="98">
        <f t="shared" si="11"/>
        <v>3.7636096138096153E-3</v>
      </c>
      <c r="Q141" s="149">
        <f t="shared" si="12"/>
        <v>8.0131769855000812E-3</v>
      </c>
      <c r="R141" s="149">
        <f t="shared" si="13"/>
        <v>3.7636096138096153E-3</v>
      </c>
      <c r="T141" s="113"/>
      <c r="U141" s="113"/>
    </row>
    <row r="142" spans="4:21" x14ac:dyDescent="0.2">
      <c r="D142" s="184">
        <v>33877</v>
      </c>
      <c r="E142" s="185">
        <v>3.4716185999999999E-3</v>
      </c>
      <c r="F142" s="185">
        <f t="shared" si="10"/>
        <v>9.6293955350001958E-4</v>
      </c>
      <c r="G142" s="185">
        <v>6.1307374E-3</v>
      </c>
      <c r="H142" s="185">
        <v>-2.6591188000000001E-3</v>
      </c>
      <c r="I142" s="185">
        <v>2.5000000000000001E-3</v>
      </c>
      <c r="L142" s="98">
        <f t="shared" si="14"/>
        <v>-2.663824500000001E-3</v>
      </c>
      <c r="N142" s="98">
        <f t="shared" si="11"/>
        <v>9.4195523728202168E-4</v>
      </c>
      <c r="Q142" s="149">
        <f t="shared" si="12"/>
        <v>9.6293955350001958E-4</v>
      </c>
      <c r="R142" s="149">
        <f t="shared" si="13"/>
        <v>9.4195523728202168E-4</v>
      </c>
      <c r="T142" s="113"/>
      <c r="U142" s="113"/>
    </row>
    <row r="143" spans="4:21" x14ac:dyDescent="0.2">
      <c r="D143" s="184">
        <v>33785</v>
      </c>
      <c r="E143" s="185">
        <v>2.2149549400000003E-2</v>
      </c>
      <c r="F143" s="185">
        <f t="shared" ref="F143:F189" si="15">(1+E143)*(1-I143)-1</f>
        <v>1.9594175526499891E-2</v>
      </c>
      <c r="G143" s="185">
        <v>2.4803962500000002E-2</v>
      </c>
      <c r="H143" s="185">
        <v>-2.6544130999999992E-3</v>
      </c>
      <c r="I143" s="185">
        <v>2.5000000000000001E-3</v>
      </c>
      <c r="L143" s="98">
        <f t="shared" si="14"/>
        <v>-4.5997000999999961E-3</v>
      </c>
      <c r="N143" s="98">
        <f t="shared" ref="N143:N196" si="16">(1+L143)*(1+G143)*(1-I143)-1</f>
        <v>1.7539946182180577E-2</v>
      </c>
      <c r="Q143" s="149">
        <f t="shared" ref="Q143:Q196" si="17">F143</f>
        <v>1.9594175526499891E-2</v>
      </c>
      <c r="R143" s="149">
        <f t="shared" ref="R143:R196" si="18">N143</f>
        <v>1.7539946182180577E-2</v>
      </c>
      <c r="T143" s="113"/>
      <c r="U143" s="113"/>
    </row>
    <row r="144" spans="4:21" x14ac:dyDescent="0.2">
      <c r="D144" s="184">
        <v>33694</v>
      </c>
      <c r="E144" s="185">
        <v>1.6027183399999999E-2</v>
      </c>
      <c r="F144" s="185">
        <f t="shared" si="15"/>
        <v>1.3487115441500164E-2</v>
      </c>
      <c r="G144" s="185">
        <v>1.6736309500000001E-2</v>
      </c>
      <c r="H144" s="185">
        <v>-7.0912610000000223E-4</v>
      </c>
      <c r="I144" s="185">
        <v>2.5000000000000001E-3</v>
      </c>
      <c r="L144" s="98">
        <f t="shared" si="14"/>
        <v>-1.7581316200000002E-2</v>
      </c>
      <c r="N144" s="98">
        <f t="shared" si="16"/>
        <v>-3.6364049167173507E-3</v>
      </c>
      <c r="Q144" s="149">
        <f t="shared" si="17"/>
        <v>1.3487115441500164E-2</v>
      </c>
      <c r="R144" s="149">
        <f t="shared" si="18"/>
        <v>-3.6364049167173507E-3</v>
      </c>
      <c r="T144" s="113"/>
      <c r="U144" s="113"/>
    </row>
    <row r="145" spans="4:21" x14ac:dyDescent="0.2">
      <c r="D145" s="184">
        <v>33603</v>
      </c>
      <c r="E145" s="185">
        <v>3.70511616E-2</v>
      </c>
      <c r="F145" s="185">
        <f t="shared" si="15"/>
        <v>3.4458533695999938E-2</v>
      </c>
      <c r="G145" s="185">
        <v>2.0888097600000002E-2</v>
      </c>
      <c r="H145" s="185">
        <v>1.6163063999999998E-2</v>
      </c>
      <c r="I145" s="185">
        <v>2.5000000000000001E-3</v>
      </c>
      <c r="L145" s="98">
        <f t="shared" si="14"/>
        <v>3.6317652399999997E-2</v>
      </c>
      <c r="N145" s="98">
        <f t="shared" si="16"/>
        <v>5.5319445776264464E-2</v>
      </c>
      <c r="Q145" s="149">
        <f t="shared" si="17"/>
        <v>3.4458533695999938E-2</v>
      </c>
      <c r="R145" s="149">
        <f t="shared" si="18"/>
        <v>5.5319445776264464E-2</v>
      </c>
      <c r="T145" s="113"/>
      <c r="U145" s="113"/>
    </row>
    <row r="146" spans="4:21" x14ac:dyDescent="0.2">
      <c r="D146" s="184">
        <v>33511</v>
      </c>
      <c r="E146" s="185">
        <v>4.8235263000000004E-3</v>
      </c>
      <c r="F146" s="185">
        <f t="shared" si="15"/>
        <v>2.3114674842501515E-3</v>
      </c>
      <c r="G146" s="185">
        <v>8.8150507000000003E-3</v>
      </c>
      <c r="H146" s="185">
        <v>-3.9915243999999999E-3</v>
      </c>
      <c r="I146" s="185">
        <v>2.5000000000000001E-3</v>
      </c>
      <c r="L146" s="98">
        <f t="shared" si="14"/>
        <v>-1.3005932999999999E-2</v>
      </c>
      <c r="N146" s="98">
        <f t="shared" si="16"/>
        <v>-6.7947664331486912E-3</v>
      </c>
      <c r="Q146" s="149">
        <f t="shared" si="17"/>
        <v>2.3114674842501515E-3</v>
      </c>
      <c r="R146" s="149">
        <f t="shared" si="18"/>
        <v>-6.7947664331486912E-3</v>
      </c>
      <c r="T146" s="113"/>
      <c r="U146" s="113"/>
    </row>
    <row r="147" spans="4:21" x14ac:dyDescent="0.2">
      <c r="D147" s="184">
        <v>33419</v>
      </c>
      <c r="E147" s="185">
        <v>1.5176170099999999E-2</v>
      </c>
      <c r="F147" s="185">
        <f t="shared" si="15"/>
        <v>1.2638229674750034E-2</v>
      </c>
      <c r="G147" s="185">
        <v>1.01532859E-2</v>
      </c>
      <c r="H147" s="185">
        <v>5.0228841999999992E-3</v>
      </c>
      <c r="I147" s="185">
        <v>2.5000000000000001E-3</v>
      </c>
      <c r="L147" s="98">
        <f t="shared" si="14"/>
        <v>1.8202001299999999E-2</v>
      </c>
      <c r="N147" s="98">
        <f t="shared" si="16"/>
        <v>2.5968747079843091E-2</v>
      </c>
      <c r="Q147" s="149">
        <f t="shared" si="17"/>
        <v>1.2638229674750034E-2</v>
      </c>
      <c r="R147" s="149">
        <f t="shared" si="18"/>
        <v>2.5968747079843091E-2</v>
      </c>
      <c r="T147" s="113"/>
      <c r="U147" s="113"/>
    </row>
    <row r="148" spans="4:21" x14ac:dyDescent="0.2">
      <c r="D148" s="184">
        <v>33328</v>
      </c>
      <c r="E148" s="185">
        <v>3.9884227999999996E-3</v>
      </c>
      <c r="F148" s="185">
        <f t="shared" si="15"/>
        <v>1.4784517429999866E-3</v>
      </c>
      <c r="G148" s="185">
        <v>1.21446557E-2</v>
      </c>
      <c r="H148" s="185">
        <v>-8.156232900000001E-3</v>
      </c>
      <c r="I148" s="185">
        <v>2.5000000000000001E-3</v>
      </c>
      <c r="L148" s="98">
        <f t="shared" si="14"/>
        <v>-1.3318311400000003E-2</v>
      </c>
      <c r="N148" s="98">
        <f t="shared" si="16"/>
        <v>-3.8320635014421622E-3</v>
      </c>
      <c r="Q148" s="149">
        <f t="shared" si="17"/>
        <v>1.4784517429999866E-3</v>
      </c>
      <c r="R148" s="149">
        <f t="shared" si="18"/>
        <v>-3.8320635014421622E-3</v>
      </c>
      <c r="T148" s="113"/>
      <c r="U148" s="113"/>
    </row>
    <row r="149" spans="4:21" x14ac:dyDescent="0.2">
      <c r="D149" s="184">
        <v>33238</v>
      </c>
      <c r="E149" s="185">
        <v>3.3702475E-3</v>
      </c>
      <c r="F149" s="185">
        <f t="shared" si="15"/>
        <v>8.6182188124994674E-4</v>
      </c>
      <c r="G149" s="185">
        <v>6.3644018999999994E-3</v>
      </c>
      <c r="H149" s="185">
        <v>-2.9941543999999994E-3</v>
      </c>
      <c r="I149" s="185">
        <v>2.5000000000000001E-3</v>
      </c>
      <c r="L149" s="98">
        <f t="shared" si="14"/>
        <v>-3.9101026800000001E-2</v>
      </c>
      <c r="N149" s="98">
        <f t="shared" si="16"/>
        <v>-3.5403015850384745E-2</v>
      </c>
      <c r="Q149" s="149">
        <f t="shared" si="17"/>
        <v>8.6182188124994674E-4</v>
      </c>
      <c r="R149" s="149">
        <f t="shared" si="18"/>
        <v>-3.5403015850384745E-2</v>
      </c>
      <c r="T149" s="113"/>
      <c r="U149" s="113"/>
    </row>
    <row r="150" spans="4:21" x14ac:dyDescent="0.2">
      <c r="D150" s="184">
        <v>33146</v>
      </c>
      <c r="E150" s="185">
        <v>4.6989912000000002E-2</v>
      </c>
      <c r="F150" s="185">
        <f t="shared" si="15"/>
        <v>4.4372437220000061E-2</v>
      </c>
      <c r="G150" s="185">
        <v>1.3877193999999999E-2</v>
      </c>
      <c r="H150" s="185">
        <v>3.3112717999999999E-2</v>
      </c>
      <c r="I150" s="185">
        <v>2.5000000000000001E-3</v>
      </c>
      <c r="L150" s="98">
        <f t="shared" si="14"/>
        <v>3.2742786500000003E-2</v>
      </c>
      <c r="N150" s="98">
        <f t="shared" si="16"/>
        <v>4.4456672604110459E-2</v>
      </c>
      <c r="Q150" s="149">
        <f t="shared" si="17"/>
        <v>4.4372437220000061E-2</v>
      </c>
      <c r="R150" s="149">
        <f t="shared" si="18"/>
        <v>4.4456672604110459E-2</v>
      </c>
      <c r="T150" s="113"/>
      <c r="U150" s="113"/>
    </row>
    <row r="151" spans="4:21" x14ac:dyDescent="0.2">
      <c r="D151" s="184">
        <v>33054</v>
      </c>
      <c r="E151" s="185">
        <v>4.2416434199999999E-2</v>
      </c>
      <c r="F151" s="185">
        <f t="shared" si="15"/>
        <v>3.9810393114499965E-2</v>
      </c>
      <c r="G151" s="185">
        <v>8.9337847000000008E-3</v>
      </c>
      <c r="H151" s="185">
        <v>3.3482649499999996E-2</v>
      </c>
      <c r="I151" s="185">
        <v>2.5000000000000001E-3</v>
      </c>
      <c r="L151" s="98">
        <f t="shared" si="14"/>
        <v>6.961038189999999E-2</v>
      </c>
      <c r="N151" s="98">
        <f t="shared" si="16"/>
        <v>7.6468135637867363E-2</v>
      </c>
      <c r="Q151" s="149">
        <f t="shared" si="17"/>
        <v>3.9810393114499965E-2</v>
      </c>
      <c r="R151" s="149">
        <f t="shared" si="18"/>
        <v>7.6468135637867363E-2</v>
      </c>
      <c r="T151" s="113"/>
      <c r="U151" s="113"/>
    </row>
    <row r="152" spans="4:21" x14ac:dyDescent="0.2">
      <c r="D152" s="184">
        <v>32963</v>
      </c>
      <c r="E152" s="185">
        <v>7.4075400000000007E-3</v>
      </c>
      <c r="F152" s="185">
        <f t="shared" si="15"/>
        <v>4.8890211500001168E-3</v>
      </c>
      <c r="G152" s="185">
        <v>1.0052622899999999E-2</v>
      </c>
      <c r="H152" s="185">
        <v>-2.6450828999999981E-3</v>
      </c>
      <c r="I152" s="185">
        <v>2.5000000000000001E-3</v>
      </c>
      <c r="L152" s="98">
        <f t="shared" si="14"/>
        <v>1.4886041000000003E-2</v>
      </c>
      <c r="N152" s="98">
        <f t="shared" si="16"/>
        <v>2.2525586887505167E-2</v>
      </c>
      <c r="Q152" s="149">
        <f t="shared" si="17"/>
        <v>4.8890211500001168E-3</v>
      </c>
      <c r="R152" s="149">
        <f t="shared" si="18"/>
        <v>2.2525586887505167E-2</v>
      </c>
      <c r="T152" s="113"/>
      <c r="U152" s="113"/>
    </row>
    <row r="153" spans="4:21" x14ac:dyDescent="0.2">
      <c r="D153" s="184">
        <v>32873</v>
      </c>
      <c r="E153" s="185">
        <v>-2.0578934199999999E-2</v>
      </c>
      <c r="F153" s="185">
        <f t="shared" si="15"/>
        <v>-2.3027486864499958E-2</v>
      </c>
      <c r="G153" s="185">
        <v>-4.027274E-4</v>
      </c>
      <c r="H153" s="185">
        <v>-2.0176206799999999E-2</v>
      </c>
      <c r="I153" s="185">
        <v>2.5000000000000001E-3</v>
      </c>
      <c r="L153" s="98">
        <f t="shared" si="14"/>
        <v>-4.0352413599999998E-2</v>
      </c>
      <c r="N153" s="98">
        <f t="shared" si="16"/>
        <v>-4.3137042752443677E-2</v>
      </c>
      <c r="Q153" s="149">
        <f t="shared" si="17"/>
        <v>-2.3027486864499958E-2</v>
      </c>
      <c r="R153" s="149">
        <f t="shared" si="18"/>
        <v>-4.3137042752443677E-2</v>
      </c>
      <c r="T153" s="113"/>
      <c r="U153" s="113"/>
    </row>
    <row r="154" spans="4:21" x14ac:dyDescent="0.2">
      <c r="D154" s="184">
        <v>32781</v>
      </c>
      <c r="E154" s="185">
        <v>1.4040184000000001E-2</v>
      </c>
      <c r="F154" s="185">
        <f t="shared" si="15"/>
        <v>1.1505083539999905E-2</v>
      </c>
      <c r="G154" s="185">
        <v>1.4040184000000001E-2</v>
      </c>
      <c r="H154" s="185">
        <v>0</v>
      </c>
      <c r="I154" s="185">
        <v>2.5000000000000001E-3</v>
      </c>
      <c r="L154" s="98">
        <f t="shared" si="14"/>
        <v>-4.8743335899999997E-2</v>
      </c>
      <c r="N154" s="98">
        <f t="shared" si="16"/>
        <v>-3.7799048511547695E-2</v>
      </c>
      <c r="Q154" s="149">
        <f t="shared" si="17"/>
        <v>1.1505083539999905E-2</v>
      </c>
      <c r="R154" s="149">
        <f t="shared" si="18"/>
        <v>-3.7799048511547695E-2</v>
      </c>
      <c r="T154" s="113"/>
      <c r="U154" s="113"/>
    </row>
    <row r="155" spans="4:21" x14ac:dyDescent="0.2">
      <c r="D155" s="184">
        <v>32689</v>
      </c>
      <c r="E155" s="185">
        <v>6.3467885299999999E-2</v>
      </c>
      <c r="F155" s="185">
        <f t="shared" si="15"/>
        <v>6.0809215586749898E-2</v>
      </c>
      <c r="G155" s="185">
        <v>1.47245494E-2</v>
      </c>
      <c r="H155" s="185">
        <v>4.8743335899999997E-2</v>
      </c>
      <c r="I155" s="185">
        <v>2.5000000000000001E-3</v>
      </c>
      <c r="L155" s="98">
        <f t="shared" si="14"/>
        <v>9.7486671799999994E-2</v>
      </c>
      <c r="N155" s="98">
        <f t="shared" si="16"/>
        <v>0.11086255184347382</v>
      </c>
      <c r="Q155" s="149">
        <f t="shared" si="17"/>
        <v>6.0809215586749898E-2</v>
      </c>
      <c r="R155" s="149">
        <f t="shared" si="18"/>
        <v>0.11086255184347382</v>
      </c>
      <c r="T155" s="113"/>
      <c r="U155" s="113"/>
    </row>
    <row r="156" spans="4:21" x14ac:dyDescent="0.2">
      <c r="D156" s="184">
        <v>32598</v>
      </c>
      <c r="E156" s="185">
        <v>1.47245494E-2</v>
      </c>
      <c r="F156" s="185">
        <f t="shared" si="15"/>
        <v>1.2187738026499861E-2</v>
      </c>
      <c r="G156" s="185">
        <v>1.47245494E-2</v>
      </c>
      <c r="H156" s="185">
        <v>0</v>
      </c>
      <c r="I156" s="185">
        <v>2.5000000000000001E-3</v>
      </c>
      <c r="L156" s="98">
        <f t="shared" si="14"/>
        <v>-0.21912720520000001</v>
      </c>
      <c r="N156" s="98">
        <f t="shared" si="16"/>
        <v>-0.20961013214495661</v>
      </c>
      <c r="Q156" s="149">
        <f t="shared" si="17"/>
        <v>1.2187738026499861E-2</v>
      </c>
      <c r="R156" s="149">
        <f t="shared" si="18"/>
        <v>-0.20961013214495661</v>
      </c>
      <c r="T156" s="113"/>
      <c r="U156" s="113"/>
    </row>
    <row r="157" spans="4:21" x14ac:dyDescent="0.2">
      <c r="D157" s="184">
        <v>32508</v>
      </c>
      <c r="E157" s="185">
        <v>0.23707830390000001</v>
      </c>
      <c r="F157" s="185">
        <f t="shared" si="15"/>
        <v>0.23398560814025005</v>
      </c>
      <c r="G157" s="185">
        <v>1.7951098700000001E-2</v>
      </c>
      <c r="H157" s="185">
        <v>0.21912720520000001</v>
      </c>
      <c r="I157" s="185">
        <v>2.5000000000000001E-3</v>
      </c>
      <c r="L157" s="98">
        <f t="shared" si="14"/>
        <v>0.43825441040000002</v>
      </c>
      <c r="N157" s="98">
        <f t="shared" si="16"/>
        <v>0.46041247563360876</v>
      </c>
      <c r="Q157" s="149">
        <f t="shared" si="17"/>
        <v>0.23398560814025005</v>
      </c>
      <c r="R157" s="149">
        <f t="shared" si="18"/>
        <v>0.46041247563360876</v>
      </c>
      <c r="T157" s="113"/>
      <c r="U157" s="113"/>
    </row>
    <row r="158" spans="4:21" x14ac:dyDescent="0.2">
      <c r="D158" s="184">
        <v>32416</v>
      </c>
      <c r="E158" s="185">
        <v>1.7951098700000001E-2</v>
      </c>
      <c r="F158" s="185">
        <f t="shared" si="15"/>
        <v>1.5406220953249949E-2</v>
      </c>
      <c r="G158" s="185">
        <v>1.7951098700000001E-2</v>
      </c>
      <c r="H158" s="185">
        <v>0</v>
      </c>
      <c r="I158" s="185">
        <v>2.5000000000000001E-3</v>
      </c>
      <c r="L158" s="98">
        <f t="shared" si="14"/>
        <v>0</v>
      </c>
      <c r="N158" s="98">
        <f t="shared" si="16"/>
        <v>1.5406220953249949E-2</v>
      </c>
      <c r="Q158" s="149">
        <f t="shared" si="17"/>
        <v>1.5406220953249949E-2</v>
      </c>
      <c r="R158" s="149">
        <f t="shared" si="18"/>
        <v>1.5406220953249949E-2</v>
      </c>
      <c r="T158" s="113"/>
      <c r="U158" s="113"/>
    </row>
    <row r="159" spans="4:21" x14ac:dyDescent="0.2">
      <c r="D159" s="184">
        <v>32324</v>
      </c>
      <c r="E159" s="185">
        <v>1.7951098700000001E-2</v>
      </c>
      <c r="F159" s="185">
        <f t="shared" si="15"/>
        <v>1.5406220953249949E-2</v>
      </c>
      <c r="G159" s="185">
        <v>1.7951098700000001E-2</v>
      </c>
      <c r="H159" s="185">
        <v>0</v>
      </c>
      <c r="I159" s="185">
        <v>2.5000000000000001E-3</v>
      </c>
      <c r="L159" s="98">
        <f t="shared" si="14"/>
        <v>0</v>
      </c>
      <c r="N159" s="98">
        <f t="shared" si="16"/>
        <v>1.5406220953249949E-2</v>
      </c>
      <c r="Q159" s="149">
        <f t="shared" si="17"/>
        <v>1.5406220953249949E-2</v>
      </c>
      <c r="R159" s="149">
        <f t="shared" si="18"/>
        <v>1.5406220953249949E-2</v>
      </c>
      <c r="T159" s="113"/>
      <c r="U159" s="113"/>
    </row>
    <row r="160" spans="4:21" x14ac:dyDescent="0.2">
      <c r="D160" s="184">
        <v>32233</v>
      </c>
      <c r="E160" s="185">
        <v>1.7951098700000001E-2</v>
      </c>
      <c r="F160" s="185">
        <f t="shared" si="15"/>
        <v>1.5406220953249949E-2</v>
      </c>
      <c r="G160" s="185">
        <v>1.7951098700000001E-2</v>
      </c>
      <c r="H160" s="185">
        <v>0</v>
      </c>
      <c r="I160" s="185">
        <v>2.5000000000000001E-3</v>
      </c>
      <c r="L160" s="98">
        <f t="shared" si="14"/>
        <v>-1.6425449999999987E-3</v>
      </c>
      <c r="N160" s="98">
        <f t="shared" si="16"/>
        <v>1.3738370542054401E-2</v>
      </c>
      <c r="Q160" s="149">
        <f t="shared" si="17"/>
        <v>1.5406220953249949E-2</v>
      </c>
      <c r="R160" s="149">
        <f t="shared" si="18"/>
        <v>1.3738370542054401E-2</v>
      </c>
      <c r="T160" s="113"/>
      <c r="U160" s="113"/>
    </row>
    <row r="161" spans="4:21" x14ac:dyDescent="0.2">
      <c r="D161" s="184">
        <v>32142</v>
      </c>
      <c r="E161" s="185">
        <v>1.8997737599999998E-2</v>
      </c>
      <c r="F161" s="185">
        <f t="shared" si="15"/>
        <v>1.6450243255999863E-2</v>
      </c>
      <c r="G161" s="185">
        <v>1.73551926E-2</v>
      </c>
      <c r="H161" s="185">
        <v>1.6425449999999987E-3</v>
      </c>
      <c r="I161" s="185">
        <v>2.5000000000000001E-3</v>
      </c>
      <c r="L161" s="98">
        <f t="shared" si="14"/>
        <v>3.2850899999999975E-3</v>
      </c>
      <c r="N161" s="98">
        <f t="shared" si="16"/>
        <v>1.8145552729734282E-2</v>
      </c>
      <c r="Q161" s="149">
        <f t="shared" si="17"/>
        <v>1.6450243255999863E-2</v>
      </c>
      <c r="R161" s="149">
        <f t="shared" si="18"/>
        <v>1.8145552729734282E-2</v>
      </c>
      <c r="T161" s="113"/>
      <c r="U161" s="113"/>
    </row>
    <row r="162" spans="4:21" x14ac:dyDescent="0.2">
      <c r="D162" s="184">
        <v>32050</v>
      </c>
      <c r="E162" s="185">
        <v>1.73551926E-2</v>
      </c>
      <c r="F162" s="185">
        <f t="shared" si="15"/>
        <v>1.4811804618499957E-2</v>
      </c>
      <c r="G162" s="185">
        <v>1.73551926E-2</v>
      </c>
      <c r="H162" s="185">
        <v>0</v>
      </c>
      <c r="I162" s="185">
        <v>2.5000000000000001E-3</v>
      </c>
      <c r="L162" s="98">
        <f t="shared" si="14"/>
        <v>4.3090154200000001E-2</v>
      </c>
      <c r="N162" s="98">
        <f t="shared" si="16"/>
        <v>5.8540201763491506E-2</v>
      </c>
      <c r="Q162" s="149">
        <f t="shared" si="17"/>
        <v>1.4811804618499957E-2</v>
      </c>
      <c r="R162" s="149">
        <f t="shared" si="18"/>
        <v>5.8540201763491506E-2</v>
      </c>
      <c r="T162" s="113"/>
      <c r="U162" s="113"/>
    </row>
    <row r="163" spans="4:21" x14ac:dyDescent="0.2">
      <c r="D163" s="184">
        <v>31958</v>
      </c>
      <c r="E163" s="185">
        <v>-2.6482799500000001E-2</v>
      </c>
      <c r="F163" s="185">
        <f t="shared" si="15"/>
        <v>-2.8916592501249894E-2</v>
      </c>
      <c r="G163" s="185">
        <v>1.66073547E-2</v>
      </c>
      <c r="H163" s="185">
        <v>-4.3090154200000001E-2</v>
      </c>
      <c r="I163" s="185">
        <v>2.5000000000000001E-3</v>
      </c>
      <c r="L163" s="98">
        <f t="shared" si="14"/>
        <v>-8.6180308400000002E-2</v>
      </c>
      <c r="N163" s="98">
        <f t="shared" si="16"/>
        <v>-7.3326670198129662E-2</v>
      </c>
      <c r="Q163" s="149">
        <f t="shared" si="17"/>
        <v>-2.8916592501249894E-2</v>
      </c>
      <c r="R163" s="149">
        <f t="shared" si="18"/>
        <v>-7.3326670198129662E-2</v>
      </c>
      <c r="T163" s="113"/>
      <c r="U163" s="113"/>
    </row>
    <row r="164" spans="4:21" x14ac:dyDescent="0.2">
      <c r="D164" s="184">
        <v>31867</v>
      </c>
      <c r="E164" s="185">
        <v>1.66073547E-2</v>
      </c>
      <c r="F164" s="185">
        <f t="shared" si="15"/>
        <v>1.4065836313250202E-2</v>
      </c>
      <c r="G164" s="185">
        <v>1.66073547E-2</v>
      </c>
      <c r="H164" s="185">
        <v>0</v>
      </c>
      <c r="I164" s="185">
        <v>2.5000000000000001E-3</v>
      </c>
      <c r="L164" s="98">
        <f t="shared" si="14"/>
        <v>0</v>
      </c>
      <c r="N164" s="98">
        <f t="shared" si="16"/>
        <v>1.4065836313250202E-2</v>
      </c>
      <c r="Q164" s="149">
        <f t="shared" si="17"/>
        <v>1.4065836313250202E-2</v>
      </c>
      <c r="R164" s="149">
        <f t="shared" si="18"/>
        <v>1.4065836313250202E-2</v>
      </c>
      <c r="T164" s="113"/>
      <c r="U164" s="113"/>
    </row>
    <row r="165" spans="4:21" x14ac:dyDescent="0.2">
      <c r="D165" s="184">
        <v>31777</v>
      </c>
      <c r="E165" s="185">
        <v>2.2004162900000002E-2</v>
      </c>
      <c r="F165" s="185">
        <f t="shared" si="15"/>
        <v>1.9449152492750033E-2</v>
      </c>
      <c r="G165" s="185">
        <v>2.2004162900000002E-2</v>
      </c>
      <c r="H165" s="185">
        <v>0</v>
      </c>
      <c r="I165" s="185">
        <v>2.5000000000000001E-3</v>
      </c>
      <c r="L165" s="98">
        <f t="shared" si="14"/>
        <v>0.1221613156</v>
      </c>
      <c r="N165" s="98">
        <f t="shared" si="16"/>
        <v>0.1439864021485695</v>
      </c>
      <c r="Q165" s="149">
        <f t="shared" si="17"/>
        <v>1.9449152492750033E-2</v>
      </c>
      <c r="R165" s="149">
        <f t="shared" si="18"/>
        <v>0.1439864021485695</v>
      </c>
      <c r="T165" s="113"/>
      <c r="U165" s="113"/>
    </row>
    <row r="166" spans="4:21" x14ac:dyDescent="0.2">
      <c r="D166" s="184">
        <v>31685</v>
      </c>
      <c r="E166" s="185">
        <v>-0.1028452101</v>
      </c>
      <c r="F166" s="185">
        <f t="shared" si="15"/>
        <v>-0.10508809707474998</v>
      </c>
      <c r="G166" s="185">
        <v>1.93161055E-2</v>
      </c>
      <c r="H166" s="185">
        <v>-0.1221613156</v>
      </c>
      <c r="I166" s="185">
        <v>2.5000000000000001E-3</v>
      </c>
      <c r="L166" s="98">
        <f t="shared" si="14"/>
        <v>-0.2443226312</v>
      </c>
      <c r="N166" s="98">
        <f t="shared" si="16"/>
        <v>-0.23165157270174597</v>
      </c>
      <c r="Q166" s="149">
        <f t="shared" si="17"/>
        <v>-0.10508809707474998</v>
      </c>
      <c r="R166" s="149">
        <f t="shared" si="18"/>
        <v>-0.23165157270174597</v>
      </c>
      <c r="T166" s="113"/>
      <c r="U166" s="113"/>
    </row>
    <row r="167" spans="4:21" x14ac:dyDescent="0.2">
      <c r="D167" s="184">
        <v>31593</v>
      </c>
      <c r="E167" s="185">
        <v>1.93161055E-2</v>
      </c>
      <c r="F167" s="185">
        <f t="shared" si="15"/>
        <v>1.6767815236250039E-2</v>
      </c>
      <c r="G167" s="185">
        <v>1.93161055E-2</v>
      </c>
      <c r="H167" s="185">
        <v>0</v>
      </c>
      <c r="I167" s="185">
        <v>2.5000000000000001E-3</v>
      </c>
      <c r="L167" s="98">
        <f t="shared" si="14"/>
        <v>0</v>
      </c>
      <c r="N167" s="98">
        <f t="shared" si="16"/>
        <v>1.6767815236250039E-2</v>
      </c>
      <c r="Q167" s="149">
        <f t="shared" si="17"/>
        <v>1.6767815236250039E-2</v>
      </c>
      <c r="R167" s="149">
        <f t="shared" si="18"/>
        <v>1.6767815236250039E-2</v>
      </c>
      <c r="T167" s="113"/>
      <c r="U167" s="113"/>
    </row>
    <row r="168" spans="4:21" x14ac:dyDescent="0.2">
      <c r="D168" s="184">
        <v>31502</v>
      </c>
      <c r="E168" s="185">
        <v>1.93161055E-2</v>
      </c>
      <c r="F168" s="185">
        <f t="shared" si="15"/>
        <v>1.6767815236250039E-2</v>
      </c>
      <c r="G168" s="185">
        <v>1.93161055E-2</v>
      </c>
      <c r="H168" s="185">
        <v>0</v>
      </c>
      <c r="I168" s="185">
        <v>2.5000000000000001E-3</v>
      </c>
      <c r="L168" s="98">
        <f t="shared" si="14"/>
        <v>0</v>
      </c>
      <c r="N168" s="98">
        <f t="shared" si="16"/>
        <v>1.6767815236250039E-2</v>
      </c>
      <c r="Q168" s="149">
        <f t="shared" si="17"/>
        <v>1.6767815236250039E-2</v>
      </c>
      <c r="R168" s="149">
        <f t="shared" si="18"/>
        <v>1.6767815236250039E-2</v>
      </c>
      <c r="T168" s="113"/>
      <c r="U168" s="113"/>
    </row>
    <row r="169" spans="4:21" x14ac:dyDescent="0.2">
      <c r="D169" s="184">
        <v>31412</v>
      </c>
      <c r="E169" s="185">
        <v>3.47185692E-2</v>
      </c>
      <c r="F169" s="185">
        <f t="shared" si="15"/>
        <v>3.2131772777000078E-2</v>
      </c>
      <c r="G169" s="185">
        <v>3.47185692E-2</v>
      </c>
      <c r="H169" s="185">
        <v>0</v>
      </c>
      <c r="I169" s="185">
        <v>2.5000000000000001E-3</v>
      </c>
      <c r="L169" s="98">
        <f t="shared" si="14"/>
        <v>0</v>
      </c>
      <c r="N169" s="98">
        <f t="shared" si="16"/>
        <v>3.2131772777000078E-2</v>
      </c>
      <c r="Q169" s="149">
        <f t="shared" si="17"/>
        <v>3.2131772777000078E-2</v>
      </c>
      <c r="R169" s="149">
        <f t="shared" si="18"/>
        <v>3.2131772777000078E-2</v>
      </c>
      <c r="T169" s="113"/>
      <c r="U169" s="113"/>
    </row>
    <row r="170" spans="4:21" x14ac:dyDescent="0.2">
      <c r="D170" s="184">
        <v>31320</v>
      </c>
      <c r="E170" s="185">
        <v>3.47185692E-2</v>
      </c>
      <c r="F170" s="185">
        <f t="shared" si="15"/>
        <v>3.2131772777000078E-2</v>
      </c>
      <c r="G170" s="185">
        <v>3.47185692E-2</v>
      </c>
      <c r="H170" s="185">
        <v>0</v>
      </c>
      <c r="I170" s="185">
        <v>2.5000000000000001E-3</v>
      </c>
      <c r="L170" s="98">
        <f t="shared" si="14"/>
        <v>-7.5834748199999996E-2</v>
      </c>
      <c r="N170" s="98">
        <f t="shared" si="16"/>
        <v>-4.6139680320763321E-2</v>
      </c>
      <c r="Q170" s="149">
        <f t="shared" si="17"/>
        <v>3.2131772777000078E-2</v>
      </c>
      <c r="R170" s="149">
        <f t="shared" si="18"/>
        <v>-4.6139680320763321E-2</v>
      </c>
      <c r="T170" s="113"/>
      <c r="U170" s="113"/>
    </row>
    <row r="171" spans="4:21" x14ac:dyDescent="0.2">
      <c r="D171" s="184">
        <v>31228</v>
      </c>
      <c r="E171" s="185">
        <v>0.1131861913</v>
      </c>
      <c r="F171" s="185">
        <f t="shared" si="15"/>
        <v>0.11040322582175022</v>
      </c>
      <c r="G171" s="185">
        <v>3.7351443099999999E-2</v>
      </c>
      <c r="H171" s="185">
        <v>7.5834748199999996E-2</v>
      </c>
      <c r="I171" s="185">
        <v>2.5000000000000001E-3</v>
      </c>
      <c r="L171" s="98">
        <f t="shared" si="14"/>
        <v>0.15166949639999999</v>
      </c>
      <c r="N171" s="98">
        <f t="shared" si="16"/>
        <v>0.19169929902962823</v>
      </c>
      <c r="Q171" s="149">
        <f t="shared" si="17"/>
        <v>0.11040322582175022</v>
      </c>
      <c r="R171" s="149">
        <f t="shared" si="18"/>
        <v>0.19169929902962823</v>
      </c>
      <c r="T171" s="113"/>
      <c r="U171" s="113"/>
    </row>
    <row r="172" spans="4:21" x14ac:dyDescent="0.2">
      <c r="D172" s="184">
        <v>31137</v>
      </c>
      <c r="E172" s="185">
        <v>3.7351443099999999E-2</v>
      </c>
      <c r="F172" s="185">
        <f t="shared" si="15"/>
        <v>3.4758064492250051E-2</v>
      </c>
      <c r="G172" s="185">
        <v>3.7351443099999999E-2</v>
      </c>
      <c r="H172" s="185">
        <v>0</v>
      </c>
      <c r="I172" s="185">
        <v>2.5000000000000001E-3</v>
      </c>
      <c r="L172" s="98">
        <f t="shared" si="14"/>
        <v>-4.3234351399999996E-2</v>
      </c>
      <c r="N172" s="98">
        <f t="shared" si="16"/>
        <v>-9.9790292819917914E-3</v>
      </c>
      <c r="Q172" s="149">
        <f t="shared" si="17"/>
        <v>3.4758064492250051E-2</v>
      </c>
      <c r="R172" s="149">
        <f t="shared" si="18"/>
        <v>-9.9790292819917914E-3</v>
      </c>
      <c r="T172" s="113"/>
      <c r="U172" s="113"/>
    </row>
    <row r="173" spans="4:21" x14ac:dyDescent="0.2">
      <c r="D173" s="184">
        <v>31047</v>
      </c>
      <c r="E173" s="185">
        <v>4.7851003199999999E-2</v>
      </c>
      <c r="F173" s="185">
        <f t="shared" si="15"/>
        <v>4.5231375691999975E-2</v>
      </c>
      <c r="G173" s="185">
        <v>4.6166517999999997E-3</v>
      </c>
      <c r="H173" s="185">
        <v>4.3234351399999996E-2</v>
      </c>
      <c r="I173" s="185">
        <v>2.5000000000000001E-3</v>
      </c>
      <c r="L173" s="98">
        <f t="shared" si="14"/>
        <v>8.6468702799999991E-2</v>
      </c>
      <c r="N173" s="98">
        <f t="shared" si="16"/>
        <v>8.8755839116194002E-2</v>
      </c>
      <c r="Q173" s="149">
        <f t="shared" si="17"/>
        <v>4.5231375691999975E-2</v>
      </c>
      <c r="R173" s="149">
        <f t="shared" si="18"/>
        <v>8.8755839116194002E-2</v>
      </c>
      <c r="T173" s="113"/>
      <c r="U173" s="113"/>
    </row>
    <row r="174" spans="4:21" x14ac:dyDescent="0.2">
      <c r="D174" s="184">
        <v>30955</v>
      </c>
      <c r="E174" s="185">
        <v>4.6511900000000004E-3</v>
      </c>
      <c r="F174" s="185">
        <f t="shared" si="15"/>
        <v>2.1395620249999858E-3</v>
      </c>
      <c r="G174" s="185">
        <v>4.6511900000000004E-3</v>
      </c>
      <c r="H174" s="185">
        <v>0</v>
      </c>
      <c r="I174" s="185">
        <v>2.5000000000000001E-3</v>
      </c>
      <c r="L174" s="98">
        <f t="shared" si="14"/>
        <v>-0.1131774296</v>
      </c>
      <c r="N174" s="98">
        <f t="shared" si="16"/>
        <v>-0.11128001770545937</v>
      </c>
      <c r="Q174" s="149">
        <f t="shared" si="17"/>
        <v>2.1395620249999858E-3</v>
      </c>
      <c r="R174" s="149">
        <f t="shared" si="18"/>
        <v>-0.11128001770545937</v>
      </c>
      <c r="T174" s="113"/>
      <c r="U174" s="113"/>
    </row>
    <row r="175" spans="4:21" x14ac:dyDescent="0.2">
      <c r="D175" s="184">
        <v>30863</v>
      </c>
      <c r="E175" s="185">
        <v>0.11839405610000001</v>
      </c>
      <c r="F175" s="185">
        <f t="shared" si="15"/>
        <v>0.11559807095975017</v>
      </c>
      <c r="G175" s="185">
        <v>5.2166265E-3</v>
      </c>
      <c r="H175" s="185">
        <v>0.1131774296</v>
      </c>
      <c r="I175" s="185">
        <v>2.5000000000000001E-3</v>
      </c>
      <c r="L175" s="98">
        <f t="shared" si="14"/>
        <v>0.22635485920000001</v>
      </c>
      <c r="N175" s="98">
        <f t="shared" si="16"/>
        <v>0.22967041372076435</v>
      </c>
      <c r="Q175" s="149">
        <f t="shared" si="17"/>
        <v>0.11559807095975017</v>
      </c>
      <c r="R175" s="149">
        <f t="shared" si="18"/>
        <v>0.22967041372076435</v>
      </c>
      <c r="T175" s="113"/>
      <c r="U175" s="113"/>
    </row>
    <row r="176" spans="4:21" x14ac:dyDescent="0.2">
      <c r="D176" s="101"/>
      <c r="E176" s="100"/>
      <c r="F176" s="185">
        <f t="shared" si="15"/>
        <v>-2.4999999999999467E-3</v>
      </c>
      <c r="G176" s="99"/>
      <c r="H176" s="99"/>
      <c r="I176" s="185">
        <v>2.5000000000000001E-3</v>
      </c>
      <c r="L176" s="98">
        <f t="shared" si="14"/>
        <v>0</v>
      </c>
      <c r="N176" s="98">
        <f t="shared" si="16"/>
        <v>-2.4999999999999467E-3</v>
      </c>
      <c r="Q176" s="149">
        <f t="shared" si="17"/>
        <v>-2.4999999999999467E-3</v>
      </c>
      <c r="R176" s="149">
        <f t="shared" si="18"/>
        <v>-2.4999999999999467E-3</v>
      </c>
      <c r="T176" s="113"/>
      <c r="U176" s="113"/>
    </row>
    <row r="177" spans="4:21" x14ac:dyDescent="0.2">
      <c r="D177" s="101"/>
      <c r="E177" s="100"/>
      <c r="F177" s="185">
        <f t="shared" si="15"/>
        <v>-2.4999999999999467E-3</v>
      </c>
      <c r="G177" s="99"/>
      <c r="H177" s="99"/>
      <c r="I177" s="185">
        <v>2.5000000000000001E-3</v>
      </c>
      <c r="L177" s="98">
        <f t="shared" si="14"/>
        <v>0</v>
      </c>
      <c r="N177" s="98">
        <f t="shared" si="16"/>
        <v>-2.4999999999999467E-3</v>
      </c>
      <c r="Q177" s="149">
        <f t="shared" si="17"/>
        <v>-2.4999999999999467E-3</v>
      </c>
      <c r="R177" s="149">
        <f t="shared" si="18"/>
        <v>-2.4999999999999467E-3</v>
      </c>
      <c r="T177" s="113"/>
      <c r="U177" s="113"/>
    </row>
    <row r="178" spans="4:21" x14ac:dyDescent="0.2">
      <c r="D178" s="101"/>
      <c r="E178" s="100"/>
      <c r="F178" s="185">
        <f t="shared" si="15"/>
        <v>-2.4999999999999467E-3</v>
      </c>
      <c r="G178" s="99"/>
      <c r="H178" s="99"/>
      <c r="I178" s="185">
        <v>2.5000000000000001E-3</v>
      </c>
      <c r="L178" s="98">
        <f t="shared" si="14"/>
        <v>0</v>
      </c>
      <c r="N178" s="98">
        <f t="shared" si="16"/>
        <v>-2.4999999999999467E-3</v>
      </c>
      <c r="Q178" s="149">
        <f t="shared" si="17"/>
        <v>-2.4999999999999467E-3</v>
      </c>
      <c r="R178" s="149">
        <f t="shared" si="18"/>
        <v>-2.4999999999999467E-3</v>
      </c>
      <c r="T178" s="113"/>
      <c r="U178" s="113"/>
    </row>
    <row r="179" spans="4:21" x14ac:dyDescent="0.2">
      <c r="D179" s="101"/>
      <c r="E179" s="100"/>
      <c r="F179" s="185">
        <f t="shared" si="15"/>
        <v>-2.4999999999999467E-3</v>
      </c>
      <c r="G179" s="99"/>
      <c r="H179" s="99"/>
      <c r="I179" s="185">
        <v>2.5000000000000001E-3</v>
      </c>
      <c r="L179" s="98">
        <f t="shared" si="14"/>
        <v>0</v>
      </c>
      <c r="N179" s="98">
        <f t="shared" si="16"/>
        <v>-2.4999999999999467E-3</v>
      </c>
      <c r="Q179" s="149">
        <f t="shared" si="17"/>
        <v>-2.4999999999999467E-3</v>
      </c>
      <c r="R179" s="149">
        <f t="shared" si="18"/>
        <v>-2.4999999999999467E-3</v>
      </c>
      <c r="T179" s="113"/>
      <c r="U179" s="113"/>
    </row>
    <row r="180" spans="4:21" x14ac:dyDescent="0.2">
      <c r="D180" s="101"/>
      <c r="E180" s="100"/>
      <c r="F180" s="185">
        <f t="shared" si="15"/>
        <v>-2.4999999999999467E-3</v>
      </c>
      <c r="G180" s="99"/>
      <c r="H180" s="99"/>
      <c r="I180" s="185">
        <v>2.5000000000000001E-3</v>
      </c>
      <c r="L180" s="98">
        <f t="shared" si="14"/>
        <v>0</v>
      </c>
      <c r="N180" s="98">
        <f t="shared" si="16"/>
        <v>-2.4999999999999467E-3</v>
      </c>
      <c r="Q180" s="149">
        <f t="shared" si="17"/>
        <v>-2.4999999999999467E-3</v>
      </c>
      <c r="R180" s="149">
        <f t="shared" si="18"/>
        <v>-2.4999999999999467E-3</v>
      </c>
      <c r="T180" s="113"/>
      <c r="U180" s="113"/>
    </row>
    <row r="181" spans="4:21" x14ac:dyDescent="0.2">
      <c r="D181" s="101"/>
      <c r="E181" s="100"/>
      <c r="F181" s="185">
        <f t="shared" si="15"/>
        <v>-2.4999999999999467E-3</v>
      </c>
      <c r="G181" s="99"/>
      <c r="H181" s="99"/>
      <c r="I181" s="185">
        <v>2.5000000000000001E-3</v>
      </c>
      <c r="L181" s="98">
        <f t="shared" si="14"/>
        <v>0</v>
      </c>
      <c r="N181" s="98">
        <f t="shared" si="16"/>
        <v>-2.4999999999999467E-3</v>
      </c>
      <c r="Q181" s="149">
        <f t="shared" si="17"/>
        <v>-2.4999999999999467E-3</v>
      </c>
      <c r="R181" s="149">
        <f t="shared" si="18"/>
        <v>-2.4999999999999467E-3</v>
      </c>
      <c r="T181" s="113"/>
      <c r="U181" s="113"/>
    </row>
    <row r="182" spans="4:21" x14ac:dyDescent="0.2">
      <c r="D182" s="101"/>
      <c r="E182" s="100"/>
      <c r="F182" s="185">
        <f t="shared" si="15"/>
        <v>-2.4999999999999467E-3</v>
      </c>
      <c r="G182" s="99"/>
      <c r="H182" s="99"/>
      <c r="I182" s="185">
        <v>2.5000000000000001E-3</v>
      </c>
      <c r="L182" s="98">
        <f t="shared" si="14"/>
        <v>0</v>
      </c>
      <c r="N182" s="98">
        <f t="shared" si="16"/>
        <v>-2.4999999999999467E-3</v>
      </c>
      <c r="Q182" s="149">
        <f t="shared" si="17"/>
        <v>-2.4999999999999467E-3</v>
      </c>
      <c r="R182" s="149">
        <f t="shared" si="18"/>
        <v>-2.4999999999999467E-3</v>
      </c>
      <c r="T182" s="113"/>
      <c r="U182" s="113"/>
    </row>
    <row r="183" spans="4:21" x14ac:dyDescent="0.2">
      <c r="D183" s="101"/>
      <c r="E183" s="100"/>
      <c r="F183" s="185">
        <f t="shared" si="15"/>
        <v>-2.4999999999999467E-3</v>
      </c>
      <c r="G183" s="99"/>
      <c r="H183" s="99"/>
      <c r="I183" s="185">
        <v>2.5000000000000001E-3</v>
      </c>
      <c r="L183" s="98">
        <f t="shared" si="14"/>
        <v>0</v>
      </c>
      <c r="N183" s="98">
        <f t="shared" si="16"/>
        <v>-2.4999999999999467E-3</v>
      </c>
      <c r="Q183" s="149">
        <f t="shared" si="17"/>
        <v>-2.4999999999999467E-3</v>
      </c>
      <c r="R183" s="149">
        <f t="shared" si="18"/>
        <v>-2.4999999999999467E-3</v>
      </c>
      <c r="T183" s="113"/>
      <c r="U183" s="113"/>
    </row>
    <row r="184" spans="4:21" x14ac:dyDescent="0.2">
      <c r="D184" s="101"/>
      <c r="E184" s="100"/>
      <c r="F184" s="185">
        <f t="shared" si="15"/>
        <v>-2.4999999999999467E-3</v>
      </c>
      <c r="G184" s="99"/>
      <c r="H184" s="99"/>
      <c r="I184" s="185">
        <v>2.5000000000000001E-3</v>
      </c>
      <c r="L184" s="98">
        <f t="shared" si="14"/>
        <v>0</v>
      </c>
      <c r="N184" s="98">
        <f t="shared" si="16"/>
        <v>-2.4999999999999467E-3</v>
      </c>
      <c r="Q184" s="149">
        <f t="shared" si="17"/>
        <v>-2.4999999999999467E-3</v>
      </c>
      <c r="R184" s="149">
        <f t="shared" si="18"/>
        <v>-2.4999999999999467E-3</v>
      </c>
    </row>
    <row r="185" spans="4:21" x14ac:dyDescent="0.2">
      <c r="D185" s="101"/>
      <c r="E185" s="100"/>
      <c r="F185" s="185">
        <f t="shared" si="15"/>
        <v>-2.4999999999999467E-3</v>
      </c>
      <c r="G185" s="99"/>
      <c r="H185" s="99"/>
      <c r="I185" s="185">
        <v>2.5000000000000001E-3</v>
      </c>
      <c r="L185" s="98">
        <f t="shared" si="14"/>
        <v>0</v>
      </c>
      <c r="N185" s="98">
        <f t="shared" si="16"/>
        <v>-2.4999999999999467E-3</v>
      </c>
      <c r="Q185" s="149">
        <f t="shared" si="17"/>
        <v>-2.4999999999999467E-3</v>
      </c>
      <c r="R185" s="149">
        <f t="shared" si="18"/>
        <v>-2.4999999999999467E-3</v>
      </c>
    </row>
    <row r="186" spans="4:21" x14ac:dyDescent="0.2">
      <c r="D186" s="101"/>
      <c r="E186" s="100"/>
      <c r="F186" s="185">
        <f t="shared" si="15"/>
        <v>-2.4999999999999467E-3</v>
      </c>
      <c r="G186" s="99"/>
      <c r="H186" s="99"/>
      <c r="I186" s="185">
        <v>2.5000000000000001E-3</v>
      </c>
      <c r="L186" s="98">
        <f t="shared" si="14"/>
        <v>0</v>
      </c>
      <c r="N186" s="98">
        <f t="shared" si="16"/>
        <v>-2.4999999999999467E-3</v>
      </c>
      <c r="Q186" s="149">
        <f t="shared" si="17"/>
        <v>-2.4999999999999467E-3</v>
      </c>
      <c r="R186" s="149">
        <f t="shared" si="18"/>
        <v>-2.4999999999999467E-3</v>
      </c>
    </row>
    <row r="187" spans="4:21" x14ac:dyDescent="0.2">
      <c r="D187" s="101"/>
      <c r="E187" s="100"/>
      <c r="F187" s="185">
        <f t="shared" si="15"/>
        <v>-2.4999999999999467E-3</v>
      </c>
      <c r="G187" s="99"/>
      <c r="H187" s="99"/>
      <c r="I187" s="185">
        <v>2.5000000000000001E-3</v>
      </c>
      <c r="L187" s="98">
        <f t="shared" si="14"/>
        <v>0</v>
      </c>
      <c r="N187" s="98">
        <f t="shared" si="16"/>
        <v>-2.4999999999999467E-3</v>
      </c>
      <c r="Q187" s="149">
        <f t="shared" si="17"/>
        <v>-2.4999999999999467E-3</v>
      </c>
      <c r="R187" s="149">
        <f t="shared" si="18"/>
        <v>-2.4999999999999467E-3</v>
      </c>
    </row>
    <row r="188" spans="4:21" x14ac:dyDescent="0.2">
      <c r="D188" s="101"/>
      <c r="E188" s="100"/>
      <c r="F188" s="185">
        <f t="shared" si="15"/>
        <v>-2.4999999999999467E-3</v>
      </c>
      <c r="G188" s="99"/>
      <c r="H188" s="99"/>
      <c r="I188" s="185">
        <v>2.5000000000000001E-3</v>
      </c>
      <c r="L188" s="98">
        <f t="shared" si="14"/>
        <v>0</v>
      </c>
      <c r="N188" s="98">
        <f t="shared" si="16"/>
        <v>-2.4999999999999467E-3</v>
      </c>
      <c r="Q188" s="149">
        <f t="shared" si="17"/>
        <v>-2.4999999999999467E-3</v>
      </c>
      <c r="R188" s="149">
        <f t="shared" si="18"/>
        <v>-2.4999999999999467E-3</v>
      </c>
    </row>
    <row r="189" spans="4:21" x14ac:dyDescent="0.2">
      <c r="D189" s="101"/>
      <c r="E189" s="100"/>
      <c r="F189" s="185">
        <f t="shared" si="15"/>
        <v>-2.4999999999999467E-3</v>
      </c>
      <c r="G189" s="99"/>
      <c r="H189" s="99"/>
      <c r="I189" s="185">
        <v>2.5000000000000001E-3</v>
      </c>
      <c r="L189" s="98">
        <f t="shared" si="14"/>
        <v>0</v>
      </c>
      <c r="N189" s="98">
        <f t="shared" si="16"/>
        <v>-2.4999999999999467E-3</v>
      </c>
      <c r="Q189" s="149">
        <f t="shared" si="17"/>
        <v>-2.4999999999999467E-3</v>
      </c>
      <c r="R189" s="149">
        <f t="shared" si="18"/>
        <v>-2.4999999999999467E-3</v>
      </c>
    </row>
    <row r="190" spans="4:21" x14ac:dyDescent="0.2">
      <c r="D190" s="101"/>
      <c r="E190" s="100"/>
      <c r="F190" s="100"/>
      <c r="G190" s="99"/>
      <c r="H190" s="99"/>
      <c r="I190" s="99"/>
      <c r="L190" s="98">
        <f t="shared" si="14"/>
        <v>0</v>
      </c>
      <c r="N190" s="98">
        <f t="shared" si="16"/>
        <v>0</v>
      </c>
      <c r="Q190" s="149">
        <f t="shared" si="17"/>
        <v>0</v>
      </c>
      <c r="R190" s="149">
        <f t="shared" si="18"/>
        <v>0</v>
      </c>
    </row>
    <row r="191" spans="4:21" x14ac:dyDescent="0.2">
      <c r="D191" s="101"/>
      <c r="E191" s="100"/>
      <c r="F191" s="100"/>
      <c r="G191" s="99"/>
      <c r="H191" s="99"/>
      <c r="I191" s="99"/>
      <c r="L191" s="98">
        <f t="shared" si="14"/>
        <v>0</v>
      </c>
      <c r="N191" s="98">
        <f t="shared" si="16"/>
        <v>0</v>
      </c>
      <c r="Q191" s="149">
        <f t="shared" si="17"/>
        <v>0</v>
      </c>
      <c r="R191" s="149">
        <f t="shared" si="18"/>
        <v>0</v>
      </c>
    </row>
    <row r="192" spans="4:21" x14ac:dyDescent="0.2">
      <c r="D192" s="101"/>
      <c r="E192" s="100"/>
      <c r="F192" s="100"/>
      <c r="G192" s="99"/>
      <c r="H192" s="99"/>
      <c r="I192" s="99"/>
      <c r="L192" s="98">
        <f t="shared" si="14"/>
        <v>0</v>
      </c>
      <c r="N192" s="98">
        <f t="shared" si="16"/>
        <v>0</v>
      </c>
      <c r="Q192" s="149">
        <f t="shared" si="17"/>
        <v>0</v>
      </c>
      <c r="R192" s="149">
        <f t="shared" si="18"/>
        <v>0</v>
      </c>
    </row>
    <row r="193" spans="4:18" x14ac:dyDescent="0.2">
      <c r="D193" s="101"/>
      <c r="E193" s="100"/>
      <c r="F193" s="100"/>
      <c r="G193" s="99"/>
      <c r="H193" s="99"/>
      <c r="I193" s="99"/>
      <c r="L193" s="98">
        <f t="shared" si="14"/>
        <v>0</v>
      </c>
      <c r="N193" s="98">
        <f t="shared" si="16"/>
        <v>0</v>
      </c>
      <c r="Q193" s="149">
        <f t="shared" si="17"/>
        <v>0</v>
      </c>
      <c r="R193" s="149">
        <f t="shared" si="18"/>
        <v>0</v>
      </c>
    </row>
    <row r="194" spans="4:18" x14ac:dyDescent="0.2">
      <c r="D194" s="101"/>
      <c r="E194" s="100"/>
      <c r="F194" s="100"/>
      <c r="G194" s="99"/>
      <c r="H194" s="99"/>
      <c r="I194" s="99"/>
      <c r="L194" s="98">
        <f t="shared" si="14"/>
        <v>0</v>
      </c>
      <c r="N194" s="98">
        <f t="shared" si="16"/>
        <v>0</v>
      </c>
      <c r="Q194" s="149">
        <f t="shared" si="17"/>
        <v>0</v>
      </c>
      <c r="R194" s="149">
        <f t="shared" si="18"/>
        <v>0</v>
      </c>
    </row>
    <row r="195" spans="4:18" x14ac:dyDescent="0.2">
      <c r="D195" s="101"/>
      <c r="E195" s="100"/>
      <c r="F195" s="100"/>
      <c r="G195" s="99"/>
      <c r="H195" s="99"/>
      <c r="I195" s="99"/>
      <c r="L195" s="98">
        <f t="shared" si="14"/>
        <v>0</v>
      </c>
      <c r="N195" s="98">
        <f t="shared" si="16"/>
        <v>0</v>
      </c>
      <c r="Q195" s="149">
        <f t="shared" si="17"/>
        <v>0</v>
      </c>
      <c r="R195" s="149">
        <f t="shared" si="18"/>
        <v>0</v>
      </c>
    </row>
    <row r="196" spans="4:18" x14ac:dyDescent="0.2">
      <c r="D196" s="101"/>
      <c r="E196" s="100"/>
      <c r="F196" s="100"/>
      <c r="G196" s="99"/>
      <c r="H196" s="99"/>
      <c r="I196" s="99"/>
      <c r="L196" s="98">
        <f t="shared" si="14"/>
        <v>0</v>
      </c>
      <c r="N196" s="98">
        <f t="shared" si="16"/>
        <v>0</v>
      </c>
      <c r="Q196" s="149">
        <f t="shared" si="17"/>
        <v>0</v>
      </c>
      <c r="R196" s="149">
        <f t="shared" si="18"/>
        <v>0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4C147-31C9-4CDF-9445-014CC8209EA6}">
  <sheetPr codeName="Sheet18">
    <tabColor theme="9" tint="-0.249977111117893"/>
  </sheetPr>
  <dimension ref="B1:U196"/>
  <sheetViews>
    <sheetView topLeftCell="C1" zoomScale="145" zoomScaleNormal="145" workbookViewId="0">
      <selection activeCell="L11" sqref="L11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Infra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558</v>
      </c>
      <c r="E7" s="97" t="s">
        <v>501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559</v>
      </c>
      <c r="E8" s="97" t="s">
        <v>501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0.5</v>
      </c>
      <c r="N10" s="133">
        <f>STDEV(N14:N113)</f>
        <v>7.619331989639383E-2</v>
      </c>
      <c r="O10" s="134">
        <f>N10*2</f>
        <v>0.15238663979278766</v>
      </c>
      <c r="Q10" s="319" t="s">
        <v>480</v>
      </c>
      <c r="R10" s="319" t="s">
        <v>481</v>
      </c>
      <c r="T10" s="132">
        <f>SLOPE(T14:T113,U14:U113)</f>
        <v>8.6225872016163607E-2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84">
        <v>45565</v>
      </c>
      <c r="E14" s="12">
        <f>(1+F14)*(1+I14)-1</f>
        <v>4.5592322499999893E-2</v>
      </c>
      <c r="F14" s="12">
        <v>4.1686000000000001E-2</v>
      </c>
      <c r="G14" s="237">
        <v>0.01</v>
      </c>
      <c r="H14" s="12">
        <f>(1+E14)/(1+G14)-1</f>
        <v>3.5239923267326612E-2</v>
      </c>
      <c r="I14" s="236">
        <f>1.5%/4</f>
        <v>3.7499999999999999E-3</v>
      </c>
      <c r="J14" s="154"/>
      <c r="L14" s="98">
        <f>(H14-($L$10*H15))/(1-$L$10)</f>
        <v>5.8787301980197881E-2</v>
      </c>
      <c r="N14" s="98">
        <f>(1+L14)*(1+G14)*(1-I14)-1</f>
        <v>6.5365018093749727E-2</v>
      </c>
      <c r="Q14" s="149">
        <f>F14</f>
        <v>4.1686000000000001E-2</v>
      </c>
      <c r="R14" s="149">
        <f>N14</f>
        <v>6.5365018093749727E-2</v>
      </c>
      <c r="S14" s="102"/>
      <c r="T14" s="113">
        <f t="shared" ref="T14:T76" si="0">H14</f>
        <v>3.5239923267326612E-2</v>
      </c>
      <c r="U14" s="113">
        <f t="shared" ref="U14:U76" si="1">H16</f>
        <v>3.8324863861385339E-3</v>
      </c>
    </row>
    <row r="15" spans="2:21" ht="12" customHeight="1" x14ac:dyDescent="0.2">
      <c r="B15" s="320" t="s">
        <v>472</v>
      </c>
      <c r="D15" s="184">
        <v>45473</v>
      </c>
      <c r="E15" s="12">
        <f t="shared" ref="E15:E78" si="2">(1+F15)*(1+I15)-1</f>
        <v>2.1809469999999997E-2</v>
      </c>
      <c r="F15" s="12">
        <v>1.7992000000000001E-2</v>
      </c>
      <c r="G15" s="237">
        <v>0.01</v>
      </c>
      <c r="H15" s="12">
        <f t="shared" ref="H15:H78" si="3">(1+E15)/(1+G15)-1</f>
        <v>1.1692544554455342E-2</v>
      </c>
      <c r="I15" s="236">
        <f t="shared" ref="I15:I78" si="4">1.5%/4</f>
        <v>3.7499999999999999E-3</v>
      </c>
      <c r="L15" s="98">
        <f t="shared" ref="L15:L75" si="5">(H15-($L$10*H16))/(1-$L$10)</f>
        <v>1.955260272277215E-2</v>
      </c>
      <c r="N15" s="98">
        <f t="shared" ref="N15:N78" si="6">(1+L15)*(1+G15)*(1-I15)-1</f>
        <v>2.5886573267187352E-2</v>
      </c>
      <c r="Q15" s="149">
        <f t="shared" ref="Q15:Q78" si="7">F15</f>
        <v>1.7992000000000001E-2</v>
      </c>
      <c r="R15" s="149">
        <f t="shared" ref="R15:R78" si="8">N15</f>
        <v>2.5886573267187352E-2</v>
      </c>
      <c r="S15" s="102"/>
      <c r="T15" s="113">
        <f t="shared" si="0"/>
        <v>1.1692544554455342E-2</v>
      </c>
      <c r="U15" s="113">
        <f t="shared" si="1"/>
        <v>3.323142945544566E-2</v>
      </c>
    </row>
    <row r="16" spans="2:21" x14ac:dyDescent="0.2">
      <c r="B16" s="320"/>
      <c r="D16" s="184">
        <v>45382</v>
      </c>
      <c r="E16" s="12">
        <f t="shared" si="2"/>
        <v>1.3870811249999893E-2</v>
      </c>
      <c r="F16" s="12">
        <v>1.0083E-2</v>
      </c>
      <c r="G16" s="237">
        <v>0.01</v>
      </c>
      <c r="H16" s="12">
        <f t="shared" si="3"/>
        <v>3.8324863861385339E-3</v>
      </c>
      <c r="I16" s="236">
        <f t="shared" si="4"/>
        <v>3.7499999999999999E-3</v>
      </c>
      <c r="L16" s="98">
        <f t="shared" si="5"/>
        <v>-2.5566456683168592E-2</v>
      </c>
      <c r="N16" s="98">
        <f t="shared" si="6"/>
        <v>-1.9512788295312777E-2</v>
      </c>
      <c r="Q16" s="149">
        <f t="shared" si="7"/>
        <v>1.0083E-2</v>
      </c>
      <c r="R16" s="149">
        <f t="shared" si="8"/>
        <v>-1.9512788295312777E-2</v>
      </c>
      <c r="S16" s="102"/>
      <c r="T16" s="113">
        <f t="shared" si="0"/>
        <v>3.8324863861385339E-3</v>
      </c>
      <c r="U16" s="113">
        <f t="shared" si="1"/>
        <v>8.1427970297021091E-4</v>
      </c>
    </row>
    <row r="17" spans="2:21" ht="12.75" thickBot="1" x14ac:dyDescent="0.25">
      <c r="B17" s="321"/>
      <c r="D17" s="184">
        <v>45291</v>
      </c>
      <c r="E17" s="12">
        <f t="shared" si="2"/>
        <v>4.356374375000005E-2</v>
      </c>
      <c r="F17" s="12">
        <v>3.9664999999999999E-2</v>
      </c>
      <c r="G17" s="237">
        <v>0.01</v>
      </c>
      <c r="H17" s="12">
        <f t="shared" si="3"/>
        <v>3.323142945544566E-2</v>
      </c>
      <c r="I17" s="236">
        <f t="shared" si="4"/>
        <v>3.7499999999999999E-3</v>
      </c>
      <c r="L17" s="98">
        <f t="shared" si="5"/>
        <v>6.5648579207921109E-2</v>
      </c>
      <c r="N17" s="98">
        <f t="shared" si="6"/>
        <v>7.2268921006250375E-2</v>
      </c>
      <c r="Q17" s="149">
        <f t="shared" si="7"/>
        <v>3.9664999999999999E-2</v>
      </c>
      <c r="R17" s="149">
        <f t="shared" si="8"/>
        <v>7.2268921006250375E-2</v>
      </c>
      <c r="S17" s="102"/>
      <c r="T17" s="113">
        <f t="shared" si="0"/>
        <v>3.323142945544566E-2</v>
      </c>
      <c r="U17" s="113">
        <f t="shared" si="1"/>
        <v>8.3742066831682394E-3</v>
      </c>
    </row>
    <row r="18" spans="2:21" x14ac:dyDescent="0.2">
      <c r="B18" s="152"/>
      <c r="D18" s="184">
        <v>45199</v>
      </c>
      <c r="E18" s="12">
        <f t="shared" si="2"/>
        <v>1.0822422499999984E-2</v>
      </c>
      <c r="F18" s="12">
        <v>7.0460000000000002E-3</v>
      </c>
      <c r="G18" s="237">
        <v>0.01</v>
      </c>
      <c r="H18" s="12">
        <f t="shared" si="3"/>
        <v>8.1427970297021091E-4</v>
      </c>
      <c r="I18" s="236">
        <f t="shared" si="4"/>
        <v>3.7499999999999999E-3</v>
      </c>
      <c r="L18" s="98">
        <f t="shared" si="5"/>
        <v>-6.7456472772278175E-3</v>
      </c>
      <c r="N18" s="98">
        <f t="shared" si="6"/>
        <v>-5.7505461093765309E-4</v>
      </c>
      <c r="Q18" s="149">
        <f t="shared" si="7"/>
        <v>7.0460000000000002E-3</v>
      </c>
      <c r="R18" s="149">
        <f t="shared" si="8"/>
        <v>-5.7505461093765309E-4</v>
      </c>
      <c r="S18" s="102"/>
      <c r="T18" s="113">
        <f t="shared" si="0"/>
        <v>8.1427970297021091E-4</v>
      </c>
      <c r="U18" s="113">
        <f t="shared" si="1"/>
        <v>1.5446172029702776E-2</v>
      </c>
    </row>
    <row r="19" spans="2:21" x14ac:dyDescent="0.2">
      <c r="D19" s="184">
        <v>45107</v>
      </c>
      <c r="E19" s="12">
        <f t="shared" si="2"/>
        <v>1.8457948749999842E-2</v>
      </c>
      <c r="F19" s="12">
        <v>1.4652999999999999E-2</v>
      </c>
      <c r="G19" s="237">
        <v>0.01</v>
      </c>
      <c r="H19" s="12">
        <f t="shared" si="3"/>
        <v>8.3742066831682394E-3</v>
      </c>
      <c r="I19" s="236">
        <f t="shared" si="4"/>
        <v>3.7499999999999999E-3</v>
      </c>
      <c r="L19" s="98">
        <f t="shared" si="5"/>
        <v>1.3022413366337027E-3</v>
      </c>
      <c r="N19" s="98">
        <f t="shared" si="6"/>
        <v>7.5228315109374666E-3</v>
      </c>
      <c r="Q19" s="149">
        <f t="shared" si="7"/>
        <v>1.4652999999999999E-2</v>
      </c>
      <c r="R19" s="149">
        <f t="shared" si="8"/>
        <v>7.5228315109374666E-3</v>
      </c>
      <c r="S19" s="102"/>
      <c r="T19" s="113">
        <f t="shared" si="0"/>
        <v>8.3742066831682394E-3</v>
      </c>
      <c r="U19" s="113">
        <f t="shared" si="1"/>
        <v>4.2801837871287107E-2</v>
      </c>
    </row>
    <row r="20" spans="2:21" x14ac:dyDescent="0.2">
      <c r="D20" s="184">
        <v>45016</v>
      </c>
      <c r="E20" s="12">
        <f t="shared" si="2"/>
        <v>2.5600633749999879E-2</v>
      </c>
      <c r="F20" s="12">
        <v>2.1769E-2</v>
      </c>
      <c r="G20" s="237">
        <v>0.01</v>
      </c>
      <c r="H20" s="12">
        <f t="shared" si="3"/>
        <v>1.5446172029702776E-2</v>
      </c>
      <c r="I20" s="236">
        <f t="shared" si="4"/>
        <v>3.7499999999999999E-3</v>
      </c>
      <c r="L20" s="98">
        <f t="shared" si="5"/>
        <v>-1.1909493811881555E-2</v>
      </c>
      <c r="N20" s="98">
        <f t="shared" si="6"/>
        <v>-5.770981542187914E-3</v>
      </c>
      <c r="Q20" s="149">
        <f t="shared" si="7"/>
        <v>2.1769E-2</v>
      </c>
      <c r="R20" s="149">
        <f t="shared" si="8"/>
        <v>-5.770981542187914E-3</v>
      </c>
      <c r="S20" s="102"/>
      <c r="T20" s="113">
        <f t="shared" si="0"/>
        <v>1.5446172029702776E-2</v>
      </c>
      <c r="U20" s="113">
        <f t="shared" si="1"/>
        <v>-3.61315222772296E-3</v>
      </c>
    </row>
    <row r="21" spans="2:21" x14ac:dyDescent="0.2">
      <c r="D21" s="184">
        <v>44926</v>
      </c>
      <c r="E21" s="12">
        <f t="shared" si="2"/>
        <v>5.3229856249999985E-2</v>
      </c>
      <c r="F21" s="12">
        <v>4.9294999999999999E-2</v>
      </c>
      <c r="G21" s="237">
        <v>0.01</v>
      </c>
      <c r="H21" s="12">
        <f t="shared" si="3"/>
        <v>4.2801837871287107E-2</v>
      </c>
      <c r="I21" s="236">
        <f t="shared" si="4"/>
        <v>3.7499999999999999E-3</v>
      </c>
      <c r="L21" s="98">
        <f t="shared" si="5"/>
        <v>8.9216827970297174E-2</v>
      </c>
      <c r="N21" s="98">
        <f t="shared" si="6"/>
        <v>9.5983587514062663E-2</v>
      </c>
      <c r="Q21" s="149">
        <f t="shared" si="7"/>
        <v>4.9294999999999999E-2</v>
      </c>
      <c r="R21" s="149">
        <f t="shared" si="8"/>
        <v>9.5983587514062663E-2</v>
      </c>
      <c r="S21" s="102"/>
      <c r="T21" s="113">
        <f t="shared" si="0"/>
        <v>4.2801837871287107E-2</v>
      </c>
      <c r="U21" s="113">
        <f t="shared" si="1"/>
        <v>1.0547821782176392E-3</v>
      </c>
    </row>
    <row r="22" spans="2:21" x14ac:dyDescent="0.2">
      <c r="D22" s="184">
        <v>44834</v>
      </c>
      <c r="E22" s="12">
        <f t="shared" si="2"/>
        <v>6.3507162499998326E-3</v>
      </c>
      <c r="F22" s="12">
        <v>2.591E-3</v>
      </c>
      <c r="G22" s="237">
        <v>0.01</v>
      </c>
      <c r="H22" s="12">
        <f t="shared" si="3"/>
        <v>-3.61315222772296E-3</v>
      </c>
      <c r="I22" s="236">
        <f t="shared" si="4"/>
        <v>3.7499999999999999E-3</v>
      </c>
      <c r="L22" s="98">
        <f t="shared" si="5"/>
        <v>-8.2810866336635591E-3</v>
      </c>
      <c r="N22" s="98">
        <f t="shared" si="6"/>
        <v>-2.1200328843752336E-3</v>
      </c>
      <c r="Q22" s="149">
        <f t="shared" si="7"/>
        <v>2.591E-3</v>
      </c>
      <c r="R22" s="149">
        <f t="shared" si="8"/>
        <v>-2.1200328843752336E-3</v>
      </c>
      <c r="S22" s="102"/>
      <c r="T22" s="113">
        <f t="shared" si="0"/>
        <v>-3.61315222772296E-3</v>
      </c>
      <c r="U22" s="113">
        <f t="shared" si="1"/>
        <v>2.7342100247524481E-2</v>
      </c>
    </row>
    <row r="23" spans="2:21" x14ac:dyDescent="0.2">
      <c r="D23" s="184">
        <v>44742</v>
      </c>
      <c r="E23" s="12">
        <f t="shared" si="2"/>
        <v>1.1065329999999873E-2</v>
      </c>
      <c r="F23" s="12">
        <v>7.2880000000000002E-3</v>
      </c>
      <c r="G23" s="237">
        <v>0.01</v>
      </c>
      <c r="H23" s="12">
        <f t="shared" si="3"/>
        <v>1.0547821782176392E-3</v>
      </c>
      <c r="I23" s="236">
        <f t="shared" si="4"/>
        <v>3.7499999999999999E-3</v>
      </c>
      <c r="L23" s="98">
        <f t="shared" si="5"/>
        <v>-2.5232535891089203E-2</v>
      </c>
      <c r="N23" s="98">
        <f t="shared" si="6"/>
        <v>-1.917679302031261E-2</v>
      </c>
      <c r="Q23" s="149">
        <f t="shared" si="7"/>
        <v>7.2880000000000002E-3</v>
      </c>
      <c r="R23" s="149">
        <f t="shared" si="8"/>
        <v>-1.917679302031261E-2</v>
      </c>
      <c r="T23" s="113">
        <f t="shared" si="0"/>
        <v>1.0547821782176392E-3</v>
      </c>
      <c r="U23" s="113">
        <f t="shared" si="1"/>
        <v>4.4860022277227518E-2</v>
      </c>
    </row>
    <row r="24" spans="2:21" x14ac:dyDescent="0.2">
      <c r="D24" s="184">
        <v>44651</v>
      </c>
      <c r="E24" s="12">
        <f t="shared" si="2"/>
        <v>3.7615521249999784E-2</v>
      </c>
      <c r="F24" s="12">
        <v>3.3738999999999998E-2</v>
      </c>
      <c r="G24" s="237">
        <v>0.01</v>
      </c>
      <c r="H24" s="12">
        <f t="shared" si="3"/>
        <v>2.7342100247524481E-2</v>
      </c>
      <c r="I24" s="236">
        <f t="shared" si="4"/>
        <v>3.7499999999999999E-3</v>
      </c>
      <c r="L24" s="98">
        <f t="shared" si="5"/>
        <v>9.8241782178214443E-3</v>
      </c>
      <c r="N24" s="98">
        <f t="shared" si="6"/>
        <v>1.6097710924999564E-2</v>
      </c>
      <c r="Q24" s="149">
        <f t="shared" si="7"/>
        <v>3.3738999999999998E-2</v>
      </c>
      <c r="R24" s="149">
        <f t="shared" si="8"/>
        <v>1.6097710924999564E-2</v>
      </c>
      <c r="T24" s="113">
        <f t="shared" si="0"/>
        <v>2.7342100247524481E-2</v>
      </c>
      <c r="U24" s="113">
        <f t="shared" si="1"/>
        <v>1.8568728960395742E-2</v>
      </c>
    </row>
    <row r="25" spans="2:21" x14ac:dyDescent="0.2">
      <c r="D25" s="184">
        <v>44561</v>
      </c>
      <c r="E25" s="12">
        <f t="shared" si="2"/>
        <v>5.5308622499999904E-2</v>
      </c>
      <c r="F25" s="12">
        <v>5.1366000000000002E-2</v>
      </c>
      <c r="G25" s="237">
        <v>0.01</v>
      </c>
      <c r="H25" s="12">
        <f t="shared" si="3"/>
        <v>4.4860022277227518E-2</v>
      </c>
      <c r="I25" s="236">
        <f t="shared" si="4"/>
        <v>3.7499999999999999E-3</v>
      </c>
      <c r="L25" s="98">
        <f t="shared" si="5"/>
        <v>7.1151315594059295E-2</v>
      </c>
      <c r="N25" s="98">
        <f t="shared" si="6"/>
        <v>7.7805843142187303E-2</v>
      </c>
      <c r="Q25" s="149">
        <f t="shared" si="7"/>
        <v>5.1366000000000002E-2</v>
      </c>
      <c r="R25" s="149">
        <f t="shared" si="8"/>
        <v>7.7805843142187303E-2</v>
      </c>
      <c r="T25" s="113">
        <f t="shared" si="0"/>
        <v>4.4860022277227518E-2</v>
      </c>
      <c r="U25" s="113">
        <f t="shared" si="1"/>
        <v>3.0229123762375965E-2</v>
      </c>
    </row>
    <row r="26" spans="2:21" x14ac:dyDescent="0.2">
      <c r="D26" s="184">
        <v>44469</v>
      </c>
      <c r="E26" s="12">
        <f t="shared" si="2"/>
        <v>2.8754416249999748E-2</v>
      </c>
      <c r="F26" s="12">
        <v>2.4910999999999999E-2</v>
      </c>
      <c r="G26" s="237">
        <v>0.01</v>
      </c>
      <c r="H26" s="12">
        <f t="shared" si="3"/>
        <v>1.8568728960395742E-2</v>
      </c>
      <c r="I26" s="236">
        <f t="shared" si="4"/>
        <v>3.7499999999999999E-3</v>
      </c>
      <c r="L26" s="98">
        <f t="shared" si="5"/>
        <v>6.9083341584155189E-3</v>
      </c>
      <c r="N26" s="98">
        <f t="shared" si="6"/>
        <v>1.31637521843746E-2</v>
      </c>
      <c r="Q26" s="149">
        <f t="shared" si="7"/>
        <v>2.4910999999999999E-2</v>
      </c>
      <c r="R26" s="149">
        <f t="shared" si="8"/>
        <v>1.31637521843746E-2</v>
      </c>
      <c r="T26" s="113">
        <f t="shared" si="0"/>
        <v>1.8568728960395742E-2</v>
      </c>
      <c r="U26" s="113">
        <f t="shared" si="1"/>
        <v>1.0611277227722704E-2</v>
      </c>
    </row>
    <row r="27" spans="2:21" x14ac:dyDescent="0.2">
      <c r="D27" s="184">
        <v>44377</v>
      </c>
      <c r="E27" s="12">
        <f t="shared" si="2"/>
        <v>4.0531414999999793E-2</v>
      </c>
      <c r="F27" s="12">
        <v>3.6644000000000003E-2</v>
      </c>
      <c r="G27" s="237">
        <v>0.01</v>
      </c>
      <c r="H27" s="12">
        <f t="shared" si="3"/>
        <v>3.0229123762375965E-2</v>
      </c>
      <c r="I27" s="236">
        <f t="shared" si="4"/>
        <v>3.7499999999999999E-3</v>
      </c>
      <c r="L27" s="98">
        <f t="shared" si="5"/>
        <v>4.9846970297029225E-2</v>
      </c>
      <c r="N27" s="98">
        <f t="shared" si="6"/>
        <v>5.6369144599999421E-2</v>
      </c>
      <c r="Q27" s="149">
        <f t="shared" si="7"/>
        <v>3.6644000000000003E-2</v>
      </c>
      <c r="R27" s="149">
        <f t="shared" si="8"/>
        <v>5.6369144599999421E-2</v>
      </c>
      <c r="T27" s="113">
        <f t="shared" si="0"/>
        <v>3.0229123762375965E-2</v>
      </c>
      <c r="U27" s="113">
        <f t="shared" si="1"/>
        <v>5.3060957920791907E-2</v>
      </c>
    </row>
    <row r="28" spans="2:21" x14ac:dyDescent="0.2">
      <c r="D28" s="184">
        <v>44286</v>
      </c>
      <c r="E28" s="12">
        <f t="shared" si="2"/>
        <v>2.0717389999999947E-2</v>
      </c>
      <c r="F28" s="12">
        <v>1.6903999999999999E-2</v>
      </c>
      <c r="G28" s="237">
        <v>0.01</v>
      </c>
      <c r="H28" s="12">
        <f t="shared" si="3"/>
        <v>1.0611277227722704E-2</v>
      </c>
      <c r="I28" s="236">
        <f t="shared" si="4"/>
        <v>3.7499999999999999E-3</v>
      </c>
      <c r="L28" s="98">
        <f t="shared" si="5"/>
        <v>-3.1838403465346499E-2</v>
      </c>
      <c r="N28" s="98">
        <f t="shared" si="6"/>
        <v>-2.5823699546875023E-2</v>
      </c>
      <c r="Q28" s="149">
        <f t="shared" si="7"/>
        <v>1.6903999999999999E-2</v>
      </c>
      <c r="R28" s="149">
        <f t="shared" si="8"/>
        <v>-2.5823699546875023E-2</v>
      </c>
      <c r="T28" s="113">
        <f t="shared" si="0"/>
        <v>1.0611277227722704E-2</v>
      </c>
      <c r="U28" s="113">
        <f t="shared" si="1"/>
        <v>3.0662425742574273E-2</v>
      </c>
    </row>
    <row r="29" spans="2:21" x14ac:dyDescent="0.2">
      <c r="D29" s="184">
        <v>44196</v>
      </c>
      <c r="E29" s="12">
        <f t="shared" si="2"/>
        <v>6.3591567499999835E-2</v>
      </c>
      <c r="F29" s="12">
        <v>5.9617999999999997E-2</v>
      </c>
      <c r="G29" s="237">
        <v>0.01</v>
      </c>
      <c r="H29" s="12">
        <f t="shared" si="3"/>
        <v>5.3060957920791907E-2</v>
      </c>
      <c r="I29" s="236">
        <f t="shared" si="4"/>
        <v>3.7499999999999999E-3</v>
      </c>
      <c r="L29" s="98">
        <f t="shared" si="5"/>
        <v>7.5459490099009541E-2</v>
      </c>
      <c r="N29" s="98">
        <f t="shared" si="6"/>
        <v>8.214078218124965E-2</v>
      </c>
      <c r="Q29" s="149">
        <f t="shared" si="7"/>
        <v>5.9617999999999997E-2</v>
      </c>
      <c r="R29" s="149">
        <f t="shared" si="8"/>
        <v>8.214078218124965E-2</v>
      </c>
      <c r="T29" s="113">
        <f t="shared" si="0"/>
        <v>5.3060957920791907E-2</v>
      </c>
      <c r="U29" s="113">
        <f t="shared" si="1"/>
        <v>2.1920856435643454E-2</v>
      </c>
    </row>
    <row r="30" spans="2:21" x14ac:dyDescent="0.2">
      <c r="D30" s="184">
        <v>44104</v>
      </c>
      <c r="E30" s="12">
        <f t="shared" si="2"/>
        <v>4.0969049999999951E-2</v>
      </c>
      <c r="F30" s="12">
        <v>3.7080000000000002E-2</v>
      </c>
      <c r="G30" s="237">
        <v>0.01</v>
      </c>
      <c r="H30" s="12">
        <f t="shared" si="3"/>
        <v>3.0662425742574273E-2</v>
      </c>
      <c r="I30" s="236">
        <f t="shared" si="4"/>
        <v>3.7499999999999999E-3</v>
      </c>
      <c r="L30" s="98">
        <f t="shared" si="5"/>
        <v>3.9403995049505092E-2</v>
      </c>
      <c r="N30" s="98">
        <f t="shared" si="6"/>
        <v>4.5861292368750251E-2</v>
      </c>
      <c r="Q30" s="149">
        <f t="shared" si="7"/>
        <v>3.7080000000000002E-2</v>
      </c>
      <c r="R30" s="149">
        <f t="shared" si="8"/>
        <v>4.5861292368750251E-2</v>
      </c>
      <c r="T30" s="113">
        <f t="shared" si="0"/>
        <v>3.0662425742574273E-2</v>
      </c>
      <c r="U30" s="113">
        <f t="shared" si="1"/>
        <v>-5.4732847772277271E-2</v>
      </c>
    </row>
    <row r="31" spans="2:21" x14ac:dyDescent="0.2">
      <c r="D31" s="184">
        <v>44012</v>
      </c>
      <c r="E31" s="12">
        <f t="shared" si="2"/>
        <v>3.2140064999999884E-2</v>
      </c>
      <c r="F31" s="12">
        <v>2.8284E-2</v>
      </c>
      <c r="G31" s="237">
        <v>0.01</v>
      </c>
      <c r="H31" s="12">
        <f t="shared" si="3"/>
        <v>2.1920856435643454E-2</v>
      </c>
      <c r="I31" s="236">
        <f t="shared" si="4"/>
        <v>3.7499999999999999E-3</v>
      </c>
      <c r="L31" s="98">
        <f t="shared" si="5"/>
        <v>9.857456064356418E-2</v>
      </c>
      <c r="N31" s="98">
        <f t="shared" si="6"/>
        <v>0.10539945510156246</v>
      </c>
      <c r="Q31" s="149">
        <f t="shared" si="7"/>
        <v>2.8284E-2</v>
      </c>
      <c r="R31" s="149">
        <f t="shared" si="8"/>
        <v>0.10539945510156246</v>
      </c>
      <c r="T31" s="113">
        <f t="shared" si="0"/>
        <v>2.1920856435643454E-2</v>
      </c>
      <c r="U31" s="113">
        <f t="shared" si="1"/>
        <v>1.4882680693069084E-2</v>
      </c>
    </row>
    <row r="32" spans="2:21" x14ac:dyDescent="0.2">
      <c r="D32" s="184">
        <v>43921</v>
      </c>
      <c r="E32" s="12">
        <f t="shared" si="2"/>
        <v>-4.5280176250000026E-2</v>
      </c>
      <c r="F32" s="12">
        <v>-4.8847000000000002E-2</v>
      </c>
      <c r="G32" s="237">
        <v>0.01</v>
      </c>
      <c r="H32" s="12">
        <f t="shared" si="3"/>
        <v>-5.4732847772277271E-2</v>
      </c>
      <c r="I32" s="236">
        <f t="shared" si="4"/>
        <v>3.7499999999999999E-3</v>
      </c>
      <c r="L32" s="98">
        <f t="shared" si="5"/>
        <v>-0.12434837623762363</v>
      </c>
      <c r="N32" s="98">
        <f t="shared" si="6"/>
        <v>-0.11890839052499991</v>
      </c>
      <c r="Q32" s="149">
        <f t="shared" si="7"/>
        <v>-4.8847000000000002E-2</v>
      </c>
      <c r="R32" s="149">
        <f t="shared" si="8"/>
        <v>-0.11890839052499991</v>
      </c>
      <c r="T32" s="113">
        <f t="shared" si="0"/>
        <v>-5.4732847772277271E-2</v>
      </c>
      <c r="U32" s="113">
        <f t="shared" si="1"/>
        <v>-6.4463613861376334E-4</v>
      </c>
    </row>
    <row r="33" spans="4:21" x14ac:dyDescent="0.2">
      <c r="D33" s="184">
        <v>43830</v>
      </c>
      <c r="E33" s="12">
        <f t="shared" si="2"/>
        <v>2.5031507499999828E-2</v>
      </c>
      <c r="F33" s="12">
        <v>2.1201999999999999E-2</v>
      </c>
      <c r="G33" s="237">
        <v>0.01</v>
      </c>
      <c r="H33" s="12">
        <f t="shared" si="3"/>
        <v>1.4882680693069084E-2</v>
      </c>
      <c r="I33" s="236">
        <f t="shared" si="4"/>
        <v>3.7499999999999999E-3</v>
      </c>
      <c r="L33" s="98">
        <f t="shared" si="5"/>
        <v>3.0409997524751931E-2</v>
      </c>
      <c r="N33" s="98">
        <f t="shared" si="6"/>
        <v>3.6811419634374287E-2</v>
      </c>
      <c r="Q33" s="149">
        <f t="shared" si="7"/>
        <v>2.1201999999999999E-2</v>
      </c>
      <c r="R33" s="149">
        <f t="shared" si="8"/>
        <v>3.6811419634374287E-2</v>
      </c>
      <c r="T33" s="113">
        <f t="shared" si="0"/>
        <v>1.4882680693069084E-2</v>
      </c>
      <c r="U33" s="113">
        <f t="shared" si="1"/>
        <v>1.3383018564356419E-2</v>
      </c>
    </row>
    <row r="34" spans="4:21" x14ac:dyDescent="0.2">
      <c r="D34" s="184">
        <v>43738</v>
      </c>
      <c r="E34" s="12">
        <f t="shared" si="2"/>
        <v>9.348917500000109E-3</v>
      </c>
      <c r="F34" s="12">
        <v>5.5779999999999996E-3</v>
      </c>
      <c r="G34" s="237">
        <v>0.01</v>
      </c>
      <c r="H34" s="12">
        <f t="shared" si="3"/>
        <v>-6.4463613861376334E-4</v>
      </c>
      <c r="I34" s="236">
        <f t="shared" si="4"/>
        <v>3.7499999999999999E-3</v>
      </c>
      <c r="L34" s="98">
        <f t="shared" si="5"/>
        <v>-1.4672290841583946E-2</v>
      </c>
      <c r="N34" s="98">
        <f t="shared" si="6"/>
        <v>-8.5509424484373486E-3</v>
      </c>
      <c r="Q34" s="149">
        <f t="shared" si="7"/>
        <v>5.5779999999999996E-3</v>
      </c>
      <c r="R34" s="149">
        <f t="shared" si="8"/>
        <v>-8.5509424484373486E-3</v>
      </c>
      <c r="T34" s="113">
        <f t="shared" si="0"/>
        <v>-6.4463613861376334E-4</v>
      </c>
      <c r="U34" s="113">
        <f t="shared" si="1"/>
        <v>2.6138594059406106E-2</v>
      </c>
    </row>
    <row r="35" spans="4:21" x14ac:dyDescent="0.2">
      <c r="D35" s="184">
        <v>43646</v>
      </c>
      <c r="E35" s="12">
        <f t="shared" si="2"/>
        <v>2.351684874999993E-2</v>
      </c>
      <c r="F35" s="12">
        <v>1.9692999999999999E-2</v>
      </c>
      <c r="G35" s="237">
        <v>0.01</v>
      </c>
      <c r="H35" s="12">
        <f t="shared" si="3"/>
        <v>1.3383018564356419E-2</v>
      </c>
      <c r="I35" s="236">
        <f t="shared" si="4"/>
        <v>3.7499999999999999E-3</v>
      </c>
      <c r="L35" s="98">
        <f t="shared" si="5"/>
        <v>6.2744306930673233E-4</v>
      </c>
      <c r="N35" s="98">
        <f t="shared" si="6"/>
        <v>6.8438410593747445E-3</v>
      </c>
      <c r="Q35" s="149">
        <f t="shared" si="7"/>
        <v>1.9692999999999999E-2</v>
      </c>
      <c r="R35" s="149">
        <f t="shared" si="8"/>
        <v>6.8438410593747445E-3</v>
      </c>
      <c r="T35" s="113">
        <f t="shared" si="0"/>
        <v>1.3383018564356419E-2</v>
      </c>
      <c r="U35" s="113">
        <f t="shared" si="1"/>
        <v>1.0462205445544548E-2</v>
      </c>
    </row>
    <row r="36" spans="4:21" x14ac:dyDescent="0.2">
      <c r="D36" s="184">
        <v>43555</v>
      </c>
      <c r="E36" s="12">
        <f t="shared" si="2"/>
        <v>3.6399980000000109E-2</v>
      </c>
      <c r="F36" s="12">
        <v>3.2528000000000001E-2</v>
      </c>
      <c r="G36" s="237">
        <v>0.01</v>
      </c>
      <c r="H36" s="12">
        <f t="shared" si="3"/>
        <v>2.6138594059406106E-2</v>
      </c>
      <c r="I36" s="236">
        <f t="shared" si="4"/>
        <v>3.7499999999999999E-3</v>
      </c>
      <c r="L36" s="98">
        <f t="shared" si="5"/>
        <v>4.1814982673267664E-2</v>
      </c>
      <c r="N36" s="98">
        <f t="shared" si="6"/>
        <v>4.8287258253125298E-2</v>
      </c>
      <c r="Q36" s="149">
        <f t="shared" si="7"/>
        <v>3.2528000000000001E-2</v>
      </c>
      <c r="R36" s="149">
        <f t="shared" si="8"/>
        <v>4.8287258253125298E-2</v>
      </c>
      <c r="T36" s="113">
        <f t="shared" si="0"/>
        <v>2.6138594059406106E-2</v>
      </c>
      <c r="U36" s="113">
        <f t="shared" si="1"/>
        <v>1.8381892326732707E-2</v>
      </c>
    </row>
    <row r="37" spans="4:21" x14ac:dyDescent="0.2">
      <c r="D37" s="184">
        <v>43465</v>
      </c>
      <c r="E37" s="12">
        <f t="shared" si="2"/>
        <v>2.056682749999994E-2</v>
      </c>
      <c r="F37" s="12">
        <v>1.6754000000000002E-2</v>
      </c>
      <c r="G37" s="237">
        <v>0.01</v>
      </c>
      <c r="H37" s="12">
        <f t="shared" si="3"/>
        <v>1.0462205445544548E-2</v>
      </c>
      <c r="I37" s="236">
        <f t="shared" si="4"/>
        <v>3.7499999999999999E-3</v>
      </c>
      <c r="L37" s="98">
        <f t="shared" si="5"/>
        <v>2.5425185643563886E-3</v>
      </c>
      <c r="N37" s="98">
        <f t="shared" si="6"/>
        <v>8.7708139609374847E-3</v>
      </c>
      <c r="Q37" s="149">
        <f t="shared" si="7"/>
        <v>1.6754000000000002E-2</v>
      </c>
      <c r="R37" s="149">
        <f t="shared" si="8"/>
        <v>8.7708139609374847E-3</v>
      </c>
      <c r="T37" s="113">
        <f t="shared" si="0"/>
        <v>1.0462205445544548E-2</v>
      </c>
      <c r="U37" s="113">
        <f t="shared" si="1"/>
        <v>5.226804455445544E-3</v>
      </c>
    </row>
    <row r="38" spans="4:21" x14ac:dyDescent="0.2">
      <c r="D38" s="184">
        <v>43373</v>
      </c>
      <c r="E38" s="12">
        <f t="shared" si="2"/>
        <v>2.8565711249999959E-2</v>
      </c>
      <c r="F38" s="12">
        <v>2.4722999999999998E-2</v>
      </c>
      <c r="G38" s="237">
        <v>0.01</v>
      </c>
      <c r="H38" s="12">
        <f t="shared" si="3"/>
        <v>1.8381892326732707E-2</v>
      </c>
      <c r="I38" s="236">
        <f t="shared" si="4"/>
        <v>3.7499999999999999E-3</v>
      </c>
      <c r="L38" s="98">
        <f t="shared" si="5"/>
        <v>3.1536980198019871E-2</v>
      </c>
      <c r="N38" s="98">
        <f t="shared" si="6"/>
        <v>3.794540368749999E-2</v>
      </c>
      <c r="Q38" s="149">
        <f t="shared" si="7"/>
        <v>2.4722999999999998E-2</v>
      </c>
      <c r="R38" s="149">
        <f t="shared" si="8"/>
        <v>3.794540368749999E-2</v>
      </c>
      <c r="T38" s="113">
        <f t="shared" si="0"/>
        <v>1.8381892326732707E-2</v>
      </c>
      <c r="U38" s="113">
        <f t="shared" si="1"/>
        <v>2.3569590346534719E-2</v>
      </c>
    </row>
    <row r="39" spans="4:21" x14ac:dyDescent="0.2">
      <c r="D39" s="184">
        <v>43281</v>
      </c>
      <c r="E39" s="12">
        <f t="shared" si="2"/>
        <v>1.5279072500000046E-2</v>
      </c>
      <c r="F39" s="12">
        <v>1.1486E-2</v>
      </c>
      <c r="G39" s="237">
        <v>0.01</v>
      </c>
      <c r="H39" s="12">
        <f t="shared" si="3"/>
        <v>5.226804455445544E-3</v>
      </c>
      <c r="I39" s="236">
        <f t="shared" si="4"/>
        <v>3.7499999999999999E-3</v>
      </c>
      <c r="L39" s="98">
        <f t="shared" si="5"/>
        <v>-1.3115981435643631E-2</v>
      </c>
      <c r="N39" s="98">
        <f t="shared" si="6"/>
        <v>-6.9849644703126046E-3</v>
      </c>
      <c r="Q39" s="149">
        <f t="shared" si="7"/>
        <v>1.1486E-2</v>
      </c>
      <c r="R39" s="149">
        <f t="shared" si="8"/>
        <v>-6.9849644703126046E-3</v>
      </c>
      <c r="T39" s="113">
        <f t="shared" si="0"/>
        <v>5.226804455445544E-3</v>
      </c>
      <c r="U39" s="113">
        <f t="shared" si="1"/>
        <v>3.7270280940593814E-2</v>
      </c>
    </row>
    <row r="40" spans="4:21" x14ac:dyDescent="0.2">
      <c r="D40" s="184">
        <v>43190</v>
      </c>
      <c r="E40" s="12">
        <f t="shared" si="2"/>
        <v>3.3805286250000011E-2</v>
      </c>
      <c r="F40" s="12">
        <v>2.9943000000000001E-2</v>
      </c>
      <c r="G40" s="237">
        <v>0.01</v>
      </c>
      <c r="H40" s="12">
        <f t="shared" si="3"/>
        <v>2.3569590346534719E-2</v>
      </c>
      <c r="I40" s="236">
        <f t="shared" si="4"/>
        <v>3.7499999999999999E-3</v>
      </c>
      <c r="L40" s="98">
        <f t="shared" si="5"/>
        <v>9.8688997524756239E-3</v>
      </c>
      <c r="N40" s="98">
        <f t="shared" si="6"/>
        <v>1.6142710292187834E-2</v>
      </c>
      <c r="Q40" s="149">
        <f t="shared" si="7"/>
        <v>2.9943000000000001E-2</v>
      </c>
      <c r="R40" s="149">
        <f t="shared" si="8"/>
        <v>1.6142710292187834E-2</v>
      </c>
      <c r="T40" s="113">
        <f t="shared" si="0"/>
        <v>2.3569590346534719E-2</v>
      </c>
      <c r="U40" s="113">
        <f t="shared" si="1"/>
        <v>3.1221941831683031E-2</v>
      </c>
    </row>
    <row r="41" spans="4:21" x14ac:dyDescent="0.2">
      <c r="D41" s="184">
        <v>43100</v>
      </c>
      <c r="E41" s="12">
        <f t="shared" si="2"/>
        <v>4.7642983749999868E-2</v>
      </c>
      <c r="F41" s="12">
        <v>4.3728999999999997E-2</v>
      </c>
      <c r="G41" s="237">
        <v>0.01</v>
      </c>
      <c r="H41" s="12">
        <f t="shared" si="3"/>
        <v>3.7270280940593814E-2</v>
      </c>
      <c r="I41" s="236">
        <f t="shared" si="4"/>
        <v>3.7499999999999999E-3</v>
      </c>
      <c r="L41" s="98">
        <f t="shared" si="5"/>
        <v>4.3318620049504597E-2</v>
      </c>
      <c r="N41" s="98">
        <f t="shared" si="6"/>
        <v>4.9800236976562218E-2</v>
      </c>
      <c r="Q41" s="149">
        <f t="shared" si="7"/>
        <v>4.3728999999999997E-2</v>
      </c>
      <c r="R41" s="149">
        <f t="shared" si="8"/>
        <v>4.9800236976562218E-2</v>
      </c>
      <c r="T41" s="113">
        <f t="shared" si="0"/>
        <v>3.7270280940593814E-2</v>
      </c>
      <c r="U41" s="113">
        <f t="shared" si="1"/>
        <v>2.6845194306930553E-2</v>
      </c>
    </row>
    <row r="42" spans="4:21" x14ac:dyDescent="0.2">
      <c r="D42" s="184">
        <v>43008</v>
      </c>
      <c r="E42" s="12">
        <f t="shared" si="2"/>
        <v>4.1534161249999979E-2</v>
      </c>
      <c r="F42" s="12">
        <v>3.7643000000000003E-2</v>
      </c>
      <c r="G42" s="237">
        <v>0.01</v>
      </c>
      <c r="H42" s="12">
        <f t="shared" si="3"/>
        <v>3.1221941831683031E-2</v>
      </c>
      <c r="I42" s="236">
        <f t="shared" si="4"/>
        <v>3.7499999999999999E-3</v>
      </c>
      <c r="L42" s="98">
        <f t="shared" si="5"/>
        <v>3.5598689356435509E-2</v>
      </c>
      <c r="N42" s="98">
        <f t="shared" si="6"/>
        <v>4.2032346214062377E-2</v>
      </c>
      <c r="Q42" s="149">
        <f t="shared" si="7"/>
        <v>3.7643000000000003E-2</v>
      </c>
      <c r="R42" s="149">
        <f t="shared" si="8"/>
        <v>4.2032346214062377E-2</v>
      </c>
      <c r="T42" s="113">
        <f t="shared" si="0"/>
        <v>3.1221941831683031E-2</v>
      </c>
      <c r="U42" s="113">
        <f t="shared" si="1"/>
        <v>3.7470037128712885E-2</v>
      </c>
    </row>
    <row r="43" spans="4:21" x14ac:dyDescent="0.2">
      <c r="D43" s="184">
        <v>42916</v>
      </c>
      <c r="E43" s="12">
        <f t="shared" si="2"/>
        <v>3.711364624999991E-2</v>
      </c>
      <c r="F43" s="12">
        <v>3.3238999999999998E-2</v>
      </c>
      <c r="G43" s="237">
        <v>0.01</v>
      </c>
      <c r="H43" s="12">
        <f t="shared" si="3"/>
        <v>2.6845194306930553E-2</v>
      </c>
      <c r="I43" s="236">
        <f t="shared" si="4"/>
        <v>3.7499999999999999E-3</v>
      </c>
      <c r="L43" s="98">
        <f t="shared" si="5"/>
        <v>1.6220351485148221E-2</v>
      </c>
      <c r="N43" s="98">
        <f t="shared" si="6"/>
        <v>2.2533620418749623E-2</v>
      </c>
      <c r="Q43" s="149">
        <f t="shared" si="7"/>
        <v>3.3238999999999998E-2</v>
      </c>
      <c r="R43" s="149">
        <f t="shared" si="8"/>
        <v>2.2533620418749623E-2</v>
      </c>
      <c r="T43" s="113">
        <f t="shared" si="0"/>
        <v>2.6845194306930553E-2</v>
      </c>
      <c r="U43" s="113">
        <f t="shared" si="1"/>
        <v>-1.1862636138614269E-3</v>
      </c>
    </row>
    <row r="44" spans="4:21" x14ac:dyDescent="0.2">
      <c r="D44" s="184">
        <v>42825</v>
      </c>
      <c r="E44" s="12">
        <f t="shared" si="2"/>
        <v>4.7844737499999956E-2</v>
      </c>
      <c r="F44" s="12">
        <v>4.3929999999999997E-2</v>
      </c>
      <c r="G44" s="237">
        <v>0.01</v>
      </c>
      <c r="H44" s="12">
        <f t="shared" si="3"/>
        <v>3.7470037128712885E-2</v>
      </c>
      <c r="I44" s="236">
        <f t="shared" si="4"/>
        <v>3.7499999999999999E-3</v>
      </c>
      <c r="L44" s="98">
        <f t="shared" si="5"/>
        <v>7.6126337871287197E-2</v>
      </c>
      <c r="N44" s="98">
        <f t="shared" si="6"/>
        <v>8.2811772745312595E-2</v>
      </c>
      <c r="Q44" s="149">
        <f t="shared" si="7"/>
        <v>4.3929999999999997E-2</v>
      </c>
      <c r="R44" s="149">
        <f t="shared" si="8"/>
        <v>8.2811772745312595E-2</v>
      </c>
      <c r="T44" s="113">
        <f t="shared" si="0"/>
        <v>3.7470037128712885E-2</v>
      </c>
      <c r="U44" s="113">
        <f t="shared" si="1"/>
        <v>1.4432483910890914E-2</v>
      </c>
    </row>
    <row r="45" spans="4:21" x14ac:dyDescent="0.2">
      <c r="D45" s="184">
        <v>42735</v>
      </c>
      <c r="E45" s="12">
        <f t="shared" si="2"/>
        <v>8.8018737499999666E-3</v>
      </c>
      <c r="F45" s="12">
        <v>5.0330000000000001E-3</v>
      </c>
      <c r="G45" s="237">
        <v>0.01</v>
      </c>
      <c r="H45" s="12">
        <f t="shared" si="3"/>
        <v>-1.1862636138614269E-3</v>
      </c>
      <c r="I45" s="236">
        <f t="shared" si="4"/>
        <v>3.7499999999999999E-3</v>
      </c>
      <c r="L45" s="98">
        <f t="shared" si="5"/>
        <v>-1.6805011138613768E-2</v>
      </c>
      <c r="N45" s="98">
        <f t="shared" si="6"/>
        <v>-1.0696912270312442E-2</v>
      </c>
      <c r="Q45" s="149">
        <f t="shared" si="7"/>
        <v>5.0330000000000001E-3</v>
      </c>
      <c r="R45" s="149">
        <f t="shared" si="8"/>
        <v>-1.0696912270312442E-2</v>
      </c>
      <c r="T45" s="113">
        <f t="shared" si="0"/>
        <v>-1.1862636138614269E-3</v>
      </c>
      <c r="U45" s="113">
        <f t="shared" si="1"/>
        <v>1.568170544554448E-2</v>
      </c>
    </row>
    <row r="46" spans="4:21" x14ac:dyDescent="0.2">
      <c r="D46" s="184">
        <v>42643</v>
      </c>
      <c r="E46" s="12">
        <f t="shared" si="2"/>
        <v>2.457680874999979E-2</v>
      </c>
      <c r="F46" s="12">
        <v>2.0749E-2</v>
      </c>
      <c r="G46" s="237">
        <v>0.01</v>
      </c>
      <c r="H46" s="12">
        <f t="shared" si="3"/>
        <v>1.4432483910890914E-2</v>
      </c>
      <c r="I46" s="236">
        <f t="shared" si="4"/>
        <v>3.7499999999999999E-3</v>
      </c>
      <c r="L46" s="98">
        <f t="shared" si="5"/>
        <v>1.3183262376237348E-2</v>
      </c>
      <c r="N46" s="98">
        <f t="shared" si="6"/>
        <v>1.94776633937499E-2</v>
      </c>
      <c r="Q46" s="149">
        <f t="shared" si="7"/>
        <v>2.0749E-2</v>
      </c>
      <c r="R46" s="149">
        <f t="shared" si="8"/>
        <v>1.94776633937499E-2</v>
      </c>
      <c r="T46" s="113">
        <f t="shared" si="0"/>
        <v>1.4432483910890914E-2</v>
      </c>
      <c r="U46" s="113">
        <f t="shared" si="1"/>
        <v>2.0285042079207782E-2</v>
      </c>
    </row>
    <row r="47" spans="4:21" x14ac:dyDescent="0.2">
      <c r="D47" s="184">
        <v>42551</v>
      </c>
      <c r="E47" s="12">
        <f t="shared" si="2"/>
        <v>2.5838522499999961E-2</v>
      </c>
      <c r="F47" s="12">
        <v>2.2006000000000001E-2</v>
      </c>
      <c r="G47" s="237">
        <v>0.01</v>
      </c>
      <c r="H47" s="12">
        <f t="shared" si="3"/>
        <v>1.568170544554448E-2</v>
      </c>
      <c r="I47" s="236">
        <f t="shared" si="4"/>
        <v>3.7499999999999999E-3</v>
      </c>
      <c r="L47" s="98">
        <f t="shared" si="5"/>
        <v>1.1078368811881179E-2</v>
      </c>
      <c r="N47" s="98">
        <f t="shared" si="6"/>
        <v>1.7359693178125024E-2</v>
      </c>
      <c r="Q47" s="149">
        <f t="shared" si="7"/>
        <v>2.2006000000000001E-2</v>
      </c>
      <c r="R47" s="149">
        <f t="shared" si="8"/>
        <v>1.7359693178125024E-2</v>
      </c>
      <c r="T47" s="113">
        <f t="shared" si="0"/>
        <v>1.568170544554448E-2</v>
      </c>
      <c r="U47" s="113">
        <f t="shared" si="1"/>
        <v>1.0072631188118519E-2</v>
      </c>
    </row>
    <row r="48" spans="4:21" x14ac:dyDescent="0.2">
      <c r="D48" s="184">
        <v>42460</v>
      </c>
      <c r="E48" s="12">
        <f t="shared" si="2"/>
        <v>3.0487892499999836E-2</v>
      </c>
      <c r="F48" s="12">
        <v>2.6637999999999998E-2</v>
      </c>
      <c r="G48" s="237">
        <v>0.01</v>
      </c>
      <c r="H48" s="12">
        <f t="shared" si="3"/>
        <v>2.0285042079207782E-2</v>
      </c>
      <c r="I48" s="236">
        <f t="shared" si="4"/>
        <v>3.7499999999999999E-3</v>
      </c>
      <c r="L48" s="98">
        <f t="shared" si="5"/>
        <v>3.0497452970297045E-2</v>
      </c>
      <c r="N48" s="98">
        <f t="shared" si="6"/>
        <v>3.6899418396874939E-2</v>
      </c>
      <c r="Q48" s="149">
        <f t="shared" si="7"/>
        <v>2.6637999999999998E-2</v>
      </c>
      <c r="R48" s="149">
        <f t="shared" si="8"/>
        <v>3.6899418396874939E-2</v>
      </c>
      <c r="T48" s="113">
        <f t="shared" si="0"/>
        <v>2.0285042079207782E-2</v>
      </c>
      <c r="U48" s="113">
        <f t="shared" si="1"/>
        <v>7.9539727722766074E-4</v>
      </c>
    </row>
    <row r="49" spans="4:21" x14ac:dyDescent="0.2">
      <c r="D49" s="184">
        <v>42369</v>
      </c>
      <c r="E49" s="12">
        <f t="shared" si="2"/>
        <v>2.0173357499999822E-2</v>
      </c>
      <c r="F49" s="12">
        <v>1.6362000000000002E-2</v>
      </c>
      <c r="G49" s="237">
        <v>0.01</v>
      </c>
      <c r="H49" s="12">
        <f t="shared" si="3"/>
        <v>1.0072631188118519E-2</v>
      </c>
      <c r="I49" s="236">
        <f t="shared" si="4"/>
        <v>3.7499999999999999E-3</v>
      </c>
      <c r="L49" s="98">
        <f t="shared" si="5"/>
        <v>1.9349865099009378E-2</v>
      </c>
      <c r="N49" s="98">
        <f t="shared" si="6"/>
        <v>2.5682576135936941E-2</v>
      </c>
      <c r="Q49" s="149">
        <f t="shared" si="7"/>
        <v>1.6362000000000002E-2</v>
      </c>
      <c r="R49" s="149">
        <f t="shared" si="8"/>
        <v>2.5682576135936941E-2</v>
      </c>
      <c r="T49" s="113">
        <f t="shared" si="0"/>
        <v>1.0072631188118519E-2</v>
      </c>
      <c r="U49" s="113">
        <f t="shared" si="1"/>
        <v>3.8604970297029473E-2</v>
      </c>
    </row>
    <row r="50" spans="4:21" x14ac:dyDescent="0.2">
      <c r="D50" s="184">
        <v>42277</v>
      </c>
      <c r="E50" s="12">
        <f t="shared" si="2"/>
        <v>1.0803351249999871E-2</v>
      </c>
      <c r="F50" s="12">
        <v>7.0270000000000003E-3</v>
      </c>
      <c r="G50" s="237">
        <v>0.01</v>
      </c>
      <c r="H50" s="12">
        <f t="shared" si="3"/>
        <v>7.9539727722766074E-4</v>
      </c>
      <c r="I50" s="236">
        <f t="shared" si="4"/>
        <v>3.7499999999999999E-3</v>
      </c>
      <c r="L50" s="98">
        <f t="shared" si="5"/>
        <v>-3.7014175742574151E-2</v>
      </c>
      <c r="N50" s="98">
        <f t="shared" si="6"/>
        <v>-3.1031626309374949E-2</v>
      </c>
      <c r="Q50" s="149">
        <f t="shared" si="7"/>
        <v>7.0270000000000003E-3</v>
      </c>
      <c r="R50" s="149">
        <f t="shared" si="8"/>
        <v>-3.1031626309374949E-2</v>
      </c>
      <c r="T50" s="113">
        <f t="shared" si="0"/>
        <v>7.9539727722766074E-4</v>
      </c>
      <c r="U50" s="113">
        <f t="shared" si="1"/>
        <v>-1.0459522277227795E-2</v>
      </c>
    </row>
    <row r="51" spans="4:21" x14ac:dyDescent="0.2">
      <c r="D51" s="184">
        <v>42185</v>
      </c>
      <c r="E51" s="12">
        <f t="shared" si="2"/>
        <v>4.8991019999999885E-2</v>
      </c>
      <c r="F51" s="12">
        <v>4.5072000000000001E-2</v>
      </c>
      <c r="G51" s="237">
        <v>0.01</v>
      </c>
      <c r="H51" s="12">
        <f t="shared" si="3"/>
        <v>3.8604970297029473E-2</v>
      </c>
      <c r="I51" s="236">
        <f t="shared" si="4"/>
        <v>3.7499999999999999E-3</v>
      </c>
      <c r="L51" s="98">
        <f t="shared" si="5"/>
        <v>8.7669462871286741E-2</v>
      </c>
      <c r="N51" s="98">
        <f t="shared" si="6"/>
        <v>9.4426609409374418E-2</v>
      </c>
      <c r="Q51" s="149">
        <f t="shared" si="7"/>
        <v>4.5072000000000001E-2</v>
      </c>
      <c r="R51" s="149">
        <f t="shared" si="8"/>
        <v>9.4426609409374418E-2</v>
      </c>
      <c r="T51" s="113">
        <f t="shared" si="0"/>
        <v>3.8604970297029473E-2</v>
      </c>
      <c r="U51" s="113">
        <f t="shared" si="1"/>
        <v>7.0812574257423933E-3</v>
      </c>
    </row>
    <row r="52" spans="4:21" x14ac:dyDescent="0.2">
      <c r="D52" s="184">
        <v>42094</v>
      </c>
      <c r="E52" s="12">
        <f t="shared" si="2"/>
        <v>-5.6411750000007199E-4</v>
      </c>
      <c r="F52" s="12">
        <v>-4.2979999999999997E-3</v>
      </c>
      <c r="G52" s="237">
        <v>0.01</v>
      </c>
      <c r="H52" s="12">
        <f t="shared" si="3"/>
        <v>-1.0459522277227795E-2</v>
      </c>
      <c r="I52" s="236">
        <f t="shared" si="4"/>
        <v>3.7499999999999999E-3</v>
      </c>
      <c r="L52" s="98">
        <f t="shared" si="5"/>
        <v>-2.8000301980197984E-2</v>
      </c>
      <c r="N52" s="98">
        <f t="shared" si="6"/>
        <v>-2.1961753856249988E-2</v>
      </c>
      <c r="Q52" s="149">
        <f t="shared" si="7"/>
        <v>-4.2979999999999997E-3</v>
      </c>
      <c r="R52" s="149">
        <f t="shared" si="8"/>
        <v>-2.1961753856249988E-2</v>
      </c>
      <c r="T52" s="113">
        <f t="shared" si="0"/>
        <v>-1.0459522277227795E-2</v>
      </c>
      <c r="U52" s="113">
        <f t="shared" si="1"/>
        <v>-7.3349777227723623E-3</v>
      </c>
    </row>
    <row r="53" spans="4:21" x14ac:dyDescent="0.2">
      <c r="D53" s="184">
        <v>42004</v>
      </c>
      <c r="E53" s="12">
        <f t="shared" si="2"/>
        <v>1.7152069999999853E-2</v>
      </c>
      <c r="F53" s="12">
        <v>1.3351999999999999E-2</v>
      </c>
      <c r="G53" s="237">
        <v>0.01</v>
      </c>
      <c r="H53" s="12">
        <f t="shared" si="3"/>
        <v>7.0812574257423933E-3</v>
      </c>
      <c r="I53" s="236">
        <f t="shared" si="4"/>
        <v>3.7499999999999999E-3</v>
      </c>
      <c r="L53" s="98">
        <f t="shared" si="5"/>
        <v>2.1497492574257149E-2</v>
      </c>
      <c r="N53" s="98">
        <f t="shared" si="6"/>
        <v>2.7843545746874643E-2</v>
      </c>
      <c r="Q53" s="149">
        <f t="shared" si="7"/>
        <v>1.3351999999999999E-2</v>
      </c>
      <c r="R53" s="149">
        <f t="shared" si="8"/>
        <v>2.7843545746874643E-2</v>
      </c>
      <c r="T53" s="113">
        <f t="shared" si="0"/>
        <v>7.0812574257423933E-3</v>
      </c>
      <c r="U53" s="113">
        <f t="shared" si="1"/>
        <v>3.367963861386114E-2</v>
      </c>
    </row>
    <row r="54" spans="4:21" x14ac:dyDescent="0.2">
      <c r="D54" s="184">
        <v>41912</v>
      </c>
      <c r="E54" s="12">
        <f t="shared" si="2"/>
        <v>2.5916724999999197E-3</v>
      </c>
      <c r="F54" s="12">
        <v>-1.1540000000000001E-3</v>
      </c>
      <c r="G54" s="237">
        <v>0.01</v>
      </c>
      <c r="H54" s="12">
        <f t="shared" si="3"/>
        <v>-7.3349777227723623E-3</v>
      </c>
      <c r="I54" s="236">
        <f t="shared" si="4"/>
        <v>3.7499999999999999E-3</v>
      </c>
      <c r="L54" s="98">
        <f t="shared" si="5"/>
        <v>-4.8349594059405865E-2</v>
      </c>
      <c r="N54" s="98">
        <f t="shared" si="6"/>
        <v>-4.2437465912499972E-2</v>
      </c>
      <c r="Q54" s="149">
        <f t="shared" si="7"/>
        <v>-1.1540000000000001E-3</v>
      </c>
      <c r="R54" s="149">
        <f t="shared" si="8"/>
        <v>-4.2437465912499972E-2</v>
      </c>
      <c r="T54" s="113">
        <f t="shared" si="0"/>
        <v>-7.3349777227723623E-3</v>
      </c>
      <c r="U54" s="113">
        <f t="shared" si="1"/>
        <v>2.1175497524752229E-2</v>
      </c>
    </row>
    <row r="55" spans="4:21" x14ac:dyDescent="0.2">
      <c r="D55" s="184">
        <v>41820</v>
      </c>
      <c r="E55" s="12">
        <f t="shared" si="2"/>
        <v>4.4016434999999854E-2</v>
      </c>
      <c r="F55" s="12">
        <v>4.0115999999999999E-2</v>
      </c>
      <c r="G55" s="237">
        <v>0.01</v>
      </c>
      <c r="H55" s="12">
        <f t="shared" si="3"/>
        <v>3.367963861386114E-2</v>
      </c>
      <c r="I55" s="236">
        <f t="shared" si="4"/>
        <v>3.7499999999999999E-3</v>
      </c>
      <c r="L55" s="98">
        <f t="shared" si="5"/>
        <v>4.6183779702970051E-2</v>
      </c>
      <c r="N55" s="98">
        <f t="shared" si="6"/>
        <v>5.2683196434374802E-2</v>
      </c>
      <c r="Q55" s="149">
        <f t="shared" si="7"/>
        <v>4.0115999999999999E-2</v>
      </c>
      <c r="R55" s="149">
        <f t="shared" si="8"/>
        <v>5.2683196434374802E-2</v>
      </c>
      <c r="T55" s="113">
        <f t="shared" si="0"/>
        <v>3.367963861386114E-2</v>
      </c>
      <c r="U55" s="113">
        <f t="shared" si="1"/>
        <v>3.6653123762376172E-2</v>
      </c>
    </row>
    <row r="56" spans="4:21" x14ac:dyDescent="0.2">
      <c r="D56" s="184">
        <v>41729</v>
      </c>
      <c r="E56" s="12">
        <f t="shared" si="2"/>
        <v>3.1387252499999851E-2</v>
      </c>
      <c r="F56" s="12">
        <v>2.7533999999999999E-2</v>
      </c>
      <c r="G56" s="237">
        <v>0.01</v>
      </c>
      <c r="H56" s="12">
        <f t="shared" si="3"/>
        <v>2.1175497524752229E-2</v>
      </c>
      <c r="I56" s="236">
        <f t="shared" si="4"/>
        <v>3.7499999999999999E-3</v>
      </c>
      <c r="L56" s="98">
        <f t="shared" si="5"/>
        <v>5.6978712871282866E-3</v>
      </c>
      <c r="N56" s="98">
        <f t="shared" si="6"/>
        <v>1.1945769312499577E-2</v>
      </c>
      <c r="Q56" s="149">
        <f t="shared" si="7"/>
        <v>2.7533999999999999E-2</v>
      </c>
      <c r="R56" s="149">
        <f t="shared" si="8"/>
        <v>1.1945769312499577E-2</v>
      </c>
      <c r="T56" s="113">
        <f t="shared" si="0"/>
        <v>2.1175497524752229E-2</v>
      </c>
      <c r="U56" s="113">
        <f t="shared" si="1"/>
        <v>2.3220762376237492E-2</v>
      </c>
    </row>
    <row r="57" spans="4:21" x14ac:dyDescent="0.2">
      <c r="D57" s="184">
        <v>41639</v>
      </c>
      <c r="E57" s="12">
        <f t="shared" si="2"/>
        <v>4.7019654999999938E-2</v>
      </c>
      <c r="F57" s="12">
        <v>4.3108E-2</v>
      </c>
      <c r="G57" s="237">
        <v>0.01</v>
      </c>
      <c r="H57" s="12">
        <f t="shared" si="3"/>
        <v>3.6653123762376172E-2</v>
      </c>
      <c r="I57" s="236">
        <f t="shared" si="4"/>
        <v>3.7499999999999999E-3</v>
      </c>
      <c r="L57" s="98">
        <f t="shared" si="5"/>
        <v>5.0085485148514852E-2</v>
      </c>
      <c r="N57" s="98">
        <f t="shared" si="6"/>
        <v>5.6609141224999826E-2</v>
      </c>
      <c r="Q57" s="149">
        <f t="shared" si="7"/>
        <v>4.3108E-2</v>
      </c>
      <c r="R57" s="149">
        <f t="shared" si="8"/>
        <v>5.6609141224999826E-2</v>
      </c>
      <c r="T57" s="113">
        <f t="shared" si="0"/>
        <v>3.6653123762376172E-2</v>
      </c>
      <c r="U57" s="113">
        <f t="shared" si="1"/>
        <v>7.817672029702738E-3</v>
      </c>
    </row>
    <row r="58" spans="4:21" x14ac:dyDescent="0.2">
      <c r="D58" s="184">
        <v>41547</v>
      </c>
      <c r="E58" s="12">
        <f t="shared" si="2"/>
        <v>3.3452969999999915E-2</v>
      </c>
      <c r="F58" s="12">
        <v>2.9592E-2</v>
      </c>
      <c r="G58" s="237">
        <v>0.01</v>
      </c>
      <c r="H58" s="12">
        <f t="shared" si="3"/>
        <v>2.3220762376237492E-2</v>
      </c>
      <c r="I58" s="236">
        <f t="shared" si="4"/>
        <v>3.7499999999999999E-3</v>
      </c>
      <c r="L58" s="98">
        <f t="shared" si="5"/>
        <v>3.8623852722772245E-2</v>
      </c>
      <c r="N58" s="98">
        <f t="shared" si="6"/>
        <v>4.5076303407812546E-2</v>
      </c>
      <c r="Q58" s="149">
        <f t="shared" si="7"/>
        <v>2.9592E-2</v>
      </c>
      <c r="R58" s="149">
        <f t="shared" si="8"/>
        <v>4.5076303407812546E-2</v>
      </c>
      <c r="T58" s="113">
        <f t="shared" si="0"/>
        <v>2.3220762376237492E-2</v>
      </c>
      <c r="U58" s="113">
        <f t="shared" si="1"/>
        <v>-2.7922636138615342E-3</v>
      </c>
    </row>
    <row r="59" spans="4:21" x14ac:dyDescent="0.2">
      <c r="D59" s="184">
        <v>41455</v>
      </c>
      <c r="E59" s="12">
        <f t="shared" si="2"/>
        <v>1.7895848749999832E-2</v>
      </c>
      <c r="F59" s="12">
        <v>1.4093E-2</v>
      </c>
      <c r="G59" s="237">
        <v>0.01</v>
      </c>
      <c r="H59" s="12">
        <f t="shared" si="3"/>
        <v>7.817672029702738E-3</v>
      </c>
      <c r="I59" s="236">
        <f t="shared" si="4"/>
        <v>3.7499999999999999E-3</v>
      </c>
      <c r="L59" s="98">
        <f t="shared" si="5"/>
        <v>1.842760767326701E-2</v>
      </c>
      <c r="N59" s="98">
        <f t="shared" si="6"/>
        <v>2.4754589185937315E-2</v>
      </c>
      <c r="Q59" s="149">
        <f t="shared" si="7"/>
        <v>1.4093E-2</v>
      </c>
      <c r="R59" s="149">
        <f t="shared" si="8"/>
        <v>2.4754589185937315E-2</v>
      </c>
      <c r="T59" s="113">
        <f t="shared" si="0"/>
        <v>7.817672029702738E-3</v>
      </c>
      <c r="U59" s="113">
        <f t="shared" si="1"/>
        <v>1.6847446782178199E-2</v>
      </c>
    </row>
    <row r="60" spans="4:21" x14ac:dyDescent="0.2">
      <c r="D60" s="184">
        <v>41364</v>
      </c>
      <c r="E60" s="12">
        <f t="shared" si="2"/>
        <v>7.1798137499998749E-3</v>
      </c>
      <c r="F60" s="12">
        <v>3.4169999999999999E-3</v>
      </c>
      <c r="G60" s="237">
        <v>0.01</v>
      </c>
      <c r="H60" s="12">
        <f t="shared" si="3"/>
        <v>-2.7922636138615342E-3</v>
      </c>
      <c r="I60" s="236">
        <f t="shared" si="4"/>
        <v>3.7499999999999999E-3</v>
      </c>
      <c r="L60" s="98">
        <f t="shared" si="5"/>
        <v>-2.2431974009901268E-2</v>
      </c>
      <c r="N60" s="98">
        <f t="shared" si="6"/>
        <v>-1.6358832648437849E-2</v>
      </c>
      <c r="Q60" s="149">
        <f t="shared" si="7"/>
        <v>3.4169999999999999E-3</v>
      </c>
      <c r="R60" s="149">
        <f t="shared" si="8"/>
        <v>-1.6358832648437849E-2</v>
      </c>
      <c r="T60" s="113">
        <f t="shared" si="0"/>
        <v>-2.7922636138615342E-3</v>
      </c>
      <c r="U60" s="113">
        <f t="shared" si="1"/>
        <v>2.0975741336633602E-2</v>
      </c>
    </row>
    <row r="61" spans="4:21" x14ac:dyDescent="0.2">
      <c r="D61" s="184">
        <v>41274</v>
      </c>
      <c r="E61" s="12">
        <f t="shared" si="2"/>
        <v>2.7015921250000074E-2</v>
      </c>
      <c r="F61" s="12">
        <v>2.3179000000000002E-2</v>
      </c>
      <c r="G61" s="237">
        <v>0.01</v>
      </c>
      <c r="H61" s="12">
        <f t="shared" si="3"/>
        <v>1.6847446782178199E-2</v>
      </c>
      <c r="I61" s="236">
        <f t="shared" si="4"/>
        <v>3.7499999999999999E-3</v>
      </c>
      <c r="L61" s="98">
        <f t="shared" si="5"/>
        <v>1.2719152227722796E-2</v>
      </c>
      <c r="N61" s="98">
        <f t="shared" si="6"/>
        <v>1.9010669960937365E-2</v>
      </c>
      <c r="Q61" s="149">
        <f t="shared" si="7"/>
        <v>2.3179000000000002E-2</v>
      </c>
      <c r="R61" s="149">
        <f t="shared" si="8"/>
        <v>1.9010669960937365E-2</v>
      </c>
      <c r="T61" s="113">
        <f t="shared" si="0"/>
        <v>1.6847446782178199E-2</v>
      </c>
      <c r="U61" s="113">
        <f t="shared" si="1"/>
        <v>-8.4351274752475502E-3</v>
      </c>
    </row>
    <row r="62" spans="4:21" x14ac:dyDescent="0.2">
      <c r="D62" s="184">
        <v>41182</v>
      </c>
      <c r="E62" s="12">
        <f t="shared" si="2"/>
        <v>3.1185498749999985E-2</v>
      </c>
      <c r="F62" s="12">
        <v>2.7333E-2</v>
      </c>
      <c r="G62" s="237">
        <v>0.01</v>
      </c>
      <c r="H62" s="12">
        <f t="shared" si="3"/>
        <v>2.0975741336633602E-2</v>
      </c>
      <c r="I62" s="236">
        <f t="shared" si="4"/>
        <v>3.7499999999999999E-3</v>
      </c>
      <c r="L62" s="98">
        <f t="shared" si="5"/>
        <v>5.0386610148514754E-2</v>
      </c>
      <c r="N62" s="98">
        <f t="shared" si="6"/>
        <v>5.6912136964062388E-2</v>
      </c>
      <c r="Q62" s="149">
        <f t="shared" si="7"/>
        <v>2.7333E-2</v>
      </c>
      <c r="R62" s="149">
        <f t="shared" si="8"/>
        <v>5.6912136964062388E-2</v>
      </c>
      <c r="T62" s="113">
        <f t="shared" si="0"/>
        <v>2.0975741336633602E-2</v>
      </c>
      <c r="U62" s="113">
        <f t="shared" si="1"/>
        <v>3.2798127475247352E-2</v>
      </c>
    </row>
    <row r="63" spans="4:21" x14ac:dyDescent="0.2">
      <c r="D63" s="184">
        <v>41090</v>
      </c>
      <c r="E63" s="12">
        <f t="shared" si="2"/>
        <v>1.4805212499999776E-3</v>
      </c>
      <c r="F63" s="12">
        <v>-2.261E-3</v>
      </c>
      <c r="G63" s="237">
        <v>0.01</v>
      </c>
      <c r="H63" s="12">
        <f t="shared" si="3"/>
        <v>-8.4351274752475502E-3</v>
      </c>
      <c r="I63" s="236">
        <f t="shared" si="4"/>
        <v>3.7499999999999999E-3</v>
      </c>
      <c r="L63" s="98">
        <f t="shared" si="5"/>
        <v>-4.9668382425742452E-2</v>
      </c>
      <c r="N63" s="98">
        <f t="shared" si="6"/>
        <v>-4.3764447251562366E-2</v>
      </c>
      <c r="Q63" s="149">
        <f t="shared" si="7"/>
        <v>-2.261E-3</v>
      </c>
      <c r="R63" s="149">
        <f t="shared" si="8"/>
        <v>-4.3764447251562366E-2</v>
      </c>
      <c r="T63" s="113">
        <f t="shared" si="0"/>
        <v>-8.4351274752475502E-3</v>
      </c>
      <c r="U63" s="113">
        <f t="shared" si="1"/>
        <v>1.0703701732672988E-2</v>
      </c>
    </row>
    <row r="64" spans="4:21" x14ac:dyDescent="0.2">
      <c r="D64" s="184">
        <v>40999</v>
      </c>
      <c r="E64" s="12">
        <f t="shared" si="2"/>
        <v>4.3126108749999892E-2</v>
      </c>
      <c r="F64" s="12">
        <v>3.9229E-2</v>
      </c>
      <c r="G64" s="237">
        <v>0.01</v>
      </c>
      <c r="H64" s="12">
        <f t="shared" si="3"/>
        <v>3.2798127475247352E-2</v>
      </c>
      <c r="I64" s="236">
        <f t="shared" si="4"/>
        <v>3.7499999999999999E-3</v>
      </c>
      <c r="L64" s="98">
        <f t="shared" si="5"/>
        <v>5.4892553217821716E-2</v>
      </c>
      <c r="N64" s="98">
        <f t="shared" si="6"/>
        <v>6.1446073204687313E-2</v>
      </c>
      <c r="Q64" s="149">
        <f t="shared" si="7"/>
        <v>3.9229E-2</v>
      </c>
      <c r="R64" s="149">
        <f t="shared" si="8"/>
        <v>6.1446073204687313E-2</v>
      </c>
      <c r="T64" s="113">
        <f t="shared" si="0"/>
        <v>3.2798127475247352E-2</v>
      </c>
      <c r="U64" s="113">
        <f t="shared" si="1"/>
        <v>-4.8680533415841665E-2</v>
      </c>
    </row>
    <row r="65" spans="4:21" x14ac:dyDescent="0.2">
      <c r="D65" s="184">
        <v>40908</v>
      </c>
      <c r="E65" s="12">
        <f t="shared" si="2"/>
        <v>2.0810738749999835E-2</v>
      </c>
      <c r="F65" s="12">
        <v>1.6997000000000002E-2</v>
      </c>
      <c r="G65" s="237">
        <v>0.01</v>
      </c>
      <c r="H65" s="12">
        <f t="shared" si="3"/>
        <v>1.0703701732672988E-2</v>
      </c>
      <c r="I65" s="236">
        <f t="shared" si="4"/>
        <v>3.7499999999999999E-3</v>
      </c>
      <c r="L65" s="98">
        <f t="shared" si="5"/>
        <v>7.008793688118764E-2</v>
      </c>
      <c r="N65" s="98">
        <f t="shared" si="6"/>
        <v>7.6735858189062034E-2</v>
      </c>
      <c r="Q65" s="149">
        <f t="shared" si="7"/>
        <v>1.6997000000000002E-2</v>
      </c>
      <c r="R65" s="149">
        <f t="shared" si="8"/>
        <v>7.6735858189062034E-2</v>
      </c>
      <c r="T65" s="113">
        <f t="shared" si="0"/>
        <v>1.0703701732672988E-2</v>
      </c>
      <c r="U65" s="113">
        <f t="shared" si="1"/>
        <v>2.4543525990098791E-2</v>
      </c>
    </row>
    <row r="66" spans="4:21" x14ac:dyDescent="0.2">
      <c r="D66" s="184">
        <v>40816</v>
      </c>
      <c r="E66" s="12">
        <f t="shared" si="2"/>
        <v>-3.9167338750000114E-2</v>
      </c>
      <c r="F66" s="12">
        <v>-4.2757000000000003E-2</v>
      </c>
      <c r="G66" s="237">
        <v>0.01</v>
      </c>
      <c r="H66" s="12">
        <f t="shared" si="3"/>
        <v>-4.8680533415841665E-2</v>
      </c>
      <c r="I66" s="236">
        <f t="shared" si="4"/>
        <v>3.7499999999999999E-3</v>
      </c>
      <c r="L66" s="98">
        <f t="shared" si="5"/>
        <v>-0.12190459282178212</v>
      </c>
      <c r="N66" s="98">
        <f t="shared" si="6"/>
        <v>-0.11644942510468748</v>
      </c>
      <c r="Q66" s="149">
        <f t="shared" si="7"/>
        <v>-4.2757000000000003E-2</v>
      </c>
      <c r="R66" s="149">
        <f t="shared" si="8"/>
        <v>-0.11644942510468748</v>
      </c>
      <c r="T66" s="113">
        <f t="shared" si="0"/>
        <v>-4.8680533415841665E-2</v>
      </c>
      <c r="U66" s="113">
        <f t="shared" si="1"/>
        <v>3.5468499999999903E-2</v>
      </c>
    </row>
    <row r="67" spans="4:21" x14ac:dyDescent="0.2">
      <c r="D67" s="184">
        <v>40724</v>
      </c>
      <c r="E67" s="12">
        <f t="shared" si="2"/>
        <v>3.4788961249999861E-2</v>
      </c>
      <c r="F67" s="12">
        <v>3.0922999999999999E-2</v>
      </c>
      <c r="G67" s="237">
        <v>0.01</v>
      </c>
      <c r="H67" s="12">
        <f t="shared" si="3"/>
        <v>2.4543525990098791E-2</v>
      </c>
      <c r="I67" s="236">
        <f t="shared" si="4"/>
        <v>3.7499999999999999E-3</v>
      </c>
      <c r="L67" s="98">
        <f t="shared" si="5"/>
        <v>1.361855198019768E-2</v>
      </c>
      <c r="N67" s="98">
        <f t="shared" si="6"/>
        <v>1.9915657234374606E-2</v>
      </c>
      <c r="Q67" s="149">
        <f t="shared" si="7"/>
        <v>3.0922999999999999E-2</v>
      </c>
      <c r="R67" s="149">
        <f t="shared" si="8"/>
        <v>1.9915657234374606E-2</v>
      </c>
      <c r="T67" s="113">
        <f t="shared" si="0"/>
        <v>2.4543525990098791E-2</v>
      </c>
      <c r="U67" s="113">
        <f t="shared" si="1"/>
        <v>2.1784704207920447E-2</v>
      </c>
    </row>
    <row r="68" spans="4:21" x14ac:dyDescent="0.2">
      <c r="D68" s="184">
        <v>40633</v>
      </c>
      <c r="E68" s="12">
        <f t="shared" si="2"/>
        <v>4.5823184999999933E-2</v>
      </c>
      <c r="F68" s="12">
        <v>4.1916000000000002E-2</v>
      </c>
      <c r="G68" s="237">
        <v>0.01</v>
      </c>
      <c r="H68" s="12">
        <f t="shared" si="3"/>
        <v>3.5468499999999903E-2</v>
      </c>
      <c r="I68" s="236">
        <f t="shared" si="4"/>
        <v>3.7499999999999999E-3</v>
      </c>
      <c r="L68" s="98">
        <f t="shared" si="5"/>
        <v>4.9152295792079359E-2</v>
      </c>
      <c r="N68" s="98">
        <f t="shared" si="6"/>
        <v>5.5670154429687591E-2</v>
      </c>
      <c r="Q68" s="149">
        <f t="shared" si="7"/>
        <v>4.1916000000000002E-2</v>
      </c>
      <c r="R68" s="149">
        <f t="shared" si="8"/>
        <v>5.5670154429687591E-2</v>
      </c>
      <c r="T68" s="113">
        <f t="shared" si="0"/>
        <v>3.5468499999999903E-2</v>
      </c>
      <c r="U68" s="113">
        <f t="shared" si="1"/>
        <v>4.5964147277227863E-2</v>
      </c>
    </row>
    <row r="69" spans="4:21" x14ac:dyDescent="0.2">
      <c r="D69" s="184">
        <v>40543</v>
      </c>
      <c r="E69" s="12">
        <f t="shared" si="2"/>
        <v>3.2002551249999733E-2</v>
      </c>
      <c r="F69" s="12">
        <v>2.8146999999999998E-2</v>
      </c>
      <c r="G69" s="237">
        <v>0.01</v>
      </c>
      <c r="H69" s="12">
        <f t="shared" si="3"/>
        <v>2.1784704207920447E-2</v>
      </c>
      <c r="I69" s="236">
        <f t="shared" si="4"/>
        <v>3.7499999999999999E-3</v>
      </c>
      <c r="L69" s="98">
        <f t="shared" si="5"/>
        <v>-2.3947388613869691E-3</v>
      </c>
      <c r="N69" s="98">
        <f t="shared" si="6"/>
        <v>3.8028838234365203E-3</v>
      </c>
      <c r="Q69" s="149">
        <f t="shared" si="7"/>
        <v>2.8146999999999998E-2</v>
      </c>
      <c r="R69" s="149">
        <f t="shared" si="8"/>
        <v>3.8028838234365203E-3</v>
      </c>
      <c r="T69" s="113">
        <f t="shared" si="0"/>
        <v>2.1784704207920447E-2</v>
      </c>
      <c r="U69" s="113">
        <f t="shared" si="1"/>
        <v>3.7529814356433988E-3</v>
      </c>
    </row>
    <row r="70" spans="4:21" x14ac:dyDescent="0.2">
      <c r="D70" s="184">
        <v>40451</v>
      </c>
      <c r="E70" s="12">
        <f t="shared" si="2"/>
        <v>5.6423788750000092E-2</v>
      </c>
      <c r="F70" s="12">
        <v>5.2477000000000003E-2</v>
      </c>
      <c r="G70" s="237">
        <v>0.01</v>
      </c>
      <c r="H70" s="12">
        <f t="shared" si="3"/>
        <v>4.5964147277227863E-2</v>
      </c>
      <c r="I70" s="236">
        <f t="shared" si="4"/>
        <v>3.7499999999999999E-3</v>
      </c>
      <c r="L70" s="98">
        <f t="shared" si="5"/>
        <v>8.8175313118812326E-2</v>
      </c>
      <c r="N70" s="98">
        <f t="shared" si="6"/>
        <v>9.4935602251563056E-2</v>
      </c>
      <c r="Q70" s="149">
        <f t="shared" si="7"/>
        <v>5.2477000000000003E-2</v>
      </c>
      <c r="R70" s="149">
        <f t="shared" si="8"/>
        <v>9.4935602251563056E-2</v>
      </c>
      <c r="T70" s="113">
        <f t="shared" si="0"/>
        <v>4.5964147277227863E-2</v>
      </c>
      <c r="U70" s="113">
        <f t="shared" si="1"/>
        <v>-4.42609034653485E-3</v>
      </c>
    </row>
    <row r="71" spans="4:21" x14ac:dyDescent="0.2">
      <c r="D71" s="184">
        <v>40359</v>
      </c>
      <c r="E71" s="12">
        <f t="shared" si="2"/>
        <v>1.3790511249999859E-2</v>
      </c>
      <c r="F71" s="12">
        <v>1.0003E-2</v>
      </c>
      <c r="G71" s="237">
        <v>0.01</v>
      </c>
      <c r="H71" s="12">
        <f t="shared" si="3"/>
        <v>3.7529814356433988E-3</v>
      </c>
      <c r="I71" s="236">
        <f t="shared" si="4"/>
        <v>3.7499999999999999E-3</v>
      </c>
      <c r="L71" s="98">
        <f t="shared" si="5"/>
        <v>1.1932053217821648E-2</v>
      </c>
      <c r="N71" s="98">
        <f t="shared" si="6"/>
        <v>1.8218681098437051E-2</v>
      </c>
      <c r="Q71" s="149">
        <f t="shared" si="7"/>
        <v>1.0003E-2</v>
      </c>
      <c r="R71" s="149">
        <f t="shared" si="8"/>
        <v>1.8218681098437051E-2</v>
      </c>
      <c r="T71" s="113">
        <f t="shared" si="0"/>
        <v>3.7529814356433988E-3</v>
      </c>
      <c r="U71" s="113">
        <f t="shared" si="1"/>
        <v>1.3616564356435434E-2</v>
      </c>
    </row>
    <row r="72" spans="4:21" x14ac:dyDescent="0.2">
      <c r="D72" s="184">
        <v>40268</v>
      </c>
      <c r="E72" s="12">
        <f t="shared" si="2"/>
        <v>5.5296487499998381E-3</v>
      </c>
      <c r="F72" s="12">
        <v>1.7730000000000001E-3</v>
      </c>
      <c r="G72" s="237">
        <v>0.01</v>
      </c>
      <c r="H72" s="12">
        <f t="shared" si="3"/>
        <v>-4.42609034653485E-3</v>
      </c>
      <c r="I72" s="236">
        <f t="shared" si="4"/>
        <v>3.7499999999999999E-3</v>
      </c>
      <c r="L72" s="98">
        <f t="shared" si="5"/>
        <v>-2.2468745049505134E-2</v>
      </c>
      <c r="N72" s="98">
        <f t="shared" si="6"/>
        <v>-1.6395832128125232E-2</v>
      </c>
      <c r="Q72" s="149">
        <f t="shared" si="7"/>
        <v>1.7730000000000001E-3</v>
      </c>
      <c r="R72" s="149">
        <f t="shared" si="8"/>
        <v>-1.6395832128125232E-2</v>
      </c>
      <c r="T72" s="113">
        <f t="shared" si="0"/>
        <v>-4.42609034653485E-3</v>
      </c>
      <c r="U72" s="113">
        <f t="shared" si="1"/>
        <v>5.5328985148515031E-3</v>
      </c>
    </row>
    <row r="73" spans="4:21" x14ac:dyDescent="0.2">
      <c r="D73" s="184">
        <v>40178</v>
      </c>
      <c r="E73" s="12">
        <f t="shared" si="2"/>
        <v>2.3752729999999778E-2</v>
      </c>
      <c r="F73" s="12">
        <v>1.9928000000000001E-2</v>
      </c>
      <c r="G73" s="237">
        <v>0.01</v>
      </c>
      <c r="H73" s="12">
        <f t="shared" si="3"/>
        <v>1.3616564356435434E-2</v>
      </c>
      <c r="I73" s="236">
        <f t="shared" si="4"/>
        <v>3.7499999999999999E-3</v>
      </c>
      <c r="L73" s="98">
        <f t="shared" si="5"/>
        <v>2.1700230198019366E-2</v>
      </c>
      <c r="N73" s="98">
        <f t="shared" si="6"/>
        <v>2.8047542878124609E-2</v>
      </c>
      <c r="Q73" s="149">
        <f t="shared" si="7"/>
        <v>1.9928000000000001E-2</v>
      </c>
      <c r="R73" s="149">
        <f t="shared" si="8"/>
        <v>2.8047542878124609E-2</v>
      </c>
      <c r="T73" s="113">
        <f t="shared" si="0"/>
        <v>1.3616564356435434E-2</v>
      </c>
      <c r="U73" s="113">
        <f t="shared" si="1"/>
        <v>2.2512174504950577E-2</v>
      </c>
    </row>
    <row r="74" spans="4:21" x14ac:dyDescent="0.2">
      <c r="D74" s="184">
        <v>40086</v>
      </c>
      <c r="E74" s="12">
        <f t="shared" si="2"/>
        <v>1.5588227500000107E-2</v>
      </c>
      <c r="F74" s="12">
        <v>1.1794000000000001E-2</v>
      </c>
      <c r="G74" s="237">
        <v>0.01</v>
      </c>
      <c r="H74" s="12">
        <f t="shared" si="3"/>
        <v>5.5328985148515031E-3</v>
      </c>
      <c r="I74" s="236">
        <f t="shared" si="4"/>
        <v>3.7499999999999999E-3</v>
      </c>
      <c r="L74" s="98">
        <f t="shared" si="5"/>
        <v>-1.1446377475247571E-2</v>
      </c>
      <c r="N74" s="98">
        <f t="shared" si="6"/>
        <v>-5.3049880953125461E-3</v>
      </c>
      <c r="Q74" s="149">
        <f t="shared" si="7"/>
        <v>1.1794000000000001E-2</v>
      </c>
      <c r="R74" s="149">
        <f t="shared" si="8"/>
        <v>-5.3049880953125461E-3</v>
      </c>
      <c r="T74" s="113">
        <f t="shared" si="0"/>
        <v>5.5328985148515031E-3</v>
      </c>
      <c r="U74" s="113">
        <f t="shared" si="1"/>
        <v>-4.6086684405940659E-2</v>
      </c>
    </row>
    <row r="75" spans="4:21" x14ac:dyDescent="0.2">
      <c r="D75" s="184">
        <v>39994</v>
      </c>
      <c r="E75" s="12">
        <f t="shared" si="2"/>
        <v>3.2737296250000103E-2</v>
      </c>
      <c r="F75" s="12">
        <v>2.8878999999999998E-2</v>
      </c>
      <c r="G75" s="237">
        <v>0.01</v>
      </c>
      <c r="H75" s="12">
        <f t="shared" si="3"/>
        <v>2.2512174504950577E-2</v>
      </c>
      <c r="I75" s="236">
        <f t="shared" si="4"/>
        <v>3.7499999999999999E-3</v>
      </c>
      <c r="L75" s="98">
        <f t="shared" si="5"/>
        <v>9.1111033415841813E-2</v>
      </c>
      <c r="N75" s="98">
        <f t="shared" si="6"/>
        <v>9.7889560710937573E-2</v>
      </c>
      <c r="Q75" s="149">
        <f t="shared" si="7"/>
        <v>2.8878999999999998E-2</v>
      </c>
      <c r="R75" s="149">
        <f t="shared" si="8"/>
        <v>9.7889560710937573E-2</v>
      </c>
      <c r="T75" s="113">
        <f t="shared" si="0"/>
        <v>2.2512174504950577E-2</v>
      </c>
      <c r="U75" s="113">
        <f t="shared" si="1"/>
        <v>-0.1180247512376239</v>
      </c>
    </row>
    <row r="76" spans="4:21" x14ac:dyDescent="0.2">
      <c r="D76" s="184">
        <v>39903</v>
      </c>
      <c r="E76" s="12">
        <f t="shared" si="2"/>
        <v>-3.6547551250000088E-2</v>
      </c>
      <c r="F76" s="12">
        <v>-4.0147000000000002E-2</v>
      </c>
      <c r="G76" s="237">
        <v>0.01</v>
      </c>
      <c r="H76" s="12">
        <f t="shared" si="3"/>
        <v>-4.6086684405940659E-2</v>
      </c>
      <c r="I76" s="236">
        <f t="shared" si="4"/>
        <v>3.7499999999999999E-3</v>
      </c>
      <c r="L76" s="98">
        <f t="shared" ref="L76:L139" si="9">(H76-($L$10*H77))/(1-$L$10)</f>
        <v>2.5851382425742586E-2</v>
      </c>
      <c r="N76" s="98">
        <f t="shared" si="6"/>
        <v>3.2224484139062426E-2</v>
      </c>
      <c r="Q76" s="149">
        <f t="shared" si="7"/>
        <v>-4.0147000000000002E-2</v>
      </c>
      <c r="R76" s="149">
        <f t="shared" si="8"/>
        <v>3.2224484139062426E-2</v>
      </c>
      <c r="T76" s="113">
        <f t="shared" si="0"/>
        <v>-4.6086684405940659E-2</v>
      </c>
      <c r="U76" s="113">
        <f t="shared" si="1"/>
        <v>-0.10293968069306936</v>
      </c>
    </row>
    <row r="77" spans="4:21" x14ac:dyDescent="0.2">
      <c r="D77" s="184">
        <v>39813</v>
      </c>
      <c r="E77" s="12">
        <f t="shared" si="2"/>
        <v>-0.10920499875000012</v>
      </c>
      <c r="F77" s="12">
        <v>-0.11253299999999999</v>
      </c>
      <c r="G77" s="237">
        <v>0.01</v>
      </c>
      <c r="H77" s="12">
        <f t="shared" si="3"/>
        <v>-0.1180247512376239</v>
      </c>
      <c r="I77" s="236">
        <f t="shared" si="4"/>
        <v>3.7499999999999999E-3</v>
      </c>
      <c r="L77" s="98">
        <f t="shared" si="9"/>
        <v>-0.13310982178217845</v>
      </c>
      <c r="N77" s="98">
        <f t="shared" si="6"/>
        <v>-0.12772426655000024</v>
      </c>
      <c r="Q77" s="149">
        <f t="shared" si="7"/>
        <v>-0.11253299999999999</v>
      </c>
      <c r="R77" s="149">
        <f t="shared" si="8"/>
        <v>-0.12772426655000024</v>
      </c>
      <c r="T77" s="113">
        <f t="shared" ref="T77:T96" si="10">H77</f>
        <v>-0.1180247512376239</v>
      </c>
      <c r="U77" s="113">
        <f t="shared" ref="U77:U96" si="11">H79</f>
        <v>2.5089128712871167E-2</v>
      </c>
    </row>
    <row r="78" spans="4:21" x14ac:dyDescent="0.2">
      <c r="D78" s="184">
        <v>39721</v>
      </c>
      <c r="E78" s="12">
        <f t="shared" si="2"/>
        <v>-9.3969077500000053E-2</v>
      </c>
      <c r="F78" s="12">
        <v>-9.7353999999999996E-2</v>
      </c>
      <c r="G78" s="237">
        <v>0.01</v>
      </c>
      <c r="H78" s="12">
        <f t="shared" si="3"/>
        <v>-0.10293968069306936</v>
      </c>
      <c r="I78" s="236">
        <f t="shared" si="4"/>
        <v>3.7499999999999999E-3</v>
      </c>
      <c r="L78" s="98">
        <f t="shared" si="9"/>
        <v>-0.23096849009900988</v>
      </c>
      <c r="N78" s="98">
        <f t="shared" si="6"/>
        <v>-0.22619088184375002</v>
      </c>
      <c r="Q78" s="149">
        <f t="shared" si="7"/>
        <v>-9.7353999999999996E-2</v>
      </c>
      <c r="R78" s="149">
        <f t="shared" si="8"/>
        <v>-0.22619088184375002</v>
      </c>
      <c r="T78" s="113">
        <f t="shared" si="10"/>
        <v>-0.10293968069306936</v>
      </c>
      <c r="U78" s="113">
        <f t="shared" si="11"/>
        <v>-2.503064356435547E-3</v>
      </c>
    </row>
    <row r="79" spans="4:21" x14ac:dyDescent="0.2">
      <c r="D79" s="184">
        <v>39629</v>
      </c>
      <c r="E79" s="12">
        <f t="shared" ref="E79:E111" si="12">(1+F79)*(1+I79)-1</f>
        <v>3.5340019999999805E-2</v>
      </c>
      <c r="F79" s="12">
        <v>3.1472E-2</v>
      </c>
      <c r="G79" s="237">
        <v>0.01</v>
      </c>
      <c r="H79" s="12">
        <f t="shared" ref="H79:H96" si="13">(1+E79)/(1+G79)-1</f>
        <v>2.5089128712871167E-2</v>
      </c>
      <c r="I79" s="236">
        <f t="shared" ref="I79:I111" si="14">1.5%/4</f>
        <v>3.7499999999999999E-3</v>
      </c>
      <c r="L79" s="98">
        <f t="shared" si="9"/>
        <v>5.2681321782177881E-2</v>
      </c>
      <c r="N79" s="98">
        <f t="shared" ref="N79:N142" si="15">(1+L79)*(1+G79)*(1-I79)-1</f>
        <v>5.9221104493749843E-2</v>
      </c>
      <c r="Q79" s="149">
        <f t="shared" ref="Q79:Q142" si="16">F79</f>
        <v>3.1472E-2</v>
      </c>
      <c r="R79" s="149">
        <f t="shared" ref="R79:R142" si="17">N79</f>
        <v>5.9221104493749843E-2</v>
      </c>
      <c r="T79" s="113">
        <f t="shared" si="10"/>
        <v>2.5089128712871167E-2</v>
      </c>
      <c r="U79" s="113">
        <f t="shared" si="11"/>
        <v>5.2519330445544465E-2</v>
      </c>
    </row>
    <row r="80" spans="4:21" x14ac:dyDescent="0.2">
      <c r="D80" s="184">
        <v>39538</v>
      </c>
      <c r="E80" s="12">
        <f t="shared" si="12"/>
        <v>7.4719050000000564E-3</v>
      </c>
      <c r="F80" s="12">
        <v>3.7079999999999999E-3</v>
      </c>
      <c r="G80" s="237">
        <v>0.01</v>
      </c>
      <c r="H80" s="12">
        <f t="shared" si="13"/>
        <v>-2.503064356435547E-3</v>
      </c>
      <c r="I80" s="236">
        <f t="shared" si="14"/>
        <v>3.7499999999999999E-3</v>
      </c>
      <c r="L80" s="98">
        <f t="shared" si="9"/>
        <v>-5.7525459158415559E-2</v>
      </c>
      <c r="N80" s="98">
        <f t="shared" si="15"/>
        <v>-5.1670336073437184E-2</v>
      </c>
      <c r="Q80" s="149">
        <f t="shared" si="16"/>
        <v>3.7079999999999999E-3</v>
      </c>
      <c r="R80" s="149">
        <f t="shared" si="17"/>
        <v>-5.1670336073437184E-2</v>
      </c>
      <c r="T80" s="113">
        <f t="shared" si="10"/>
        <v>-2.503064356435547E-3</v>
      </c>
      <c r="U80" s="113">
        <f t="shared" si="11"/>
        <v>1.1377506188118947E-2</v>
      </c>
    </row>
    <row r="81" spans="4:21" x14ac:dyDescent="0.2">
      <c r="D81" s="184">
        <v>39447</v>
      </c>
      <c r="E81" s="12">
        <f t="shared" si="12"/>
        <v>6.3044523749999914E-2</v>
      </c>
      <c r="F81" s="12">
        <v>5.9073000000000001E-2</v>
      </c>
      <c r="G81" s="237">
        <v>0.01</v>
      </c>
      <c r="H81" s="12">
        <f t="shared" si="13"/>
        <v>5.2519330445544465E-2</v>
      </c>
      <c r="I81" s="236">
        <f t="shared" si="14"/>
        <v>3.7499999999999999E-3</v>
      </c>
      <c r="L81" s="98">
        <f t="shared" si="9"/>
        <v>9.3661154702969984E-2</v>
      </c>
      <c r="N81" s="98">
        <f t="shared" si="15"/>
        <v>0.10045552462656215</v>
      </c>
      <c r="Q81" s="149">
        <f t="shared" si="16"/>
        <v>5.9073000000000001E-2</v>
      </c>
      <c r="R81" s="149">
        <f t="shared" si="17"/>
        <v>0.10045552462656215</v>
      </c>
      <c r="T81" s="113">
        <f t="shared" si="10"/>
        <v>5.2519330445544465E-2</v>
      </c>
      <c r="U81" s="113">
        <f t="shared" si="11"/>
        <v>2.3998917079207871E-2</v>
      </c>
    </row>
    <row r="82" spans="4:21" x14ac:dyDescent="0.2">
      <c r="D82" s="184">
        <v>39355</v>
      </c>
      <c r="E82" s="12">
        <f t="shared" si="12"/>
        <v>2.1491281250000105E-2</v>
      </c>
      <c r="F82" s="12">
        <v>1.7675E-2</v>
      </c>
      <c r="G82" s="237">
        <v>0.01</v>
      </c>
      <c r="H82" s="12">
        <f t="shared" si="13"/>
        <v>1.1377506188118947E-2</v>
      </c>
      <c r="I82" s="236">
        <f t="shared" si="14"/>
        <v>3.7499999999999999E-3</v>
      </c>
      <c r="L82" s="98">
        <f t="shared" si="9"/>
        <v>-1.2439047029699779E-3</v>
      </c>
      <c r="N82" s="98">
        <f t="shared" si="15"/>
        <v>4.9608675390626633E-3</v>
      </c>
      <c r="Q82" s="149">
        <f t="shared" si="16"/>
        <v>1.7675E-2</v>
      </c>
      <c r="R82" s="149">
        <f t="shared" si="17"/>
        <v>4.9608675390626633E-3</v>
      </c>
      <c r="T82" s="113">
        <f t="shared" si="10"/>
        <v>1.1377506188118947E-2</v>
      </c>
      <c r="U82" s="113">
        <f t="shared" si="11"/>
        <v>5.7508266089108862E-2</v>
      </c>
    </row>
    <row r="83" spans="4:21" x14ac:dyDescent="0.2">
      <c r="D83" s="184">
        <v>39263</v>
      </c>
      <c r="E83" s="12">
        <f t="shared" si="12"/>
        <v>3.4238906249999923E-2</v>
      </c>
      <c r="F83" s="12">
        <v>3.0374999999999999E-2</v>
      </c>
      <c r="G83" s="237">
        <v>0.01</v>
      </c>
      <c r="H83" s="12">
        <f t="shared" si="13"/>
        <v>2.3998917079207871E-2</v>
      </c>
      <c r="I83" s="236">
        <f t="shared" si="14"/>
        <v>3.7499999999999999E-3</v>
      </c>
      <c r="L83" s="98">
        <f t="shared" si="9"/>
        <v>-9.5104319306931195E-3</v>
      </c>
      <c r="N83" s="98">
        <f t="shared" si="15"/>
        <v>-3.3570154890625314E-3</v>
      </c>
      <c r="Q83" s="149">
        <f t="shared" si="16"/>
        <v>3.0374999999999999E-2</v>
      </c>
      <c r="R83" s="149">
        <f t="shared" si="17"/>
        <v>-3.3570154890625314E-3</v>
      </c>
      <c r="T83" s="113">
        <f t="shared" si="10"/>
        <v>2.3998917079207871E-2</v>
      </c>
      <c r="U83" s="113">
        <f t="shared" si="11"/>
        <v>0.13817299504950475</v>
      </c>
    </row>
    <row r="84" spans="4:21" x14ac:dyDescent="0.2">
      <c r="D84" s="184">
        <v>39172</v>
      </c>
      <c r="E84" s="12">
        <f t="shared" si="12"/>
        <v>6.8083348749999884E-2</v>
      </c>
      <c r="F84" s="12">
        <v>6.4092999999999997E-2</v>
      </c>
      <c r="G84" s="237">
        <v>0.01</v>
      </c>
      <c r="H84" s="12">
        <f t="shared" si="13"/>
        <v>5.7508266089108862E-2</v>
      </c>
      <c r="I84" s="236">
        <f t="shared" si="14"/>
        <v>3.7499999999999999E-3</v>
      </c>
      <c r="L84" s="98">
        <f t="shared" si="9"/>
        <v>-2.3156462871287031E-2</v>
      </c>
      <c r="N84" s="98">
        <f t="shared" si="15"/>
        <v>-1.7087822396874897E-2</v>
      </c>
      <c r="Q84" s="149">
        <f t="shared" si="16"/>
        <v>6.4092999999999997E-2</v>
      </c>
      <c r="R84" s="149">
        <f t="shared" si="17"/>
        <v>-1.7087822396874897E-2</v>
      </c>
      <c r="T84" s="113">
        <f t="shared" si="10"/>
        <v>5.7508266089108862E-2</v>
      </c>
      <c r="U84" s="113">
        <f t="shared" si="11"/>
        <v>1.4181049504950582E-2</v>
      </c>
    </row>
    <row r="85" spans="4:21" x14ac:dyDescent="0.2">
      <c r="D85" s="184">
        <v>39082</v>
      </c>
      <c r="E85" s="12">
        <f t="shared" si="12"/>
        <v>0.14955472499999978</v>
      </c>
      <c r="F85" s="12">
        <v>0.14526</v>
      </c>
      <c r="G85" s="237">
        <v>0.01</v>
      </c>
      <c r="H85" s="12">
        <f t="shared" si="13"/>
        <v>0.13817299504950475</v>
      </c>
      <c r="I85" s="236">
        <f t="shared" si="14"/>
        <v>3.7499999999999999E-3</v>
      </c>
      <c r="L85" s="98">
        <f t="shared" si="9"/>
        <v>0.26216494059405893</v>
      </c>
      <c r="N85" s="98">
        <f t="shared" si="15"/>
        <v>0.27000614028749936</v>
      </c>
      <c r="Q85" s="149">
        <f t="shared" si="16"/>
        <v>0.14526</v>
      </c>
      <c r="R85" s="149">
        <f t="shared" si="17"/>
        <v>0.27000614028749936</v>
      </c>
      <c r="T85" s="113">
        <f t="shared" si="10"/>
        <v>0.13817299504950475</v>
      </c>
      <c r="U85" s="113">
        <f t="shared" si="11"/>
        <v>7.6775445544552401E-3</v>
      </c>
    </row>
    <row r="86" spans="4:21" x14ac:dyDescent="0.2">
      <c r="D86" s="184">
        <v>38990</v>
      </c>
      <c r="E86" s="12">
        <f t="shared" si="12"/>
        <v>2.4322860000000057E-2</v>
      </c>
      <c r="F86" s="12">
        <v>2.0496E-2</v>
      </c>
      <c r="G86" s="237">
        <v>0.01</v>
      </c>
      <c r="H86" s="12">
        <f t="shared" si="13"/>
        <v>1.4181049504950582E-2</v>
      </c>
      <c r="I86" s="236">
        <f t="shared" si="14"/>
        <v>3.7499999999999999E-3</v>
      </c>
      <c r="L86" s="98">
        <f t="shared" si="9"/>
        <v>2.0684554455445925E-2</v>
      </c>
      <c r="N86" s="98">
        <f t="shared" si="15"/>
        <v>2.7025557250000443E-2</v>
      </c>
      <c r="Q86" s="149">
        <f t="shared" si="16"/>
        <v>2.0496E-2</v>
      </c>
      <c r="R86" s="149">
        <f t="shared" si="17"/>
        <v>2.7025557250000443E-2</v>
      </c>
      <c r="T86" s="113">
        <f t="shared" si="10"/>
        <v>1.4181049504950582E-2</v>
      </c>
      <c r="U86" s="113">
        <f t="shared" si="11"/>
        <v>9.0239460396039473E-2</v>
      </c>
    </row>
    <row r="87" spans="4:21" x14ac:dyDescent="0.2">
      <c r="D87" s="184">
        <v>38898</v>
      </c>
      <c r="E87" s="12">
        <f t="shared" si="12"/>
        <v>1.7754319999999879E-2</v>
      </c>
      <c r="F87" s="12">
        <v>1.3952000000000001E-2</v>
      </c>
      <c r="G87" s="237">
        <v>0.01</v>
      </c>
      <c r="H87" s="12">
        <f t="shared" si="13"/>
        <v>7.6775445544552401E-3</v>
      </c>
      <c r="I87" s="236">
        <f t="shared" si="14"/>
        <v>3.7499999999999999E-3</v>
      </c>
      <c r="L87" s="98">
        <f t="shared" si="9"/>
        <v>-7.4884371287128992E-2</v>
      </c>
      <c r="N87" s="98">
        <f t="shared" si="15"/>
        <v>-6.9137090443750382E-2</v>
      </c>
      <c r="Q87" s="149">
        <f t="shared" si="16"/>
        <v>1.3952000000000001E-2</v>
      </c>
      <c r="R87" s="149">
        <f t="shared" si="17"/>
        <v>-6.9137090443750382E-2</v>
      </c>
      <c r="T87" s="113">
        <f t="shared" si="10"/>
        <v>7.6775445544552401E-3</v>
      </c>
      <c r="U87" s="113">
        <f t="shared" si="11"/>
        <v>-2.1803884900990167E-2</v>
      </c>
    </row>
    <row r="88" spans="4:21" x14ac:dyDescent="0.2">
      <c r="D88" s="184">
        <v>38807</v>
      </c>
      <c r="E88" s="12">
        <f t="shared" si="12"/>
        <v>0.10114185499999984</v>
      </c>
      <c r="F88" s="12">
        <v>9.7028000000000003E-2</v>
      </c>
      <c r="G88" s="237">
        <v>0.01</v>
      </c>
      <c r="H88" s="12">
        <f t="shared" si="13"/>
        <v>9.0239460396039473E-2</v>
      </c>
      <c r="I88" s="236">
        <f t="shared" si="14"/>
        <v>3.7499999999999999E-3</v>
      </c>
      <c r="L88" s="98">
        <f t="shared" si="9"/>
        <v>0.20228280569306911</v>
      </c>
      <c r="N88" s="98">
        <f t="shared" si="15"/>
        <v>0.20975198762343727</v>
      </c>
      <c r="Q88" s="149">
        <f t="shared" si="16"/>
        <v>9.7028000000000003E-2</v>
      </c>
      <c r="R88" s="149">
        <f t="shared" si="17"/>
        <v>0.20975198762343727</v>
      </c>
      <c r="T88" s="113">
        <f t="shared" si="10"/>
        <v>9.0239460396039473E-2</v>
      </c>
      <c r="U88" s="113">
        <f t="shared" si="11"/>
        <v>1.6832539603960361E-2</v>
      </c>
    </row>
    <row r="89" spans="4:21" x14ac:dyDescent="0.2">
      <c r="D89" s="184">
        <v>38717</v>
      </c>
      <c r="E89" s="12">
        <f t="shared" si="12"/>
        <v>-1.2021923750000107E-2</v>
      </c>
      <c r="F89" s="12">
        <v>-1.5713000000000001E-2</v>
      </c>
      <c r="G89" s="237">
        <v>0.01</v>
      </c>
      <c r="H89" s="12">
        <f t="shared" si="13"/>
        <v>-2.1803884900990167E-2</v>
      </c>
      <c r="I89" s="236">
        <f t="shared" si="14"/>
        <v>3.7499999999999999E-3</v>
      </c>
      <c r="L89" s="98">
        <f t="shared" si="9"/>
        <v>-6.0440309405940695E-2</v>
      </c>
      <c r="N89" s="98">
        <f t="shared" si="15"/>
        <v>-5.4603294828125093E-2</v>
      </c>
      <c r="Q89" s="149">
        <f t="shared" si="16"/>
        <v>-1.5713000000000001E-2</v>
      </c>
      <c r="R89" s="149">
        <f t="shared" si="17"/>
        <v>-5.4603294828125093E-2</v>
      </c>
      <c r="T89" s="113">
        <f t="shared" si="10"/>
        <v>-2.1803884900990167E-2</v>
      </c>
      <c r="U89" s="113">
        <f t="shared" si="11"/>
        <v>0.1007957301980198</v>
      </c>
    </row>
    <row r="90" spans="4:21" x14ac:dyDescent="0.2">
      <c r="D90" s="184">
        <v>38625</v>
      </c>
      <c r="E90" s="12">
        <f t="shared" si="12"/>
        <v>2.7000864999999985E-2</v>
      </c>
      <c r="F90" s="12">
        <v>2.3164000000000001E-2</v>
      </c>
      <c r="G90" s="237">
        <v>0.01</v>
      </c>
      <c r="H90" s="12">
        <f t="shared" si="13"/>
        <v>1.6832539603960361E-2</v>
      </c>
      <c r="I90" s="236">
        <f t="shared" si="14"/>
        <v>3.7499999999999999E-3</v>
      </c>
      <c r="L90" s="98">
        <f t="shared" si="9"/>
        <v>-6.7130650990099072E-2</v>
      </c>
      <c r="N90" s="98">
        <f t="shared" si="15"/>
        <v>-6.1335200159375103E-2</v>
      </c>
      <c r="Q90" s="149">
        <f t="shared" si="16"/>
        <v>2.3164000000000001E-2</v>
      </c>
      <c r="R90" s="149">
        <f t="shared" si="17"/>
        <v>-6.1335200159375103E-2</v>
      </c>
      <c r="T90" s="113">
        <f t="shared" si="10"/>
        <v>1.6832539603960361E-2</v>
      </c>
      <c r="U90" s="113">
        <f t="shared" si="11"/>
        <v>6.1654449257425581E-2</v>
      </c>
    </row>
    <row r="91" spans="4:21" x14ac:dyDescent="0.2">
      <c r="D91" s="184">
        <v>38533</v>
      </c>
      <c r="E91" s="12">
        <f t="shared" si="12"/>
        <v>0.11180368749999992</v>
      </c>
      <c r="F91" s="12">
        <v>0.10765</v>
      </c>
      <c r="G91" s="237">
        <v>0.01</v>
      </c>
      <c r="H91" s="12">
        <f t="shared" si="13"/>
        <v>0.1007957301980198</v>
      </c>
      <c r="I91" s="236">
        <f t="shared" si="14"/>
        <v>3.7499999999999999E-3</v>
      </c>
      <c r="L91" s="98">
        <f t="shared" si="9"/>
        <v>0.13993701113861401</v>
      </c>
      <c r="N91" s="98">
        <f t="shared" si="15"/>
        <v>0.14701886982031254</v>
      </c>
      <c r="Q91" s="149">
        <f t="shared" si="16"/>
        <v>0.10765</v>
      </c>
      <c r="R91" s="149">
        <f t="shared" si="17"/>
        <v>0.14701886982031254</v>
      </c>
      <c r="T91" s="113">
        <f t="shared" si="10"/>
        <v>0.1007957301980198</v>
      </c>
      <c r="U91" s="113">
        <f t="shared" si="11"/>
        <v>0.11339825866336617</v>
      </c>
    </row>
    <row r="92" spans="4:21" x14ac:dyDescent="0.2">
      <c r="D92" s="184">
        <v>38442</v>
      </c>
      <c r="E92" s="12">
        <f t="shared" si="12"/>
        <v>7.2270993749999901E-2</v>
      </c>
      <c r="F92" s="12">
        <v>6.8265000000000006E-2</v>
      </c>
      <c r="G92" s="237">
        <v>0.01</v>
      </c>
      <c r="H92" s="12">
        <f t="shared" si="13"/>
        <v>6.1654449257425581E-2</v>
      </c>
      <c r="I92" s="236">
        <f t="shared" si="14"/>
        <v>3.7499999999999999E-3</v>
      </c>
      <c r="L92" s="98">
        <f t="shared" si="9"/>
        <v>9.9106398514849925E-3</v>
      </c>
      <c r="N92" s="98">
        <f t="shared" si="15"/>
        <v>1.6184709701562383E-2</v>
      </c>
      <c r="Q92" s="149">
        <f t="shared" si="16"/>
        <v>6.8265000000000006E-2</v>
      </c>
      <c r="R92" s="149">
        <f t="shared" si="17"/>
        <v>1.6184709701562383E-2</v>
      </c>
      <c r="T92" s="113">
        <f t="shared" si="10"/>
        <v>6.1654449257425581E-2</v>
      </c>
      <c r="U92" s="113">
        <f t="shared" si="11"/>
        <v>-2.381834158415852E-2</v>
      </c>
    </row>
    <row r="93" spans="4:21" x14ac:dyDescent="0.2">
      <c r="D93" s="184">
        <v>38352</v>
      </c>
      <c r="E93" s="12">
        <f t="shared" si="12"/>
        <v>0.12453224124999984</v>
      </c>
      <c r="F93" s="12">
        <v>0.12033099999999999</v>
      </c>
      <c r="G93" s="237">
        <v>0.01</v>
      </c>
      <c r="H93" s="12">
        <f t="shared" si="13"/>
        <v>0.11339825866336617</v>
      </c>
      <c r="I93" s="236">
        <f t="shared" si="14"/>
        <v>3.7499999999999999E-3</v>
      </c>
      <c r="L93" s="98">
        <f t="shared" si="9"/>
        <v>0.25061485891089086</v>
      </c>
      <c r="N93" s="98">
        <f t="shared" si="15"/>
        <v>0.25838430372187493</v>
      </c>
      <c r="Q93" s="149">
        <f t="shared" si="16"/>
        <v>0.12033099999999999</v>
      </c>
      <c r="R93" s="149">
        <f t="shared" si="17"/>
        <v>0.25838430372187493</v>
      </c>
      <c r="T93" s="113">
        <f t="shared" si="10"/>
        <v>0.11339825866336617</v>
      </c>
      <c r="U93" s="113">
        <f t="shared" si="11"/>
        <v>1.8301393564356339E-2</v>
      </c>
    </row>
    <row r="94" spans="4:21" x14ac:dyDescent="0.2">
      <c r="D94" s="184">
        <v>38260</v>
      </c>
      <c r="E94" s="12">
        <f t="shared" si="12"/>
        <v>-1.4056525000000097E-2</v>
      </c>
      <c r="F94" s="12">
        <v>-1.7739999999999999E-2</v>
      </c>
      <c r="G94" s="237">
        <v>0.01</v>
      </c>
      <c r="H94" s="12">
        <f t="shared" si="13"/>
        <v>-2.381834158415852E-2</v>
      </c>
      <c r="I94" s="236">
        <f t="shared" si="14"/>
        <v>3.7499999999999999E-3</v>
      </c>
      <c r="L94" s="98">
        <f t="shared" si="9"/>
        <v>-6.5938076732673379E-2</v>
      </c>
      <c r="N94" s="98">
        <f t="shared" si="15"/>
        <v>-6.0135217034375188E-2</v>
      </c>
      <c r="Q94" s="149">
        <f t="shared" si="16"/>
        <v>-1.7739999999999999E-2</v>
      </c>
      <c r="R94" s="149">
        <f t="shared" si="17"/>
        <v>-6.0135217034375188E-2</v>
      </c>
      <c r="T94" s="113">
        <f t="shared" si="10"/>
        <v>-2.381834158415852E-2</v>
      </c>
      <c r="U94" s="113">
        <f t="shared" si="11"/>
        <v>6.3554617574257177E-2</v>
      </c>
    </row>
    <row r="95" spans="4:21" x14ac:dyDescent="0.2">
      <c r="D95" s="184">
        <v>38168</v>
      </c>
      <c r="E95" s="12">
        <f t="shared" si="12"/>
        <v>2.848440749999992E-2</v>
      </c>
      <c r="F95" s="12">
        <v>2.4642000000000001E-2</v>
      </c>
      <c r="G95" s="237">
        <v>0.01</v>
      </c>
      <c r="H95" s="12">
        <f t="shared" si="13"/>
        <v>1.8301393564356339E-2</v>
      </c>
      <c r="I95" s="236">
        <f t="shared" si="14"/>
        <v>3.7499999999999999E-3</v>
      </c>
      <c r="L95" s="98">
        <f t="shared" si="9"/>
        <v>-2.69518304455445E-2</v>
      </c>
      <c r="N95" s="98">
        <f t="shared" si="15"/>
        <v>-2.0906768692187438E-2</v>
      </c>
      <c r="Q95" s="149">
        <f t="shared" si="16"/>
        <v>2.4642000000000001E-2</v>
      </c>
      <c r="R95" s="149">
        <f t="shared" si="17"/>
        <v>-2.0906768692187438E-2</v>
      </c>
      <c r="T95" s="113">
        <f t="shared" si="10"/>
        <v>1.8301393564356339E-2</v>
      </c>
      <c r="U95" s="113">
        <f t="shared" si="11"/>
        <v>1.8078779702970227E-2</v>
      </c>
    </row>
    <row r="96" spans="4:21" x14ac:dyDescent="0.2">
      <c r="D96" s="184">
        <v>38077</v>
      </c>
      <c r="E96" s="12">
        <f t="shared" si="12"/>
        <v>7.419016374999976E-2</v>
      </c>
      <c r="F96" s="12">
        <v>7.0177000000000003E-2</v>
      </c>
      <c r="G96" s="237">
        <v>0.01</v>
      </c>
      <c r="H96" s="12">
        <f t="shared" si="13"/>
        <v>6.3554617574257177E-2</v>
      </c>
      <c r="I96" s="236">
        <f t="shared" si="14"/>
        <v>3.7499999999999999E-3</v>
      </c>
      <c r="L96" s="98">
        <f t="shared" si="9"/>
        <v>0.10903045544554413</v>
      </c>
      <c r="N96" s="98">
        <f t="shared" si="15"/>
        <v>0.11592030714999968</v>
      </c>
      <c r="Q96" s="149">
        <f t="shared" si="16"/>
        <v>7.0177000000000003E-2</v>
      </c>
      <c r="R96" s="149">
        <f t="shared" si="17"/>
        <v>0.11592030714999968</v>
      </c>
      <c r="T96" s="113">
        <f t="shared" si="10"/>
        <v>6.3554617574257177E-2</v>
      </c>
      <c r="U96" s="113">
        <f t="shared" si="11"/>
        <v>-1.0471299504951626E-3</v>
      </c>
    </row>
    <row r="97" spans="4:21" x14ac:dyDescent="0.2">
      <c r="D97" s="184"/>
      <c r="E97" s="12">
        <f t="shared" si="12"/>
        <v>2.8259567499999916E-2</v>
      </c>
      <c r="F97" s="12">
        <v>2.4417999999999999E-2</v>
      </c>
      <c r="G97" s="237">
        <v>0.01</v>
      </c>
      <c r="H97" s="12">
        <f t="shared" ref="H97:H111" si="18">(1+E97)/(1+G97)-1</f>
        <v>1.8078779702970227E-2</v>
      </c>
      <c r="I97" s="236">
        <f t="shared" si="14"/>
        <v>3.7499999999999999E-3</v>
      </c>
      <c r="L97" s="98">
        <f t="shared" ref="L97:L111" si="19">(H97-($L$10*H98))/(1-$L$10)</f>
        <v>3.7204689356435616E-2</v>
      </c>
      <c r="N97" s="98">
        <f t="shared" si="15"/>
        <v>4.3648323489062335E-2</v>
      </c>
      <c r="Q97" s="149">
        <f t="shared" si="16"/>
        <v>2.4417999999999999E-2</v>
      </c>
      <c r="R97" s="149">
        <f t="shared" ref="R97:R111" si="20">N97</f>
        <v>4.3648323489062335E-2</v>
      </c>
      <c r="T97" s="113">
        <f t="shared" ref="T97:T111" si="21">H97</f>
        <v>1.8078779702970227E-2</v>
      </c>
      <c r="U97" s="113">
        <f t="shared" ref="U97:U111" si="22">H99</f>
        <v>-2.1311948019802074E-2</v>
      </c>
    </row>
    <row r="98" spans="4:21" x14ac:dyDescent="0.2">
      <c r="D98" s="184"/>
      <c r="E98" s="12">
        <f t="shared" si="12"/>
        <v>8.9423987499999136E-3</v>
      </c>
      <c r="F98" s="12">
        <v>5.1729999999999996E-3</v>
      </c>
      <c r="G98" s="237">
        <v>0.01</v>
      </c>
      <c r="H98" s="12">
        <f t="shared" si="18"/>
        <v>-1.0471299504951626E-3</v>
      </c>
      <c r="I98" s="236">
        <f t="shared" si="14"/>
        <v>3.7499999999999999E-3</v>
      </c>
      <c r="L98" s="98">
        <f t="shared" si="19"/>
        <v>1.9217688118811749E-2</v>
      </c>
      <c r="N98" s="98">
        <f t="shared" si="15"/>
        <v>2.5549578006249796E-2</v>
      </c>
      <c r="Q98" s="149">
        <f t="shared" si="16"/>
        <v>5.1729999999999996E-3</v>
      </c>
      <c r="R98" s="149">
        <f t="shared" si="20"/>
        <v>2.5549578006249796E-2</v>
      </c>
      <c r="T98" s="113">
        <f t="shared" si="21"/>
        <v>-1.0471299504951626E-3</v>
      </c>
      <c r="U98" s="113">
        <f t="shared" si="22"/>
        <v>-1.6126089108909891E-3</v>
      </c>
    </row>
    <row r="99" spans="4:21" x14ac:dyDescent="0.2">
      <c r="D99" s="184"/>
      <c r="E99" s="12">
        <f t="shared" si="12"/>
        <v>-1.1525067500000041E-2</v>
      </c>
      <c r="F99" s="12">
        <v>-1.5218000000000001E-2</v>
      </c>
      <c r="G99" s="237">
        <v>0.01</v>
      </c>
      <c r="H99" s="12">
        <f t="shared" si="18"/>
        <v>-2.1311948019802074E-2</v>
      </c>
      <c r="I99" s="236">
        <f t="shared" si="14"/>
        <v>3.7499999999999999E-3</v>
      </c>
      <c r="L99" s="98">
        <f t="shared" si="19"/>
        <v>-4.1011287128713159E-2</v>
      </c>
      <c r="N99" s="98">
        <f t="shared" si="15"/>
        <v>-3.5053569750000291E-2</v>
      </c>
      <c r="Q99" s="149">
        <f t="shared" si="16"/>
        <v>-1.5218000000000001E-2</v>
      </c>
      <c r="R99" s="149">
        <f t="shared" si="20"/>
        <v>-3.5053569750000291E-2</v>
      </c>
      <c r="T99" s="113">
        <f t="shared" si="21"/>
        <v>-2.1311948019802074E-2</v>
      </c>
      <c r="U99" s="113">
        <f t="shared" si="22"/>
        <v>7.5731943069305974E-3</v>
      </c>
    </row>
    <row r="100" spans="4:21" x14ac:dyDescent="0.2">
      <c r="D100" s="184"/>
      <c r="E100" s="12">
        <f t="shared" si="12"/>
        <v>8.3712650000000721E-3</v>
      </c>
      <c r="F100" s="12">
        <v>4.6039999999999996E-3</v>
      </c>
      <c r="G100" s="237">
        <v>0.01</v>
      </c>
      <c r="H100" s="12">
        <f t="shared" si="18"/>
        <v>-1.6126089108909891E-3</v>
      </c>
      <c r="I100" s="236">
        <f t="shared" si="14"/>
        <v>3.7499999999999999E-3</v>
      </c>
      <c r="L100" s="98">
        <f t="shared" si="19"/>
        <v>-1.0798412128712576E-2</v>
      </c>
      <c r="N100" s="98">
        <f t="shared" si="15"/>
        <v>-4.6529972640622086E-3</v>
      </c>
      <c r="Q100" s="149">
        <f t="shared" si="16"/>
        <v>4.6039999999999996E-3</v>
      </c>
      <c r="R100" s="149">
        <f t="shared" si="20"/>
        <v>-4.6529972640622086E-3</v>
      </c>
      <c r="T100" s="113">
        <f t="shared" si="21"/>
        <v>-1.6126089108909891E-3</v>
      </c>
      <c r="U100" s="113">
        <f t="shared" si="22"/>
        <v>-6.5609125000000157E-2</v>
      </c>
    </row>
    <row r="101" spans="4:21" x14ac:dyDescent="0.2">
      <c r="D101" s="184"/>
      <c r="E101" s="12">
        <f t="shared" si="12"/>
        <v>1.7648926249999919E-2</v>
      </c>
      <c r="F101" s="12">
        <v>1.3847E-2</v>
      </c>
      <c r="G101" s="237">
        <v>0.01</v>
      </c>
      <c r="H101" s="12">
        <f t="shared" si="18"/>
        <v>7.5731943069305974E-3</v>
      </c>
      <c r="I101" s="236">
        <f t="shared" si="14"/>
        <v>3.7499999999999999E-3</v>
      </c>
      <c r="L101" s="98">
        <f t="shared" si="19"/>
        <v>8.0755513613861352E-2</v>
      </c>
      <c r="N101" s="98">
        <f t="shared" si="15"/>
        <v>8.74697072421875E-2</v>
      </c>
      <c r="Q101" s="149">
        <f t="shared" si="16"/>
        <v>1.3847E-2</v>
      </c>
      <c r="R101" s="149">
        <f t="shared" si="20"/>
        <v>8.74697072421875E-2</v>
      </c>
      <c r="T101" s="113">
        <f t="shared" si="21"/>
        <v>7.5731943069305974E-3</v>
      </c>
      <c r="U101" s="113">
        <f t="shared" si="22"/>
        <v>-2.8953367574257483E-2</v>
      </c>
    </row>
    <row r="102" spans="4:21" x14ac:dyDescent="0.2">
      <c r="D102" s="184"/>
      <c r="E102" s="12">
        <f t="shared" si="12"/>
        <v>-5.6265216250000138E-2</v>
      </c>
      <c r="F102" s="12">
        <v>-5.9790999999999997E-2</v>
      </c>
      <c r="G102" s="237">
        <v>0.01</v>
      </c>
      <c r="H102" s="12">
        <f t="shared" si="18"/>
        <v>-6.5609125000000157E-2</v>
      </c>
      <c r="I102" s="236">
        <f t="shared" si="14"/>
        <v>3.7499999999999999E-3</v>
      </c>
      <c r="L102" s="98">
        <f t="shared" si="19"/>
        <v>-0.10226488242574283</v>
      </c>
      <c r="N102" s="98">
        <f t="shared" si="15"/>
        <v>-9.6687703007812709E-2</v>
      </c>
      <c r="Q102" s="149">
        <f t="shared" si="16"/>
        <v>-5.9790999999999997E-2</v>
      </c>
      <c r="R102" s="149">
        <f t="shared" si="20"/>
        <v>-9.6687703007812709E-2</v>
      </c>
      <c r="T102" s="113">
        <f t="shared" si="21"/>
        <v>-6.5609125000000157E-2</v>
      </c>
      <c r="U102" s="113">
        <f t="shared" si="22"/>
        <v>-3.418976237623772E-2</v>
      </c>
    </row>
    <row r="103" spans="4:21" x14ac:dyDescent="0.2">
      <c r="D103" s="184"/>
      <c r="E103" s="12">
        <f t="shared" si="12"/>
        <v>-1.9242901250000055E-2</v>
      </c>
      <c r="F103" s="12">
        <v>-2.2907E-2</v>
      </c>
      <c r="G103" s="237">
        <v>0.01</v>
      </c>
      <c r="H103" s="12">
        <f t="shared" si="18"/>
        <v>-2.8953367574257483E-2</v>
      </c>
      <c r="I103" s="236">
        <f t="shared" si="14"/>
        <v>3.7499999999999999E-3</v>
      </c>
      <c r="L103" s="98">
        <f t="shared" si="19"/>
        <v>-2.3716972772277245E-2</v>
      </c>
      <c r="N103" s="98">
        <f t="shared" si="15"/>
        <v>-1.7651814465625026E-2</v>
      </c>
      <c r="Q103" s="149">
        <f t="shared" si="16"/>
        <v>-2.2907E-2</v>
      </c>
      <c r="R103" s="149">
        <f t="shared" si="20"/>
        <v>-1.7651814465625026E-2</v>
      </c>
      <c r="T103" s="113">
        <f t="shared" si="21"/>
        <v>-2.8953367574257483E-2</v>
      </c>
      <c r="U103" s="113">
        <f t="shared" si="22"/>
        <v>-3.5489668316831646E-2</v>
      </c>
    </row>
    <row r="104" spans="4:21" x14ac:dyDescent="0.2">
      <c r="D104" s="184"/>
      <c r="E104" s="12">
        <f t="shared" si="12"/>
        <v>-2.4531660000000066E-2</v>
      </c>
      <c r="F104" s="12">
        <v>-2.8176E-2</v>
      </c>
      <c r="G104" s="237">
        <v>0.01</v>
      </c>
      <c r="H104" s="12">
        <f t="shared" si="18"/>
        <v>-3.418976237623772E-2</v>
      </c>
      <c r="I104" s="236">
        <f t="shared" si="14"/>
        <v>3.7499999999999999E-3</v>
      </c>
      <c r="L104" s="98">
        <f t="shared" si="19"/>
        <v>-3.2889856435643794E-2</v>
      </c>
      <c r="N104" s="98">
        <f t="shared" si="15"/>
        <v>-2.6881684668750294E-2</v>
      </c>
      <c r="Q104" s="149">
        <f t="shared" si="16"/>
        <v>-2.8176E-2</v>
      </c>
      <c r="R104" s="149">
        <f t="shared" si="20"/>
        <v>-2.6881684668750294E-2</v>
      </c>
      <c r="T104" s="113">
        <f t="shared" si="21"/>
        <v>-3.418976237623772E-2</v>
      </c>
      <c r="U104" s="113">
        <f t="shared" si="22"/>
        <v>-4.4828518564356434E-2</v>
      </c>
    </row>
    <row r="105" spans="4:21" x14ac:dyDescent="0.2">
      <c r="D105" s="184"/>
      <c r="E105" s="12">
        <f t="shared" si="12"/>
        <v>-2.5844564999999986E-2</v>
      </c>
      <c r="F105" s="12">
        <v>-2.9484E-2</v>
      </c>
      <c r="G105" s="237">
        <v>0.01</v>
      </c>
      <c r="H105" s="12">
        <f t="shared" si="18"/>
        <v>-3.5489668316831646E-2</v>
      </c>
      <c r="I105" s="236">
        <f t="shared" si="14"/>
        <v>3.7499999999999999E-3</v>
      </c>
      <c r="L105" s="98">
        <f t="shared" si="19"/>
        <v>-2.6150818069306858E-2</v>
      </c>
      <c r="N105" s="98">
        <f t="shared" si="15"/>
        <v>-2.0100780026562459E-2</v>
      </c>
      <c r="Q105" s="149">
        <f t="shared" si="16"/>
        <v>-2.9484E-2</v>
      </c>
      <c r="R105" s="149">
        <f t="shared" si="20"/>
        <v>-2.0100780026562459E-2</v>
      </c>
      <c r="T105" s="113">
        <f t="shared" si="21"/>
        <v>-3.5489668316831646E-2</v>
      </c>
      <c r="U105" s="113">
        <f t="shared" si="22"/>
        <v>-6.4375655940593912E-3</v>
      </c>
    </row>
    <row r="106" spans="4:21" x14ac:dyDescent="0.2">
      <c r="D106" s="184"/>
      <c r="E106" s="12">
        <f t="shared" si="12"/>
        <v>-3.5276803749999974E-2</v>
      </c>
      <c r="F106" s="12">
        <v>-3.8880999999999999E-2</v>
      </c>
      <c r="G106" s="237">
        <v>0.01</v>
      </c>
      <c r="H106" s="12">
        <f t="shared" si="18"/>
        <v>-4.4828518564356434E-2</v>
      </c>
      <c r="I106" s="236">
        <f t="shared" si="14"/>
        <v>3.7499999999999999E-3</v>
      </c>
      <c r="L106" s="98">
        <f t="shared" si="19"/>
        <v>-8.3219471534653477E-2</v>
      </c>
      <c r="N106" s="98">
        <f t="shared" si="15"/>
        <v>-7.752397250156251E-2</v>
      </c>
      <c r="Q106" s="149">
        <f t="shared" si="16"/>
        <v>-3.8880999999999999E-2</v>
      </c>
      <c r="R106" s="149">
        <f t="shared" si="20"/>
        <v>-7.752397250156251E-2</v>
      </c>
      <c r="T106" s="113">
        <f t="shared" si="21"/>
        <v>-4.4828518564356434E-2</v>
      </c>
      <c r="U106" s="113">
        <f t="shared" si="22"/>
        <v>6.7652252475247643E-3</v>
      </c>
    </row>
    <row r="107" spans="4:21" x14ac:dyDescent="0.2">
      <c r="D107" s="184"/>
      <c r="E107" s="12">
        <f t="shared" si="12"/>
        <v>3.4980587499999771E-3</v>
      </c>
      <c r="F107" s="12">
        <v>-2.5099999999999998E-4</v>
      </c>
      <c r="G107" s="237">
        <v>0.01</v>
      </c>
      <c r="H107" s="12">
        <f t="shared" si="18"/>
        <v>-6.4375655940593912E-3</v>
      </c>
      <c r="I107" s="236">
        <f t="shared" si="14"/>
        <v>3.7499999999999999E-3</v>
      </c>
      <c r="L107" s="98">
        <f t="shared" si="19"/>
        <v>-1.9640356435643547E-2</v>
      </c>
      <c r="N107" s="98">
        <f t="shared" si="15"/>
        <v>-1.3549872150000031E-2</v>
      </c>
      <c r="Q107" s="149">
        <f t="shared" si="16"/>
        <v>-2.5099999999999998E-4</v>
      </c>
      <c r="R107" s="149">
        <f t="shared" si="20"/>
        <v>-1.3549872150000031E-2</v>
      </c>
      <c r="T107" s="113">
        <f t="shared" si="21"/>
        <v>-6.4375655940593912E-3</v>
      </c>
      <c r="U107" s="113">
        <f t="shared" si="22"/>
        <v>-0.10268725247524746</v>
      </c>
    </row>
    <row r="108" spans="4:21" x14ac:dyDescent="0.2">
      <c r="D108" s="184"/>
      <c r="E108" s="12">
        <f t="shared" si="12"/>
        <v>1.6832877499999954E-2</v>
      </c>
      <c r="F108" s="12">
        <v>1.3034E-2</v>
      </c>
      <c r="G108" s="237">
        <v>0.01</v>
      </c>
      <c r="H108" s="12">
        <f t="shared" si="18"/>
        <v>6.7652252475247643E-3</v>
      </c>
      <c r="I108" s="236">
        <f t="shared" si="14"/>
        <v>3.7499999999999999E-3</v>
      </c>
      <c r="L108" s="98">
        <f t="shared" si="19"/>
        <v>0.11621770297029699</v>
      </c>
      <c r="N108" s="98">
        <f t="shared" si="15"/>
        <v>0.12315220544999983</v>
      </c>
      <c r="Q108" s="149">
        <f t="shared" si="16"/>
        <v>1.3034E-2</v>
      </c>
      <c r="R108" s="149">
        <f t="shared" si="20"/>
        <v>0.12315220544999983</v>
      </c>
      <c r="T108" s="113">
        <f t="shared" si="21"/>
        <v>6.7652252475247643E-3</v>
      </c>
      <c r="U108" s="113">
        <f t="shared" si="22"/>
        <v>2.7919504950495E-2</v>
      </c>
    </row>
    <row r="109" spans="4:21" x14ac:dyDescent="0.2">
      <c r="D109" s="184"/>
      <c r="E109" s="12">
        <f t="shared" si="12"/>
        <v>-9.3714124999999981E-2</v>
      </c>
      <c r="F109" s="12">
        <v>-9.7100000000000006E-2</v>
      </c>
      <c r="G109" s="237">
        <v>0.01</v>
      </c>
      <c r="H109" s="12">
        <f t="shared" si="18"/>
        <v>-0.10268725247524746</v>
      </c>
      <c r="I109" s="236">
        <f t="shared" si="14"/>
        <v>3.7499999999999999E-3</v>
      </c>
      <c r="L109" s="98">
        <f t="shared" si="19"/>
        <v>-0.23329400990098992</v>
      </c>
      <c r="N109" s="98">
        <f t="shared" si="15"/>
        <v>-0.22853084893749975</v>
      </c>
      <c r="Q109" s="149">
        <f t="shared" si="16"/>
        <v>-9.7100000000000006E-2</v>
      </c>
      <c r="R109" s="149">
        <f t="shared" si="20"/>
        <v>-0.22853084893749975</v>
      </c>
      <c r="T109" s="113">
        <f t="shared" si="21"/>
        <v>-0.10268725247524746</v>
      </c>
      <c r="U109" s="113">
        <f t="shared" si="22"/>
        <v>9.0538597772277019E-2</v>
      </c>
    </row>
    <row r="110" spans="4:21" x14ac:dyDescent="0.2">
      <c r="D110" s="184"/>
      <c r="E110" s="12">
        <f t="shared" si="12"/>
        <v>3.8198699999999919E-2</v>
      </c>
      <c r="F110" s="12">
        <v>3.4320000000000003E-2</v>
      </c>
      <c r="G110" s="237">
        <v>0.01</v>
      </c>
      <c r="H110" s="12">
        <f t="shared" si="18"/>
        <v>2.7919504950495E-2</v>
      </c>
      <c r="I110" s="236">
        <f t="shared" si="14"/>
        <v>3.7499999999999999E-3</v>
      </c>
      <c r="L110" s="98">
        <f t="shared" si="19"/>
        <v>-3.4699587871287019E-2</v>
      </c>
      <c r="N110" s="98">
        <f t="shared" si="15"/>
        <v>-2.8702659060937386E-2</v>
      </c>
      <c r="Q110" s="149">
        <f t="shared" si="16"/>
        <v>3.4320000000000003E-2</v>
      </c>
      <c r="R110" s="149">
        <f t="shared" si="20"/>
        <v>-2.8702659060937386E-2</v>
      </c>
      <c r="T110" s="113">
        <f t="shared" si="21"/>
        <v>2.7919504950495E-2</v>
      </c>
      <c r="U110" s="113">
        <f t="shared" si="22"/>
        <v>0</v>
      </c>
    </row>
    <row r="111" spans="4:21" x14ac:dyDescent="0.2">
      <c r="D111" s="184"/>
      <c r="E111" s="12">
        <f t="shared" si="12"/>
        <v>0.10144398374999986</v>
      </c>
      <c r="F111" s="12">
        <v>9.7328999999999999E-2</v>
      </c>
      <c r="G111" s="237">
        <v>0.01</v>
      </c>
      <c r="H111" s="12">
        <f t="shared" si="18"/>
        <v>9.0538597772277019E-2</v>
      </c>
      <c r="I111" s="236">
        <f t="shared" si="14"/>
        <v>3.7499999999999999E-3</v>
      </c>
      <c r="L111" s="98">
        <f t="shared" si="19"/>
        <v>0.18107719554455404</v>
      </c>
      <c r="N111" s="98">
        <f t="shared" si="15"/>
        <v>0.18841463762187449</v>
      </c>
      <c r="Q111" s="149">
        <f t="shared" si="16"/>
        <v>9.7328999999999999E-2</v>
      </c>
      <c r="R111" s="149">
        <f t="shared" si="20"/>
        <v>0.18841463762187449</v>
      </c>
      <c r="T111" s="113">
        <f t="shared" si="21"/>
        <v>9.0538597772277019E-2</v>
      </c>
      <c r="U111" s="113">
        <f t="shared" si="22"/>
        <v>0</v>
      </c>
    </row>
    <row r="112" spans="4:21" x14ac:dyDescent="0.2">
      <c r="D112" s="184"/>
      <c r="E112" s="12"/>
      <c r="F112" s="12"/>
      <c r="G112" s="237"/>
      <c r="H112" s="12"/>
      <c r="I112" s="236"/>
      <c r="L112" s="98"/>
      <c r="N112" s="98">
        <f t="shared" si="15"/>
        <v>0</v>
      </c>
      <c r="Q112" s="149">
        <f t="shared" si="16"/>
        <v>0</v>
      </c>
      <c r="R112" s="149"/>
      <c r="T112" s="113"/>
      <c r="U112" s="113"/>
    </row>
    <row r="113" spans="4:21" x14ac:dyDescent="0.2">
      <c r="D113" s="184"/>
      <c r="E113" s="12"/>
      <c r="F113" s="12"/>
      <c r="G113" s="237"/>
      <c r="H113" s="12"/>
      <c r="I113" s="236"/>
      <c r="L113" s="98"/>
      <c r="N113" s="98">
        <f t="shared" si="15"/>
        <v>0</v>
      </c>
      <c r="Q113" s="149">
        <f t="shared" si="16"/>
        <v>0</v>
      </c>
      <c r="R113" s="149"/>
      <c r="T113" s="113"/>
      <c r="U113" s="113"/>
    </row>
    <row r="114" spans="4:21" x14ac:dyDescent="0.2">
      <c r="D114" s="184"/>
      <c r="E114" s="12"/>
      <c r="F114" s="12"/>
      <c r="G114" s="237"/>
      <c r="H114" s="12"/>
      <c r="I114" s="236"/>
      <c r="L114" s="98"/>
      <c r="N114" s="98">
        <f t="shared" si="15"/>
        <v>0</v>
      </c>
      <c r="Q114" s="149">
        <f t="shared" si="16"/>
        <v>0</v>
      </c>
      <c r="R114" s="149"/>
      <c r="T114" s="113"/>
      <c r="U114" s="113"/>
    </row>
    <row r="115" spans="4:21" x14ac:dyDescent="0.2">
      <c r="D115" s="184"/>
      <c r="E115" s="12"/>
      <c r="F115" s="12"/>
      <c r="G115" s="237"/>
      <c r="H115" s="12"/>
      <c r="I115" s="236"/>
      <c r="L115" s="98"/>
      <c r="N115" s="98">
        <f t="shared" si="15"/>
        <v>0</v>
      </c>
      <c r="Q115" s="149">
        <f t="shared" si="16"/>
        <v>0</v>
      </c>
      <c r="R115" s="149"/>
      <c r="T115" s="113"/>
      <c r="U115" s="113"/>
    </row>
    <row r="116" spans="4:21" x14ac:dyDescent="0.2">
      <c r="D116" s="184"/>
      <c r="E116" s="12"/>
      <c r="F116" s="12"/>
      <c r="G116" s="237"/>
      <c r="H116" s="12"/>
      <c r="I116" s="236"/>
      <c r="L116" s="98"/>
      <c r="N116" s="98">
        <f t="shared" si="15"/>
        <v>0</v>
      </c>
      <c r="Q116" s="149">
        <f t="shared" si="16"/>
        <v>0</v>
      </c>
      <c r="R116" s="149"/>
      <c r="T116" s="113"/>
      <c r="U116" s="113"/>
    </row>
    <row r="117" spans="4:21" x14ac:dyDescent="0.2">
      <c r="D117" s="184"/>
      <c r="E117" s="12"/>
      <c r="F117" s="12"/>
      <c r="G117" s="237"/>
      <c r="H117" s="12"/>
      <c r="I117" s="236"/>
      <c r="L117" s="98"/>
      <c r="N117" s="98">
        <f t="shared" si="15"/>
        <v>0</v>
      </c>
      <c r="Q117" s="149">
        <f t="shared" si="16"/>
        <v>0</v>
      </c>
      <c r="R117" s="149"/>
      <c r="T117" s="113"/>
      <c r="U117" s="113"/>
    </row>
    <row r="118" spans="4:21" x14ac:dyDescent="0.2">
      <c r="D118" s="184"/>
      <c r="E118" s="12"/>
      <c r="F118" s="12"/>
      <c r="G118" s="237"/>
      <c r="H118" s="12"/>
      <c r="I118" s="236"/>
      <c r="L118" s="98"/>
      <c r="N118" s="98">
        <f t="shared" si="15"/>
        <v>0</v>
      </c>
      <c r="Q118" s="149">
        <f t="shared" si="16"/>
        <v>0</v>
      </c>
      <c r="R118" s="149"/>
      <c r="T118" s="113"/>
      <c r="U118" s="113"/>
    </row>
    <row r="119" spans="4:21" x14ac:dyDescent="0.2">
      <c r="D119" s="184"/>
      <c r="E119" s="12"/>
      <c r="F119" s="12"/>
      <c r="G119" s="237"/>
      <c r="H119" s="12"/>
      <c r="I119" s="236"/>
      <c r="L119" s="98"/>
      <c r="N119" s="98">
        <f t="shared" si="15"/>
        <v>0</v>
      </c>
      <c r="Q119" s="149">
        <f t="shared" si="16"/>
        <v>0</v>
      </c>
      <c r="R119" s="149"/>
      <c r="T119" s="113"/>
      <c r="U119" s="113"/>
    </row>
    <row r="120" spans="4:21" x14ac:dyDescent="0.2">
      <c r="D120" s="184"/>
      <c r="E120" s="12"/>
      <c r="F120" s="12"/>
      <c r="G120" s="237"/>
      <c r="H120" s="12"/>
      <c r="I120" s="236"/>
      <c r="L120" s="98"/>
      <c r="N120" s="98">
        <f t="shared" si="15"/>
        <v>0</v>
      </c>
      <c r="Q120" s="149">
        <f t="shared" si="16"/>
        <v>0</v>
      </c>
      <c r="R120" s="149"/>
      <c r="T120" s="113"/>
      <c r="U120" s="113"/>
    </row>
    <row r="121" spans="4:21" x14ac:dyDescent="0.2">
      <c r="D121" s="184"/>
      <c r="E121" s="12"/>
      <c r="F121" s="12"/>
      <c r="G121" s="237"/>
      <c r="H121" s="12"/>
      <c r="I121" s="236"/>
      <c r="L121" s="98"/>
      <c r="N121" s="98">
        <f t="shared" si="15"/>
        <v>0</v>
      </c>
      <c r="Q121" s="149">
        <f t="shared" si="16"/>
        <v>0</v>
      </c>
      <c r="R121" s="149"/>
      <c r="T121" s="113"/>
      <c r="U121" s="113"/>
    </row>
    <row r="122" spans="4:21" x14ac:dyDescent="0.2">
      <c r="D122" s="184"/>
      <c r="E122" s="12"/>
      <c r="F122" s="12"/>
      <c r="G122" s="237"/>
      <c r="H122" s="12"/>
      <c r="I122" s="236"/>
      <c r="L122" s="98"/>
      <c r="N122" s="98">
        <f t="shared" si="15"/>
        <v>0</v>
      </c>
      <c r="Q122" s="149">
        <f t="shared" si="16"/>
        <v>0</v>
      </c>
      <c r="R122" s="149"/>
      <c r="T122" s="113"/>
      <c r="U122" s="113"/>
    </row>
    <row r="123" spans="4:21" x14ac:dyDescent="0.2">
      <c r="D123" s="184"/>
      <c r="E123" s="12"/>
      <c r="F123" s="12"/>
      <c r="G123" s="237"/>
      <c r="H123" s="12"/>
      <c r="I123" s="236"/>
      <c r="L123" s="98"/>
      <c r="N123" s="98">
        <f t="shared" si="15"/>
        <v>0</v>
      </c>
      <c r="Q123" s="149">
        <f t="shared" si="16"/>
        <v>0</v>
      </c>
      <c r="R123" s="149"/>
      <c r="T123" s="113"/>
      <c r="U123" s="113"/>
    </row>
    <row r="124" spans="4:21" x14ac:dyDescent="0.2">
      <c r="D124" s="184"/>
      <c r="E124" s="12"/>
      <c r="F124" s="12"/>
      <c r="G124" s="237"/>
      <c r="H124" s="12"/>
      <c r="I124" s="236"/>
      <c r="L124" s="98"/>
      <c r="N124" s="98">
        <f t="shared" si="15"/>
        <v>0</v>
      </c>
      <c r="Q124" s="149">
        <f t="shared" si="16"/>
        <v>0</v>
      </c>
      <c r="R124" s="149"/>
      <c r="T124" s="113"/>
      <c r="U124" s="113"/>
    </row>
    <row r="125" spans="4:21" x14ac:dyDescent="0.2">
      <c r="D125" s="101"/>
      <c r="E125" s="12"/>
      <c r="F125" s="12"/>
      <c r="G125" s="237"/>
      <c r="H125" s="12"/>
      <c r="I125" s="236"/>
      <c r="L125" s="98"/>
      <c r="N125" s="98">
        <f t="shared" si="15"/>
        <v>0</v>
      </c>
      <c r="Q125" s="149">
        <f t="shared" si="16"/>
        <v>0</v>
      </c>
      <c r="R125" s="149"/>
      <c r="T125" s="113"/>
      <c r="U125" s="113"/>
    </row>
    <row r="126" spans="4:21" x14ac:dyDescent="0.2">
      <c r="D126" s="101"/>
      <c r="E126" s="12"/>
      <c r="F126" s="12"/>
      <c r="G126" s="237"/>
      <c r="H126" s="12"/>
      <c r="I126" s="236"/>
      <c r="L126" s="98"/>
      <c r="N126" s="98">
        <f t="shared" si="15"/>
        <v>0</v>
      </c>
      <c r="Q126" s="149">
        <f t="shared" si="16"/>
        <v>0</v>
      </c>
      <c r="R126" s="149"/>
      <c r="T126" s="113"/>
      <c r="U126" s="113"/>
    </row>
    <row r="127" spans="4:21" x14ac:dyDescent="0.2">
      <c r="D127" s="101"/>
      <c r="E127" s="12"/>
      <c r="F127" s="12"/>
      <c r="G127" s="237"/>
      <c r="H127" s="12"/>
      <c r="I127" s="236"/>
      <c r="L127" s="98"/>
      <c r="N127" s="98">
        <f t="shared" si="15"/>
        <v>0</v>
      </c>
      <c r="Q127" s="149">
        <f t="shared" si="16"/>
        <v>0</v>
      </c>
      <c r="R127" s="149"/>
      <c r="T127" s="113"/>
      <c r="U127" s="113"/>
    </row>
    <row r="128" spans="4:21" x14ac:dyDescent="0.2">
      <c r="D128" s="101"/>
      <c r="E128" s="12"/>
      <c r="F128" s="12"/>
      <c r="G128" s="237"/>
      <c r="H128" s="12"/>
      <c r="I128" s="236"/>
      <c r="L128" s="98"/>
      <c r="N128" s="98">
        <f t="shared" si="15"/>
        <v>0</v>
      </c>
      <c r="Q128" s="149">
        <f t="shared" si="16"/>
        <v>0</v>
      </c>
      <c r="R128" s="149"/>
      <c r="T128" s="113"/>
      <c r="U128" s="113"/>
    </row>
    <row r="129" spans="4:21" x14ac:dyDescent="0.2">
      <c r="D129" s="101"/>
      <c r="E129" s="12"/>
      <c r="F129" s="12"/>
      <c r="G129" s="237"/>
      <c r="H129" s="12"/>
      <c r="I129" s="236"/>
      <c r="L129" s="98"/>
      <c r="N129" s="98">
        <f t="shared" si="15"/>
        <v>0</v>
      </c>
      <c r="Q129" s="149">
        <f t="shared" si="16"/>
        <v>0</v>
      </c>
      <c r="R129" s="149"/>
      <c r="T129" s="113"/>
      <c r="U129" s="113"/>
    </row>
    <row r="130" spans="4:21" x14ac:dyDescent="0.2">
      <c r="D130" s="101"/>
      <c r="E130" s="12"/>
      <c r="F130" s="12"/>
      <c r="G130" s="237"/>
      <c r="H130" s="12"/>
      <c r="I130" s="236"/>
      <c r="L130" s="98"/>
      <c r="N130" s="98">
        <f t="shared" si="15"/>
        <v>0</v>
      </c>
      <c r="Q130" s="149">
        <f t="shared" si="16"/>
        <v>0</v>
      </c>
      <c r="R130" s="149"/>
      <c r="T130" s="113"/>
      <c r="U130" s="113"/>
    </row>
    <row r="131" spans="4:21" x14ac:dyDescent="0.2">
      <c r="D131" s="101"/>
      <c r="E131" s="12"/>
      <c r="F131" s="12"/>
      <c r="G131" s="237"/>
      <c r="H131" s="12"/>
      <c r="I131" s="236"/>
      <c r="L131" s="98"/>
      <c r="N131" s="98">
        <f t="shared" si="15"/>
        <v>0</v>
      </c>
      <c r="Q131" s="149">
        <f t="shared" si="16"/>
        <v>0</v>
      </c>
      <c r="R131" s="149"/>
      <c r="T131" s="113"/>
      <c r="U131" s="113"/>
    </row>
    <row r="132" spans="4:21" x14ac:dyDescent="0.2">
      <c r="D132" s="101"/>
      <c r="E132" s="12"/>
      <c r="F132" s="12"/>
      <c r="G132" s="237"/>
      <c r="H132" s="12"/>
      <c r="I132" s="236"/>
      <c r="L132" s="98"/>
      <c r="N132" s="98">
        <f t="shared" si="15"/>
        <v>0</v>
      </c>
      <c r="Q132" s="149">
        <f t="shared" si="16"/>
        <v>0</v>
      </c>
      <c r="R132" s="149"/>
      <c r="T132" s="113"/>
      <c r="U132" s="113"/>
    </row>
    <row r="133" spans="4:21" x14ac:dyDescent="0.2">
      <c r="D133" s="101"/>
      <c r="E133" s="12"/>
      <c r="F133" s="12"/>
      <c r="G133" s="237"/>
      <c r="H133" s="12"/>
      <c r="I133" s="236"/>
      <c r="L133" s="98"/>
      <c r="N133" s="98">
        <f t="shared" si="15"/>
        <v>0</v>
      </c>
      <c r="Q133" s="149">
        <f t="shared" si="16"/>
        <v>0</v>
      </c>
      <c r="R133" s="149"/>
      <c r="T133" s="113"/>
      <c r="U133" s="113"/>
    </row>
    <row r="134" spans="4:21" x14ac:dyDescent="0.2">
      <c r="D134" s="101"/>
      <c r="E134" s="12"/>
      <c r="F134" s="12"/>
      <c r="G134" s="237"/>
      <c r="H134" s="12"/>
      <c r="I134" s="236"/>
      <c r="L134" s="98"/>
      <c r="N134" s="98">
        <f t="shared" si="15"/>
        <v>0</v>
      </c>
      <c r="Q134" s="149">
        <f t="shared" si="16"/>
        <v>0</v>
      </c>
      <c r="R134" s="149"/>
      <c r="T134" s="113"/>
      <c r="U134" s="113"/>
    </row>
    <row r="135" spans="4:21" x14ac:dyDescent="0.2">
      <c r="D135" s="101"/>
      <c r="E135" s="12"/>
      <c r="F135" s="12"/>
      <c r="G135" s="237"/>
      <c r="H135" s="12"/>
      <c r="I135" s="236"/>
      <c r="L135" s="98"/>
      <c r="N135" s="98">
        <f t="shared" si="15"/>
        <v>0</v>
      </c>
      <c r="Q135" s="149">
        <f t="shared" si="16"/>
        <v>0</v>
      </c>
      <c r="R135" s="149"/>
      <c r="T135" s="113"/>
      <c r="U135" s="113"/>
    </row>
    <row r="136" spans="4:21" x14ac:dyDescent="0.2">
      <c r="D136" s="101"/>
      <c r="E136" s="100"/>
      <c r="F136" s="185"/>
      <c r="G136" s="99"/>
      <c r="H136" s="99"/>
      <c r="I136" s="99"/>
      <c r="L136" s="98">
        <f t="shared" si="9"/>
        <v>0</v>
      </c>
      <c r="N136" s="98">
        <f t="shared" si="15"/>
        <v>0</v>
      </c>
      <c r="Q136" s="149">
        <f t="shared" si="16"/>
        <v>0</v>
      </c>
      <c r="R136" s="149">
        <f t="shared" si="17"/>
        <v>0</v>
      </c>
      <c r="T136" s="113"/>
      <c r="U136" s="113"/>
    </row>
    <row r="137" spans="4:21" x14ac:dyDescent="0.2">
      <c r="D137" s="101"/>
      <c r="E137" s="100"/>
      <c r="F137" s="185"/>
      <c r="G137" s="99"/>
      <c r="H137" s="99"/>
      <c r="I137" s="99"/>
      <c r="L137" s="98">
        <f t="shared" si="9"/>
        <v>0</v>
      </c>
      <c r="N137" s="98">
        <f t="shared" si="15"/>
        <v>0</v>
      </c>
      <c r="Q137" s="149">
        <f t="shared" si="16"/>
        <v>0</v>
      </c>
      <c r="R137" s="149">
        <f t="shared" si="17"/>
        <v>0</v>
      </c>
      <c r="T137" s="113"/>
      <c r="U137" s="113"/>
    </row>
    <row r="138" spans="4:21" x14ac:dyDescent="0.2">
      <c r="D138" s="101"/>
      <c r="E138" s="100"/>
      <c r="F138" s="185"/>
      <c r="G138" s="99"/>
      <c r="H138" s="99"/>
      <c r="I138" s="99"/>
      <c r="L138" s="98">
        <f t="shared" si="9"/>
        <v>0</v>
      </c>
      <c r="N138" s="98">
        <f t="shared" si="15"/>
        <v>0</v>
      </c>
      <c r="Q138" s="149">
        <f t="shared" si="16"/>
        <v>0</v>
      </c>
      <c r="R138" s="149">
        <f t="shared" si="17"/>
        <v>0</v>
      </c>
      <c r="T138" s="113"/>
      <c r="U138" s="113"/>
    </row>
    <row r="139" spans="4:21" x14ac:dyDescent="0.2">
      <c r="D139" s="101"/>
      <c r="E139" s="100"/>
      <c r="F139" s="185"/>
      <c r="G139" s="99"/>
      <c r="H139" s="99"/>
      <c r="I139" s="99"/>
      <c r="L139" s="98">
        <f t="shared" si="9"/>
        <v>0</v>
      </c>
      <c r="N139" s="98">
        <f t="shared" si="15"/>
        <v>0</v>
      </c>
      <c r="Q139" s="149">
        <f t="shared" si="16"/>
        <v>0</v>
      </c>
      <c r="R139" s="149">
        <f t="shared" si="17"/>
        <v>0</v>
      </c>
      <c r="T139" s="113"/>
      <c r="U139" s="113"/>
    </row>
    <row r="140" spans="4:21" x14ac:dyDescent="0.2">
      <c r="D140" s="101"/>
      <c r="E140" s="100"/>
      <c r="F140" s="185"/>
      <c r="G140" s="99"/>
      <c r="H140" s="99"/>
      <c r="I140" s="99"/>
      <c r="L140" s="98">
        <f t="shared" ref="L140:L196" si="23">(H140-($L$10*H141))/(1-$L$10)</f>
        <v>0</v>
      </c>
      <c r="N140" s="98">
        <f t="shared" si="15"/>
        <v>0</v>
      </c>
      <c r="Q140" s="149">
        <f t="shared" si="16"/>
        <v>0</v>
      </c>
      <c r="R140" s="149">
        <f t="shared" si="17"/>
        <v>0</v>
      </c>
      <c r="T140" s="113"/>
      <c r="U140" s="113"/>
    </row>
    <row r="141" spans="4:21" x14ac:dyDescent="0.2">
      <c r="D141" s="101"/>
      <c r="E141" s="100"/>
      <c r="F141" s="185"/>
      <c r="G141" s="99"/>
      <c r="H141" s="99"/>
      <c r="I141" s="99"/>
      <c r="L141" s="98">
        <f t="shared" si="23"/>
        <v>0</v>
      </c>
      <c r="N141" s="98">
        <f t="shared" si="15"/>
        <v>0</v>
      </c>
      <c r="Q141" s="149">
        <f t="shared" si="16"/>
        <v>0</v>
      </c>
      <c r="R141" s="149">
        <f t="shared" si="17"/>
        <v>0</v>
      </c>
      <c r="T141" s="113"/>
      <c r="U141" s="113"/>
    </row>
    <row r="142" spans="4:21" x14ac:dyDescent="0.2">
      <c r="D142" s="101"/>
      <c r="E142" s="100"/>
      <c r="F142" s="185"/>
      <c r="G142" s="99"/>
      <c r="H142" s="99"/>
      <c r="I142" s="99"/>
      <c r="L142" s="98">
        <f t="shared" si="23"/>
        <v>0</v>
      </c>
      <c r="N142" s="98">
        <f t="shared" si="15"/>
        <v>0</v>
      </c>
      <c r="Q142" s="149">
        <f t="shared" si="16"/>
        <v>0</v>
      </c>
      <c r="R142" s="149">
        <f t="shared" si="17"/>
        <v>0</v>
      </c>
      <c r="T142" s="113"/>
      <c r="U142" s="113"/>
    </row>
    <row r="143" spans="4:21" x14ac:dyDescent="0.2">
      <c r="D143" s="101"/>
      <c r="E143" s="100"/>
      <c r="F143" s="185"/>
      <c r="G143" s="99"/>
      <c r="H143" s="99"/>
      <c r="I143" s="99"/>
      <c r="L143" s="98">
        <f t="shared" si="23"/>
        <v>0</v>
      </c>
      <c r="N143" s="98">
        <f t="shared" ref="N143:N196" si="24">(1+L143)*(1+G143)*(1-I143)-1</f>
        <v>0</v>
      </c>
      <c r="Q143" s="149">
        <f t="shared" ref="Q143:Q196" si="25">F143</f>
        <v>0</v>
      </c>
      <c r="R143" s="149">
        <f t="shared" ref="R143:R196" si="26">N143</f>
        <v>0</v>
      </c>
      <c r="T143" s="113"/>
      <c r="U143" s="113"/>
    </row>
    <row r="144" spans="4:21" x14ac:dyDescent="0.2">
      <c r="D144" s="101"/>
      <c r="E144" s="100"/>
      <c r="F144" s="185"/>
      <c r="G144" s="99"/>
      <c r="H144" s="99"/>
      <c r="I144" s="99"/>
      <c r="L144" s="98">
        <f t="shared" si="23"/>
        <v>0</v>
      </c>
      <c r="N144" s="98">
        <f t="shared" si="24"/>
        <v>0</v>
      </c>
      <c r="Q144" s="149">
        <f t="shared" si="25"/>
        <v>0</v>
      </c>
      <c r="R144" s="149">
        <f t="shared" si="26"/>
        <v>0</v>
      </c>
      <c r="T144" s="113"/>
      <c r="U144" s="113"/>
    </row>
    <row r="145" spans="4:21" x14ac:dyDescent="0.2">
      <c r="D145" s="101"/>
      <c r="E145" s="100"/>
      <c r="F145" s="185"/>
      <c r="G145" s="99"/>
      <c r="H145" s="99"/>
      <c r="I145" s="99"/>
      <c r="L145" s="98">
        <f t="shared" si="23"/>
        <v>0</v>
      </c>
      <c r="N145" s="98">
        <f t="shared" si="24"/>
        <v>0</v>
      </c>
      <c r="Q145" s="149">
        <f t="shared" si="25"/>
        <v>0</v>
      </c>
      <c r="R145" s="149">
        <f t="shared" si="26"/>
        <v>0</v>
      </c>
      <c r="T145" s="113"/>
      <c r="U145" s="113"/>
    </row>
    <row r="146" spans="4:21" x14ac:dyDescent="0.2">
      <c r="D146" s="101"/>
      <c r="E146" s="100"/>
      <c r="F146" s="185"/>
      <c r="G146" s="99"/>
      <c r="H146" s="99"/>
      <c r="I146" s="99"/>
      <c r="L146" s="98">
        <f t="shared" si="23"/>
        <v>0</v>
      </c>
      <c r="N146" s="98">
        <f t="shared" si="24"/>
        <v>0</v>
      </c>
      <c r="Q146" s="149">
        <f t="shared" si="25"/>
        <v>0</v>
      </c>
      <c r="R146" s="149">
        <f t="shared" si="26"/>
        <v>0</v>
      </c>
      <c r="T146" s="113"/>
      <c r="U146" s="113"/>
    </row>
    <row r="147" spans="4:21" x14ac:dyDescent="0.2">
      <c r="D147" s="101"/>
      <c r="E147" s="100"/>
      <c r="F147" s="185"/>
      <c r="G147" s="99"/>
      <c r="H147" s="99"/>
      <c r="I147" s="99"/>
      <c r="L147" s="98">
        <f t="shared" si="23"/>
        <v>0</v>
      </c>
      <c r="N147" s="98">
        <f t="shared" si="24"/>
        <v>0</v>
      </c>
      <c r="Q147" s="149">
        <f t="shared" si="25"/>
        <v>0</v>
      </c>
      <c r="R147" s="149">
        <f t="shared" si="26"/>
        <v>0</v>
      </c>
      <c r="T147" s="113"/>
      <c r="U147" s="113"/>
    </row>
    <row r="148" spans="4:21" x14ac:dyDescent="0.2">
      <c r="D148" s="101"/>
      <c r="E148" s="100"/>
      <c r="F148" s="185"/>
      <c r="G148" s="99"/>
      <c r="H148" s="99"/>
      <c r="I148" s="99"/>
      <c r="L148" s="98">
        <f t="shared" si="23"/>
        <v>0</v>
      </c>
      <c r="N148" s="98">
        <f t="shared" si="24"/>
        <v>0</v>
      </c>
      <c r="Q148" s="149">
        <f t="shared" si="25"/>
        <v>0</v>
      </c>
      <c r="R148" s="149">
        <f t="shared" si="26"/>
        <v>0</v>
      </c>
      <c r="T148" s="113"/>
      <c r="U148" s="113"/>
    </row>
    <row r="149" spans="4:21" x14ac:dyDescent="0.2">
      <c r="D149" s="101"/>
      <c r="E149" s="100"/>
      <c r="F149" s="185"/>
      <c r="G149" s="99"/>
      <c r="H149" s="99"/>
      <c r="I149" s="99"/>
      <c r="L149" s="98">
        <f t="shared" si="23"/>
        <v>0</v>
      </c>
      <c r="N149" s="98">
        <f t="shared" si="24"/>
        <v>0</v>
      </c>
      <c r="Q149" s="149">
        <f t="shared" si="25"/>
        <v>0</v>
      </c>
      <c r="R149" s="149">
        <f t="shared" si="26"/>
        <v>0</v>
      </c>
      <c r="T149" s="113"/>
      <c r="U149" s="113"/>
    </row>
    <row r="150" spans="4:21" x14ac:dyDescent="0.2">
      <c r="D150" s="101"/>
      <c r="E150" s="100"/>
      <c r="F150" s="185"/>
      <c r="G150" s="99"/>
      <c r="H150" s="99"/>
      <c r="I150" s="99"/>
      <c r="L150" s="98">
        <f t="shared" si="23"/>
        <v>0</v>
      </c>
      <c r="N150" s="98">
        <f t="shared" si="24"/>
        <v>0</v>
      </c>
      <c r="Q150" s="149">
        <f t="shared" si="25"/>
        <v>0</v>
      </c>
      <c r="R150" s="149">
        <f t="shared" si="26"/>
        <v>0</v>
      </c>
      <c r="T150" s="113"/>
      <c r="U150" s="113"/>
    </row>
    <row r="151" spans="4:21" x14ac:dyDescent="0.2">
      <c r="D151" s="101"/>
      <c r="E151" s="100"/>
      <c r="F151" s="185"/>
      <c r="G151" s="99"/>
      <c r="H151" s="99"/>
      <c r="I151" s="99"/>
      <c r="L151" s="98">
        <f t="shared" si="23"/>
        <v>0</v>
      </c>
      <c r="N151" s="98">
        <f t="shared" si="24"/>
        <v>0</v>
      </c>
      <c r="Q151" s="149">
        <f t="shared" si="25"/>
        <v>0</v>
      </c>
      <c r="R151" s="149">
        <f t="shared" si="26"/>
        <v>0</v>
      </c>
      <c r="T151" s="113"/>
      <c r="U151" s="113"/>
    </row>
    <row r="152" spans="4:21" x14ac:dyDescent="0.2">
      <c r="D152" s="101"/>
      <c r="E152" s="100"/>
      <c r="F152" s="185"/>
      <c r="G152" s="99"/>
      <c r="H152" s="99"/>
      <c r="I152" s="99"/>
      <c r="L152" s="98">
        <f t="shared" si="23"/>
        <v>0</v>
      </c>
      <c r="N152" s="98">
        <f t="shared" si="24"/>
        <v>0</v>
      </c>
      <c r="Q152" s="149">
        <f t="shared" si="25"/>
        <v>0</v>
      </c>
      <c r="R152" s="149">
        <f t="shared" si="26"/>
        <v>0</v>
      </c>
      <c r="T152" s="113"/>
      <c r="U152" s="113"/>
    </row>
    <row r="153" spans="4:21" x14ac:dyDescent="0.2">
      <c r="D153" s="101"/>
      <c r="E153" s="100"/>
      <c r="F153" s="185"/>
      <c r="G153" s="99"/>
      <c r="H153" s="99"/>
      <c r="I153" s="99"/>
      <c r="L153" s="98">
        <f t="shared" si="23"/>
        <v>0</v>
      </c>
      <c r="N153" s="98">
        <f t="shared" si="24"/>
        <v>0</v>
      </c>
      <c r="Q153" s="149">
        <f t="shared" si="25"/>
        <v>0</v>
      </c>
      <c r="R153" s="149">
        <f t="shared" si="26"/>
        <v>0</v>
      </c>
      <c r="T153" s="113"/>
      <c r="U153" s="113"/>
    </row>
    <row r="154" spans="4:21" x14ac:dyDescent="0.2">
      <c r="D154" s="101"/>
      <c r="E154" s="100"/>
      <c r="F154" s="185"/>
      <c r="G154" s="99"/>
      <c r="H154" s="99"/>
      <c r="I154" s="99"/>
      <c r="L154" s="98">
        <f t="shared" si="23"/>
        <v>0</v>
      </c>
      <c r="N154" s="98">
        <f t="shared" si="24"/>
        <v>0</v>
      </c>
      <c r="Q154" s="149">
        <f t="shared" si="25"/>
        <v>0</v>
      </c>
      <c r="R154" s="149">
        <f t="shared" si="26"/>
        <v>0</v>
      </c>
      <c r="T154" s="113"/>
      <c r="U154" s="113"/>
    </row>
    <row r="155" spans="4:21" x14ac:dyDescent="0.2">
      <c r="D155" s="101"/>
      <c r="E155" s="100"/>
      <c r="F155" s="185"/>
      <c r="G155" s="99"/>
      <c r="H155" s="99"/>
      <c r="I155" s="99"/>
      <c r="L155" s="98">
        <f t="shared" si="23"/>
        <v>0</v>
      </c>
      <c r="N155" s="98">
        <f t="shared" si="24"/>
        <v>0</v>
      </c>
      <c r="Q155" s="149">
        <f t="shared" si="25"/>
        <v>0</v>
      </c>
      <c r="R155" s="149">
        <f t="shared" si="26"/>
        <v>0</v>
      </c>
      <c r="T155" s="113"/>
      <c r="U155" s="113"/>
    </row>
    <row r="156" spans="4:21" x14ac:dyDescent="0.2">
      <c r="D156" s="101"/>
      <c r="E156" s="100"/>
      <c r="F156" s="185"/>
      <c r="G156" s="99"/>
      <c r="H156" s="99"/>
      <c r="I156" s="99"/>
      <c r="L156" s="98">
        <f t="shared" si="23"/>
        <v>0</v>
      </c>
      <c r="N156" s="98">
        <f t="shared" si="24"/>
        <v>0</v>
      </c>
      <c r="Q156" s="149">
        <f t="shared" si="25"/>
        <v>0</v>
      </c>
      <c r="R156" s="149">
        <f t="shared" si="26"/>
        <v>0</v>
      </c>
      <c r="T156" s="113"/>
      <c r="U156" s="113"/>
    </row>
    <row r="157" spans="4:21" x14ac:dyDescent="0.2">
      <c r="D157" s="101"/>
      <c r="E157" s="100"/>
      <c r="F157" s="185"/>
      <c r="G157" s="99"/>
      <c r="H157" s="99"/>
      <c r="I157" s="99"/>
      <c r="L157" s="98">
        <f t="shared" si="23"/>
        <v>0</v>
      </c>
      <c r="N157" s="98">
        <f t="shared" si="24"/>
        <v>0</v>
      </c>
      <c r="Q157" s="149">
        <f t="shared" si="25"/>
        <v>0</v>
      </c>
      <c r="R157" s="149">
        <f t="shared" si="26"/>
        <v>0</v>
      </c>
      <c r="T157" s="113"/>
      <c r="U157" s="113"/>
    </row>
    <row r="158" spans="4:21" x14ac:dyDescent="0.2">
      <c r="D158" s="101"/>
      <c r="E158" s="100"/>
      <c r="F158" s="185"/>
      <c r="G158" s="99"/>
      <c r="H158" s="99"/>
      <c r="I158" s="99"/>
      <c r="L158" s="98">
        <f t="shared" si="23"/>
        <v>0</v>
      </c>
      <c r="N158" s="98">
        <f t="shared" si="24"/>
        <v>0</v>
      </c>
      <c r="Q158" s="149">
        <f t="shared" si="25"/>
        <v>0</v>
      </c>
      <c r="R158" s="149">
        <f t="shared" si="26"/>
        <v>0</v>
      </c>
      <c r="T158" s="113"/>
      <c r="U158" s="113"/>
    </row>
    <row r="159" spans="4:21" x14ac:dyDescent="0.2">
      <c r="D159" s="101"/>
      <c r="E159" s="100"/>
      <c r="F159" s="185"/>
      <c r="G159" s="99"/>
      <c r="H159" s="99"/>
      <c r="I159" s="99"/>
      <c r="L159" s="98">
        <f t="shared" si="23"/>
        <v>0</v>
      </c>
      <c r="N159" s="98">
        <f t="shared" si="24"/>
        <v>0</v>
      </c>
      <c r="Q159" s="149">
        <f t="shared" si="25"/>
        <v>0</v>
      </c>
      <c r="R159" s="149">
        <f t="shared" si="26"/>
        <v>0</v>
      </c>
      <c r="T159" s="113"/>
      <c r="U159" s="113"/>
    </row>
    <row r="160" spans="4:21" x14ac:dyDescent="0.2">
      <c r="D160" s="101"/>
      <c r="E160" s="100"/>
      <c r="F160" s="185"/>
      <c r="G160" s="99"/>
      <c r="H160" s="99"/>
      <c r="I160" s="99"/>
      <c r="L160" s="98">
        <f t="shared" si="23"/>
        <v>0</v>
      </c>
      <c r="N160" s="98">
        <f t="shared" si="24"/>
        <v>0</v>
      </c>
      <c r="Q160" s="149">
        <f t="shared" si="25"/>
        <v>0</v>
      </c>
      <c r="R160" s="149">
        <f t="shared" si="26"/>
        <v>0</v>
      </c>
      <c r="T160" s="113"/>
      <c r="U160" s="113"/>
    </row>
    <row r="161" spans="4:21" x14ac:dyDescent="0.2">
      <c r="D161" s="101"/>
      <c r="E161" s="100"/>
      <c r="F161" s="185"/>
      <c r="G161" s="99"/>
      <c r="H161" s="99"/>
      <c r="I161" s="99"/>
      <c r="L161" s="98">
        <f t="shared" si="23"/>
        <v>0</v>
      </c>
      <c r="N161" s="98">
        <f t="shared" si="24"/>
        <v>0</v>
      </c>
      <c r="Q161" s="149">
        <f t="shared" si="25"/>
        <v>0</v>
      </c>
      <c r="R161" s="149">
        <f t="shared" si="26"/>
        <v>0</v>
      </c>
      <c r="T161" s="113"/>
      <c r="U161" s="113"/>
    </row>
    <row r="162" spans="4:21" x14ac:dyDescent="0.2">
      <c r="D162" s="101"/>
      <c r="E162" s="100"/>
      <c r="F162" s="185"/>
      <c r="G162" s="99"/>
      <c r="H162" s="99"/>
      <c r="I162" s="99"/>
      <c r="L162" s="98">
        <f t="shared" si="23"/>
        <v>0</v>
      </c>
      <c r="N162" s="98">
        <f t="shared" si="24"/>
        <v>0</v>
      </c>
      <c r="Q162" s="149">
        <f t="shared" si="25"/>
        <v>0</v>
      </c>
      <c r="R162" s="149">
        <f t="shared" si="26"/>
        <v>0</v>
      </c>
      <c r="T162" s="113"/>
      <c r="U162" s="113"/>
    </row>
    <row r="163" spans="4:21" x14ac:dyDescent="0.2">
      <c r="D163" s="101"/>
      <c r="E163" s="100"/>
      <c r="F163" s="185"/>
      <c r="G163" s="99"/>
      <c r="H163" s="99"/>
      <c r="I163" s="99"/>
      <c r="L163" s="98">
        <f t="shared" si="23"/>
        <v>0</v>
      </c>
      <c r="N163" s="98">
        <f t="shared" si="24"/>
        <v>0</v>
      </c>
      <c r="Q163" s="149">
        <f t="shared" si="25"/>
        <v>0</v>
      </c>
      <c r="R163" s="149">
        <f t="shared" si="26"/>
        <v>0</v>
      </c>
      <c r="T163" s="113"/>
      <c r="U163" s="113"/>
    </row>
    <row r="164" spans="4:21" x14ac:dyDescent="0.2">
      <c r="D164" s="101"/>
      <c r="E164" s="100"/>
      <c r="F164" s="185"/>
      <c r="G164" s="99"/>
      <c r="H164" s="99"/>
      <c r="I164" s="99"/>
      <c r="L164" s="98">
        <f t="shared" si="23"/>
        <v>0</v>
      </c>
      <c r="N164" s="98">
        <f t="shared" si="24"/>
        <v>0</v>
      </c>
      <c r="Q164" s="149">
        <f t="shared" si="25"/>
        <v>0</v>
      </c>
      <c r="R164" s="149">
        <f t="shared" si="26"/>
        <v>0</v>
      </c>
      <c r="T164" s="113"/>
      <c r="U164" s="113"/>
    </row>
    <row r="165" spans="4:21" x14ac:dyDescent="0.2">
      <c r="D165" s="101"/>
      <c r="E165" s="100"/>
      <c r="F165" s="185"/>
      <c r="G165" s="99"/>
      <c r="H165" s="99"/>
      <c r="I165" s="99"/>
      <c r="L165" s="98">
        <f t="shared" si="23"/>
        <v>0</v>
      </c>
      <c r="N165" s="98">
        <f t="shared" si="24"/>
        <v>0</v>
      </c>
      <c r="Q165" s="149">
        <f t="shared" si="25"/>
        <v>0</v>
      </c>
      <c r="R165" s="149">
        <f t="shared" si="26"/>
        <v>0</v>
      </c>
      <c r="T165" s="113"/>
      <c r="U165" s="113"/>
    </row>
    <row r="166" spans="4:21" x14ac:dyDescent="0.2">
      <c r="D166" s="101"/>
      <c r="E166" s="100"/>
      <c r="F166" s="185"/>
      <c r="G166" s="99"/>
      <c r="H166" s="99"/>
      <c r="I166" s="99"/>
      <c r="L166" s="98">
        <f t="shared" si="23"/>
        <v>0</v>
      </c>
      <c r="N166" s="98">
        <f t="shared" si="24"/>
        <v>0</v>
      </c>
      <c r="Q166" s="149">
        <f t="shared" si="25"/>
        <v>0</v>
      </c>
      <c r="R166" s="149">
        <f t="shared" si="26"/>
        <v>0</v>
      </c>
      <c r="T166" s="113"/>
      <c r="U166" s="113"/>
    </row>
    <row r="167" spans="4:21" x14ac:dyDescent="0.2">
      <c r="D167" s="101"/>
      <c r="E167" s="100"/>
      <c r="F167" s="185"/>
      <c r="G167" s="99"/>
      <c r="H167" s="99"/>
      <c r="I167" s="99"/>
      <c r="L167" s="98">
        <f t="shared" si="23"/>
        <v>0</v>
      </c>
      <c r="N167" s="98">
        <f t="shared" si="24"/>
        <v>0</v>
      </c>
      <c r="Q167" s="149">
        <f t="shared" si="25"/>
        <v>0</v>
      </c>
      <c r="R167" s="149">
        <f t="shared" si="26"/>
        <v>0</v>
      </c>
      <c r="T167" s="113"/>
      <c r="U167" s="113"/>
    </row>
    <row r="168" spans="4:21" x14ac:dyDescent="0.2">
      <c r="D168" s="101"/>
      <c r="E168" s="100"/>
      <c r="F168" s="185"/>
      <c r="G168" s="99"/>
      <c r="H168" s="99"/>
      <c r="I168" s="99"/>
      <c r="L168" s="98">
        <f t="shared" si="23"/>
        <v>0</v>
      </c>
      <c r="N168" s="98">
        <f t="shared" si="24"/>
        <v>0</v>
      </c>
      <c r="Q168" s="149">
        <f t="shared" si="25"/>
        <v>0</v>
      </c>
      <c r="R168" s="149">
        <f t="shared" si="26"/>
        <v>0</v>
      </c>
      <c r="T168" s="113"/>
      <c r="U168" s="113"/>
    </row>
    <row r="169" spans="4:21" x14ac:dyDescent="0.2">
      <c r="D169" s="101"/>
      <c r="E169" s="100"/>
      <c r="F169" s="185"/>
      <c r="G169" s="99"/>
      <c r="H169" s="99"/>
      <c r="I169" s="99"/>
      <c r="L169" s="98">
        <f t="shared" si="23"/>
        <v>0</v>
      </c>
      <c r="N169" s="98">
        <f t="shared" si="24"/>
        <v>0</v>
      </c>
      <c r="Q169" s="149">
        <f t="shared" si="25"/>
        <v>0</v>
      </c>
      <c r="R169" s="149">
        <f t="shared" si="26"/>
        <v>0</v>
      </c>
      <c r="T169" s="113"/>
      <c r="U169" s="113"/>
    </row>
    <row r="170" spans="4:21" x14ac:dyDescent="0.2">
      <c r="D170" s="101"/>
      <c r="E170" s="100"/>
      <c r="F170" s="185"/>
      <c r="G170" s="99"/>
      <c r="H170" s="99"/>
      <c r="I170" s="99"/>
      <c r="L170" s="98">
        <f t="shared" si="23"/>
        <v>0</v>
      </c>
      <c r="N170" s="98">
        <f t="shared" si="24"/>
        <v>0</v>
      </c>
      <c r="Q170" s="149">
        <f t="shared" si="25"/>
        <v>0</v>
      </c>
      <c r="R170" s="149">
        <f t="shared" si="26"/>
        <v>0</v>
      </c>
      <c r="T170" s="113"/>
      <c r="U170" s="113"/>
    </row>
    <row r="171" spans="4:21" x14ac:dyDescent="0.2">
      <c r="D171" s="101"/>
      <c r="E171" s="100"/>
      <c r="F171" s="185"/>
      <c r="G171" s="99"/>
      <c r="H171" s="99"/>
      <c r="I171" s="99"/>
      <c r="L171" s="98">
        <f t="shared" si="23"/>
        <v>0</v>
      </c>
      <c r="N171" s="98">
        <f t="shared" si="24"/>
        <v>0</v>
      </c>
      <c r="Q171" s="149">
        <f t="shared" si="25"/>
        <v>0</v>
      </c>
      <c r="R171" s="149">
        <f t="shared" si="26"/>
        <v>0</v>
      </c>
      <c r="T171" s="113"/>
      <c r="U171" s="113"/>
    </row>
    <row r="172" spans="4:21" x14ac:dyDescent="0.2">
      <c r="D172" s="101"/>
      <c r="E172" s="100"/>
      <c r="F172" s="185"/>
      <c r="G172" s="99"/>
      <c r="H172" s="99"/>
      <c r="I172" s="99"/>
      <c r="L172" s="98">
        <f t="shared" si="23"/>
        <v>0</v>
      </c>
      <c r="N172" s="98">
        <f t="shared" si="24"/>
        <v>0</v>
      </c>
      <c r="Q172" s="149">
        <f t="shared" si="25"/>
        <v>0</v>
      </c>
      <c r="R172" s="149">
        <f t="shared" si="26"/>
        <v>0</v>
      </c>
      <c r="T172" s="113"/>
      <c r="U172" s="113"/>
    </row>
    <row r="173" spans="4:21" x14ac:dyDescent="0.2">
      <c r="D173" s="101"/>
      <c r="E173" s="100"/>
      <c r="F173" s="185"/>
      <c r="G173" s="99"/>
      <c r="H173" s="99"/>
      <c r="I173" s="99"/>
      <c r="L173" s="98">
        <f t="shared" si="23"/>
        <v>0</v>
      </c>
      <c r="N173" s="98">
        <f t="shared" si="24"/>
        <v>0</v>
      </c>
      <c r="Q173" s="149">
        <f t="shared" si="25"/>
        <v>0</v>
      </c>
      <c r="R173" s="149">
        <f t="shared" si="26"/>
        <v>0</v>
      </c>
      <c r="T173" s="113"/>
      <c r="U173" s="113"/>
    </row>
    <row r="174" spans="4:21" x14ac:dyDescent="0.2">
      <c r="D174" s="101"/>
      <c r="E174" s="100"/>
      <c r="F174" s="185"/>
      <c r="G174" s="99"/>
      <c r="H174" s="99"/>
      <c r="I174" s="99"/>
      <c r="L174" s="98">
        <f t="shared" si="23"/>
        <v>0</v>
      </c>
      <c r="N174" s="98">
        <f t="shared" si="24"/>
        <v>0</v>
      </c>
      <c r="Q174" s="149">
        <f t="shared" si="25"/>
        <v>0</v>
      </c>
      <c r="R174" s="149">
        <f t="shared" si="26"/>
        <v>0</v>
      </c>
      <c r="T174" s="113"/>
      <c r="U174" s="113"/>
    </row>
    <row r="175" spans="4:21" x14ac:dyDescent="0.2">
      <c r="D175" s="101"/>
      <c r="E175" s="100"/>
      <c r="F175" s="185"/>
      <c r="G175" s="99"/>
      <c r="H175" s="99"/>
      <c r="I175" s="99"/>
      <c r="L175" s="98">
        <f t="shared" si="23"/>
        <v>0</v>
      </c>
      <c r="N175" s="98">
        <f t="shared" si="24"/>
        <v>0</v>
      </c>
      <c r="Q175" s="149">
        <f t="shared" si="25"/>
        <v>0</v>
      </c>
      <c r="R175" s="149">
        <f t="shared" si="26"/>
        <v>0</v>
      </c>
      <c r="T175" s="113"/>
      <c r="U175" s="113"/>
    </row>
    <row r="176" spans="4:21" x14ac:dyDescent="0.2">
      <c r="D176" s="101"/>
      <c r="E176" s="100"/>
      <c r="F176" s="185"/>
      <c r="G176" s="99"/>
      <c r="H176" s="99"/>
      <c r="I176" s="99"/>
      <c r="L176" s="98">
        <f t="shared" si="23"/>
        <v>0</v>
      </c>
      <c r="N176" s="98">
        <f t="shared" si="24"/>
        <v>0</v>
      </c>
      <c r="Q176" s="149">
        <f t="shared" si="25"/>
        <v>0</v>
      </c>
      <c r="R176" s="149">
        <f t="shared" si="26"/>
        <v>0</v>
      </c>
      <c r="T176" s="113"/>
      <c r="U176" s="113"/>
    </row>
    <row r="177" spans="4:21" x14ac:dyDescent="0.2">
      <c r="D177" s="101"/>
      <c r="E177" s="100"/>
      <c r="F177" s="185"/>
      <c r="G177" s="99"/>
      <c r="H177" s="99"/>
      <c r="I177" s="99"/>
      <c r="L177" s="98">
        <f t="shared" si="23"/>
        <v>0</v>
      </c>
      <c r="N177" s="98">
        <f t="shared" si="24"/>
        <v>0</v>
      </c>
      <c r="Q177" s="149">
        <f t="shared" si="25"/>
        <v>0</v>
      </c>
      <c r="R177" s="149">
        <f t="shared" si="26"/>
        <v>0</v>
      </c>
      <c r="T177" s="113"/>
      <c r="U177" s="113"/>
    </row>
    <row r="178" spans="4:21" x14ac:dyDescent="0.2">
      <c r="D178" s="101"/>
      <c r="E178" s="100"/>
      <c r="F178" s="185"/>
      <c r="G178" s="99"/>
      <c r="H178" s="99"/>
      <c r="I178" s="99"/>
      <c r="L178" s="98">
        <f t="shared" si="23"/>
        <v>0</v>
      </c>
      <c r="N178" s="98">
        <f t="shared" si="24"/>
        <v>0</v>
      </c>
      <c r="Q178" s="149">
        <f t="shared" si="25"/>
        <v>0</v>
      </c>
      <c r="R178" s="149">
        <f t="shared" si="26"/>
        <v>0</v>
      </c>
      <c r="T178" s="113"/>
      <c r="U178" s="113"/>
    </row>
    <row r="179" spans="4:21" x14ac:dyDescent="0.2">
      <c r="D179" s="101"/>
      <c r="E179" s="100"/>
      <c r="F179" s="185"/>
      <c r="G179" s="99"/>
      <c r="H179" s="99"/>
      <c r="I179" s="99"/>
      <c r="L179" s="98">
        <f t="shared" si="23"/>
        <v>0</v>
      </c>
      <c r="N179" s="98">
        <f t="shared" si="24"/>
        <v>0</v>
      </c>
      <c r="Q179" s="149">
        <f t="shared" si="25"/>
        <v>0</v>
      </c>
      <c r="R179" s="149">
        <f t="shared" si="26"/>
        <v>0</v>
      </c>
      <c r="T179" s="113"/>
      <c r="U179" s="113"/>
    </row>
    <row r="180" spans="4:21" x14ac:dyDescent="0.2">
      <c r="D180" s="101"/>
      <c r="E180" s="100"/>
      <c r="F180" s="185"/>
      <c r="G180" s="99"/>
      <c r="H180" s="99"/>
      <c r="I180" s="99"/>
      <c r="L180" s="98">
        <f t="shared" si="23"/>
        <v>0</v>
      </c>
      <c r="N180" s="98">
        <f t="shared" si="24"/>
        <v>0</v>
      </c>
      <c r="Q180" s="149">
        <f t="shared" si="25"/>
        <v>0</v>
      </c>
      <c r="R180" s="149">
        <f t="shared" si="26"/>
        <v>0</v>
      </c>
      <c r="T180" s="113"/>
      <c r="U180" s="113"/>
    </row>
    <row r="181" spans="4:21" x14ac:dyDescent="0.2">
      <c r="D181" s="101"/>
      <c r="E181" s="100"/>
      <c r="F181" s="185"/>
      <c r="G181" s="99"/>
      <c r="H181" s="99"/>
      <c r="I181" s="99"/>
      <c r="L181" s="98">
        <f t="shared" si="23"/>
        <v>0</v>
      </c>
      <c r="N181" s="98">
        <f t="shared" si="24"/>
        <v>0</v>
      </c>
      <c r="Q181" s="149">
        <f t="shared" si="25"/>
        <v>0</v>
      </c>
      <c r="R181" s="149">
        <f t="shared" si="26"/>
        <v>0</v>
      </c>
      <c r="T181" s="113"/>
      <c r="U181" s="113"/>
    </row>
    <row r="182" spans="4:21" x14ac:dyDescent="0.2">
      <c r="D182" s="101"/>
      <c r="E182" s="100"/>
      <c r="F182" s="185"/>
      <c r="G182" s="99"/>
      <c r="H182" s="99"/>
      <c r="I182" s="99"/>
      <c r="L182" s="98">
        <f t="shared" si="23"/>
        <v>0</v>
      </c>
      <c r="N182" s="98">
        <f t="shared" si="24"/>
        <v>0</v>
      </c>
      <c r="Q182" s="149">
        <f t="shared" si="25"/>
        <v>0</v>
      </c>
      <c r="R182" s="149">
        <f t="shared" si="26"/>
        <v>0</v>
      </c>
      <c r="T182" s="113"/>
      <c r="U182" s="113"/>
    </row>
    <row r="183" spans="4:21" x14ac:dyDescent="0.2">
      <c r="D183" s="101"/>
      <c r="E183" s="100"/>
      <c r="F183" s="185"/>
      <c r="G183" s="99"/>
      <c r="H183" s="99"/>
      <c r="I183" s="99"/>
      <c r="L183" s="98">
        <f t="shared" si="23"/>
        <v>0</v>
      </c>
      <c r="N183" s="98">
        <f t="shared" si="24"/>
        <v>0</v>
      </c>
      <c r="Q183" s="149">
        <f t="shared" si="25"/>
        <v>0</v>
      </c>
      <c r="R183" s="149">
        <f t="shared" si="26"/>
        <v>0</v>
      </c>
      <c r="T183" s="113"/>
      <c r="U183" s="113"/>
    </row>
    <row r="184" spans="4:21" x14ac:dyDescent="0.2">
      <c r="D184" s="101"/>
      <c r="E184" s="100"/>
      <c r="F184" s="185"/>
      <c r="G184" s="99"/>
      <c r="H184" s="99"/>
      <c r="I184" s="99"/>
      <c r="L184" s="98">
        <f t="shared" si="23"/>
        <v>0</v>
      </c>
      <c r="N184" s="98">
        <f t="shared" si="24"/>
        <v>0</v>
      </c>
      <c r="Q184" s="149">
        <f t="shared" si="25"/>
        <v>0</v>
      </c>
      <c r="R184" s="149">
        <f t="shared" si="26"/>
        <v>0</v>
      </c>
    </row>
    <row r="185" spans="4:21" x14ac:dyDescent="0.2">
      <c r="D185" s="101"/>
      <c r="E185" s="100"/>
      <c r="F185" s="185"/>
      <c r="G185" s="99"/>
      <c r="H185" s="99"/>
      <c r="I185" s="99"/>
      <c r="L185" s="98">
        <f t="shared" si="23"/>
        <v>0</v>
      </c>
      <c r="N185" s="98">
        <f t="shared" si="24"/>
        <v>0</v>
      </c>
      <c r="Q185" s="149">
        <f t="shared" si="25"/>
        <v>0</v>
      </c>
      <c r="R185" s="149">
        <f t="shared" si="26"/>
        <v>0</v>
      </c>
    </row>
    <row r="186" spans="4:21" x14ac:dyDescent="0.2">
      <c r="D186" s="101"/>
      <c r="E186" s="100"/>
      <c r="F186" s="185"/>
      <c r="G186" s="99"/>
      <c r="H186" s="99"/>
      <c r="I186" s="99"/>
      <c r="L186" s="98">
        <f t="shared" si="23"/>
        <v>0</v>
      </c>
      <c r="N186" s="98">
        <f t="shared" si="24"/>
        <v>0</v>
      </c>
      <c r="Q186" s="149">
        <f t="shared" si="25"/>
        <v>0</v>
      </c>
      <c r="R186" s="149">
        <f t="shared" si="26"/>
        <v>0</v>
      </c>
    </row>
    <row r="187" spans="4:21" x14ac:dyDescent="0.2">
      <c r="D187" s="101"/>
      <c r="E187" s="100"/>
      <c r="F187" s="185"/>
      <c r="G187" s="99"/>
      <c r="H187" s="99"/>
      <c r="I187" s="99"/>
      <c r="L187" s="98">
        <f t="shared" si="23"/>
        <v>0</v>
      </c>
      <c r="N187" s="98">
        <f t="shared" si="24"/>
        <v>0</v>
      </c>
      <c r="Q187" s="149">
        <f t="shared" si="25"/>
        <v>0</v>
      </c>
      <c r="R187" s="149">
        <f t="shared" si="26"/>
        <v>0</v>
      </c>
    </row>
    <row r="188" spans="4:21" x14ac:dyDescent="0.2">
      <c r="D188" s="101"/>
      <c r="E188" s="100"/>
      <c r="F188" s="185"/>
      <c r="G188" s="99"/>
      <c r="H188" s="99"/>
      <c r="I188" s="99"/>
      <c r="L188" s="98">
        <f t="shared" si="23"/>
        <v>0</v>
      </c>
      <c r="N188" s="98">
        <f t="shared" si="24"/>
        <v>0</v>
      </c>
      <c r="Q188" s="149">
        <f t="shared" si="25"/>
        <v>0</v>
      </c>
      <c r="R188" s="149">
        <f t="shared" si="26"/>
        <v>0</v>
      </c>
    </row>
    <row r="189" spans="4:21" x14ac:dyDescent="0.2">
      <c r="D189" s="101"/>
      <c r="E189" s="100"/>
      <c r="F189" s="185"/>
      <c r="G189" s="99"/>
      <c r="H189" s="99"/>
      <c r="I189" s="99"/>
      <c r="L189" s="98">
        <f t="shared" si="23"/>
        <v>0</v>
      </c>
      <c r="N189" s="98">
        <f t="shared" si="24"/>
        <v>0</v>
      </c>
      <c r="Q189" s="149">
        <f t="shared" si="25"/>
        <v>0</v>
      </c>
      <c r="R189" s="149">
        <f t="shared" si="26"/>
        <v>0</v>
      </c>
    </row>
    <row r="190" spans="4:21" x14ac:dyDescent="0.2">
      <c r="D190" s="101"/>
      <c r="E190" s="100"/>
      <c r="F190" s="185"/>
      <c r="G190" s="99"/>
      <c r="H190" s="99"/>
      <c r="I190" s="99"/>
      <c r="L190" s="98">
        <f t="shared" si="23"/>
        <v>0</v>
      </c>
      <c r="N190" s="98">
        <f t="shared" si="24"/>
        <v>0</v>
      </c>
      <c r="Q190" s="149">
        <f t="shared" si="25"/>
        <v>0</v>
      </c>
      <c r="R190" s="149">
        <f t="shared" si="26"/>
        <v>0</v>
      </c>
    </row>
    <row r="191" spans="4:21" x14ac:dyDescent="0.2">
      <c r="D191" s="101"/>
      <c r="E191" s="100"/>
      <c r="F191" s="185"/>
      <c r="G191" s="99"/>
      <c r="H191" s="99"/>
      <c r="I191" s="99"/>
      <c r="L191" s="98">
        <f t="shared" si="23"/>
        <v>0</v>
      </c>
      <c r="N191" s="98">
        <f t="shared" si="24"/>
        <v>0</v>
      </c>
      <c r="Q191" s="149">
        <f t="shared" si="25"/>
        <v>0</v>
      </c>
      <c r="R191" s="149">
        <f t="shared" si="26"/>
        <v>0</v>
      </c>
    </row>
    <row r="192" spans="4:21" x14ac:dyDescent="0.2">
      <c r="D192" s="101"/>
      <c r="E192" s="100"/>
      <c r="F192" s="185"/>
      <c r="G192" s="99"/>
      <c r="H192" s="99"/>
      <c r="I192" s="99"/>
      <c r="L192" s="98">
        <f t="shared" si="23"/>
        <v>0</v>
      </c>
      <c r="N192" s="98">
        <f t="shared" si="24"/>
        <v>0</v>
      </c>
      <c r="Q192" s="149">
        <f t="shared" si="25"/>
        <v>0</v>
      </c>
      <c r="R192" s="149">
        <f t="shared" si="26"/>
        <v>0</v>
      </c>
    </row>
    <row r="193" spans="4:18" x14ac:dyDescent="0.2">
      <c r="D193" s="101"/>
      <c r="E193" s="100"/>
      <c r="F193" s="185"/>
      <c r="G193" s="99"/>
      <c r="H193" s="99"/>
      <c r="I193" s="99"/>
      <c r="L193" s="98">
        <f t="shared" si="23"/>
        <v>0</v>
      </c>
      <c r="N193" s="98">
        <f t="shared" si="24"/>
        <v>0</v>
      </c>
      <c r="Q193" s="149">
        <f t="shared" si="25"/>
        <v>0</v>
      </c>
      <c r="R193" s="149">
        <f t="shared" si="26"/>
        <v>0</v>
      </c>
    </row>
    <row r="194" spans="4:18" x14ac:dyDescent="0.2">
      <c r="D194" s="101"/>
      <c r="E194" s="100"/>
      <c r="F194" s="185"/>
      <c r="G194" s="99"/>
      <c r="H194" s="99"/>
      <c r="I194" s="99"/>
      <c r="L194" s="98">
        <f t="shared" si="23"/>
        <v>0</v>
      </c>
      <c r="N194" s="98">
        <f t="shared" si="24"/>
        <v>0</v>
      </c>
      <c r="Q194" s="149">
        <f t="shared" si="25"/>
        <v>0</v>
      </c>
      <c r="R194" s="149">
        <f t="shared" si="26"/>
        <v>0</v>
      </c>
    </row>
    <row r="195" spans="4:18" x14ac:dyDescent="0.2">
      <c r="D195" s="101"/>
      <c r="E195" s="100"/>
      <c r="F195" s="185"/>
      <c r="G195" s="99"/>
      <c r="H195" s="99"/>
      <c r="I195" s="99"/>
      <c r="L195" s="98">
        <f t="shared" si="23"/>
        <v>0</v>
      </c>
      <c r="N195" s="98">
        <f t="shared" si="24"/>
        <v>0</v>
      </c>
      <c r="Q195" s="149">
        <f t="shared" si="25"/>
        <v>0</v>
      </c>
      <c r="R195" s="149">
        <f t="shared" si="26"/>
        <v>0</v>
      </c>
    </row>
    <row r="196" spans="4:18" x14ac:dyDescent="0.2">
      <c r="D196" s="101"/>
      <c r="E196" s="100"/>
      <c r="F196" s="185"/>
      <c r="G196" s="99"/>
      <c r="H196" s="99"/>
      <c r="I196" s="99"/>
      <c r="L196" s="98">
        <f t="shared" si="23"/>
        <v>0</v>
      </c>
      <c r="N196" s="98">
        <f t="shared" si="24"/>
        <v>0</v>
      </c>
      <c r="Q196" s="149">
        <f t="shared" si="25"/>
        <v>0</v>
      </c>
      <c r="R196" s="149">
        <f t="shared" si="26"/>
        <v>0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08A6-257B-4D91-8E79-F7F4FC99BE89}">
  <sheetPr codeName="Sheet19">
    <tabColor theme="9" tint="-0.249977111117893"/>
  </sheetPr>
  <dimension ref="B1:U232"/>
  <sheetViews>
    <sheetView topLeftCell="C1" zoomScale="130" zoomScaleNormal="130" workbookViewId="0">
      <selection activeCell="G4" sqref="G4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US Public Eq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513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</v>
      </c>
      <c r="N10" s="133">
        <f>STDEV(N14:N113)</f>
        <v>8.3576236256965503E-2</v>
      </c>
      <c r="O10" s="134">
        <f>N10*2</f>
        <v>0.16715247251393101</v>
      </c>
      <c r="Q10" s="319" t="s">
        <v>480</v>
      </c>
      <c r="R10" s="319" t="s">
        <v>481</v>
      </c>
      <c r="T10" s="132">
        <f>SLOPE(T14:T113,U14:U113)</f>
        <v>4.2968832557752329E-2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84">
        <v>45565</v>
      </c>
      <c r="E14" s="185">
        <v>4.2837874999999997E-2</v>
      </c>
      <c r="F14" s="185">
        <f>E14</f>
        <v>4.2837874999999997E-2</v>
      </c>
      <c r="G14" s="186"/>
      <c r="H14" s="185">
        <f>F14</f>
        <v>4.2837874999999997E-2</v>
      </c>
      <c r="I14" s="186"/>
      <c r="J14" s="154"/>
      <c r="L14" s="98">
        <f>(H14-($L$10*H15))/(1-$L$10)</f>
        <v>4.2837874999999997E-2</v>
      </c>
      <c r="N14" s="98">
        <f>(1+L14)*(1+G14)*(1-I14)-1</f>
        <v>4.2837875000000025E-2</v>
      </c>
      <c r="Q14" s="149">
        <f>F14</f>
        <v>4.2837874999999997E-2</v>
      </c>
      <c r="R14" s="149">
        <f>N14</f>
        <v>4.2837875000000025E-2</v>
      </c>
      <c r="S14" s="102"/>
      <c r="T14" s="113">
        <f t="shared" ref="T14:T76" si="0">H14</f>
        <v>4.2837874999999997E-2</v>
      </c>
      <c r="U14" s="113">
        <f t="shared" ref="U14:U76" si="1">H16</f>
        <v>0.10555929886974801</v>
      </c>
    </row>
    <row r="15" spans="2:21" ht="12" customHeight="1" x14ac:dyDescent="0.2">
      <c r="B15" s="320" t="s">
        <v>472</v>
      </c>
      <c r="D15" s="184">
        <v>45473</v>
      </c>
      <c r="E15" s="185">
        <v>4.2837875063043193E-2</v>
      </c>
      <c r="F15" s="185">
        <f t="shared" ref="F15:F78" si="2">E15</f>
        <v>4.2837875063043193E-2</v>
      </c>
      <c r="G15" s="186"/>
      <c r="H15" s="185">
        <f t="shared" ref="H15:H78" si="3">F15</f>
        <v>4.2837875063043193E-2</v>
      </c>
      <c r="I15" s="186"/>
      <c r="L15" s="98">
        <f t="shared" ref="L15:L75" si="4">(H15-($L$10*H16))/(1-$L$10)</f>
        <v>4.2837875063043193E-2</v>
      </c>
      <c r="N15" s="98">
        <f t="shared" ref="N15:N78" si="5">(1+L15)*(1+G15)*(1-I15)-1</f>
        <v>4.2837875063043152E-2</v>
      </c>
      <c r="Q15" s="149">
        <f t="shared" ref="Q15:Q78" si="6">F15</f>
        <v>4.2837875063043193E-2</v>
      </c>
      <c r="R15" s="149">
        <f t="shared" ref="R15:R78" si="7">N15</f>
        <v>4.2837875063043152E-2</v>
      </c>
      <c r="S15" s="102"/>
      <c r="T15" s="113">
        <f t="shared" si="0"/>
        <v>4.2837875063043193E-2</v>
      </c>
      <c r="U15" s="113">
        <f t="shared" si="1"/>
        <v>0.116915729413533</v>
      </c>
    </row>
    <row r="16" spans="2:21" x14ac:dyDescent="0.2">
      <c r="B16" s="320"/>
      <c r="D16" s="184">
        <v>45382</v>
      </c>
      <c r="E16" s="185">
        <v>0.10555929886974801</v>
      </c>
      <c r="F16" s="185">
        <f t="shared" si="2"/>
        <v>0.10555929886974801</v>
      </c>
      <c r="G16" s="186"/>
      <c r="H16" s="185">
        <f t="shared" si="3"/>
        <v>0.10555929886974801</v>
      </c>
      <c r="I16" s="186"/>
      <c r="L16" s="98">
        <f t="shared" si="4"/>
        <v>0.10555929886974801</v>
      </c>
      <c r="N16" s="98">
        <f t="shared" si="5"/>
        <v>0.10555929886974802</v>
      </c>
      <c r="Q16" s="149">
        <f t="shared" si="6"/>
        <v>0.10555929886974801</v>
      </c>
      <c r="R16" s="149">
        <f t="shared" si="7"/>
        <v>0.10555929886974802</v>
      </c>
      <c r="S16" s="102"/>
      <c r="T16" s="113">
        <f t="shared" si="0"/>
        <v>0.10555929886974801</v>
      </c>
      <c r="U16" s="113">
        <f t="shared" si="1"/>
        <v>-3.2734040834274399E-2</v>
      </c>
    </row>
    <row r="17" spans="2:21" ht="12.75" thickBot="1" x14ac:dyDescent="0.25">
      <c r="B17" s="321"/>
      <c r="D17" s="184">
        <v>45291</v>
      </c>
      <c r="E17" s="185">
        <v>0.116915729413533</v>
      </c>
      <c r="F17" s="185">
        <f t="shared" si="2"/>
        <v>0.116915729413533</v>
      </c>
      <c r="G17" s="186"/>
      <c r="H17" s="185">
        <f t="shared" si="3"/>
        <v>0.116915729413533</v>
      </c>
      <c r="I17" s="186"/>
      <c r="L17" s="98">
        <f t="shared" si="4"/>
        <v>0.116915729413533</v>
      </c>
      <c r="N17" s="98">
        <f t="shared" si="5"/>
        <v>0.11691572941353301</v>
      </c>
      <c r="Q17" s="149">
        <f t="shared" si="6"/>
        <v>0.116915729413533</v>
      </c>
      <c r="R17" s="149">
        <f t="shared" si="7"/>
        <v>0.11691572941353301</v>
      </c>
      <c r="S17" s="102"/>
      <c r="T17" s="113">
        <f t="shared" si="0"/>
        <v>0.116915729413533</v>
      </c>
      <c r="U17" s="113">
        <f t="shared" si="1"/>
        <v>8.7421374203092303E-2</v>
      </c>
    </row>
    <row r="18" spans="2:21" x14ac:dyDescent="0.2">
      <c r="B18" s="152"/>
      <c r="D18" s="184">
        <v>45199</v>
      </c>
      <c r="E18" s="185">
        <v>-3.2734040834274399E-2</v>
      </c>
      <c r="F18" s="185">
        <f t="shared" si="2"/>
        <v>-3.2734040834274399E-2</v>
      </c>
      <c r="G18" s="186"/>
      <c r="H18" s="185">
        <f t="shared" si="3"/>
        <v>-3.2734040834274399E-2</v>
      </c>
      <c r="I18" s="186"/>
      <c r="L18" s="98">
        <f t="shared" si="4"/>
        <v>-3.2734040834274399E-2</v>
      </c>
      <c r="N18" s="98">
        <f t="shared" si="5"/>
        <v>-3.2734040834274447E-2</v>
      </c>
      <c r="Q18" s="149">
        <f t="shared" si="6"/>
        <v>-3.2734040834274399E-2</v>
      </c>
      <c r="R18" s="149">
        <f t="shared" si="7"/>
        <v>-3.2734040834274447E-2</v>
      </c>
      <c r="S18" s="102"/>
      <c r="T18" s="113">
        <f t="shared" si="0"/>
        <v>-3.2734040834274399E-2</v>
      </c>
      <c r="U18" s="113">
        <f t="shared" si="1"/>
        <v>7.4970836314914899E-2</v>
      </c>
    </row>
    <row r="19" spans="2:21" x14ac:dyDescent="0.2">
      <c r="D19" s="184">
        <v>45107</v>
      </c>
      <c r="E19" s="185">
        <v>8.7421374203092303E-2</v>
      </c>
      <c r="F19" s="185">
        <f t="shared" si="2"/>
        <v>8.7421374203092303E-2</v>
      </c>
      <c r="G19" s="186"/>
      <c r="H19" s="185">
        <f t="shared" si="3"/>
        <v>8.7421374203092303E-2</v>
      </c>
      <c r="I19" s="186"/>
      <c r="L19" s="98">
        <f t="shared" si="4"/>
        <v>8.7421374203092303E-2</v>
      </c>
      <c r="N19" s="98">
        <f t="shared" si="5"/>
        <v>8.7421374203092261E-2</v>
      </c>
      <c r="Q19" s="149">
        <f t="shared" si="6"/>
        <v>8.7421374203092303E-2</v>
      </c>
      <c r="R19" s="149">
        <f t="shared" si="7"/>
        <v>8.7421374203092261E-2</v>
      </c>
      <c r="S19" s="102"/>
      <c r="T19" s="113">
        <f t="shared" si="0"/>
        <v>8.7421374203092303E-2</v>
      </c>
      <c r="U19" s="113">
        <f t="shared" si="1"/>
        <v>7.5610393834670594E-2</v>
      </c>
    </row>
    <row r="20" spans="2:21" x14ac:dyDescent="0.2">
      <c r="D20" s="184">
        <v>45016</v>
      </c>
      <c r="E20" s="185">
        <v>7.4970836314914899E-2</v>
      </c>
      <c r="F20" s="185">
        <f t="shared" si="2"/>
        <v>7.4970836314914899E-2</v>
      </c>
      <c r="G20" s="186"/>
      <c r="H20" s="185">
        <f t="shared" si="3"/>
        <v>7.4970836314914899E-2</v>
      </c>
      <c r="I20" s="186"/>
      <c r="L20" s="98">
        <f t="shared" si="4"/>
        <v>7.4970836314914899E-2</v>
      </c>
      <c r="N20" s="98">
        <f t="shared" si="5"/>
        <v>7.4970836314914857E-2</v>
      </c>
      <c r="Q20" s="149">
        <f t="shared" si="6"/>
        <v>7.4970836314914899E-2</v>
      </c>
      <c r="R20" s="149">
        <f t="shared" si="7"/>
        <v>7.4970836314914857E-2</v>
      </c>
      <c r="S20" s="102"/>
      <c r="T20" s="113">
        <f t="shared" si="0"/>
        <v>7.4970836314914899E-2</v>
      </c>
      <c r="U20" s="113">
        <f t="shared" si="1"/>
        <v>-4.88259081315583E-2</v>
      </c>
    </row>
    <row r="21" spans="2:21" x14ac:dyDescent="0.2">
      <c r="D21" s="184">
        <v>44926</v>
      </c>
      <c r="E21" s="185">
        <v>7.5610393834670594E-2</v>
      </c>
      <c r="F21" s="185">
        <f t="shared" si="2"/>
        <v>7.5610393834670594E-2</v>
      </c>
      <c r="G21" s="186"/>
      <c r="H21" s="185">
        <f t="shared" si="3"/>
        <v>7.5610393834670594E-2</v>
      </c>
      <c r="I21" s="186"/>
      <c r="L21" s="98">
        <f t="shared" si="4"/>
        <v>7.5610393834670594E-2</v>
      </c>
      <c r="N21" s="98">
        <f t="shared" si="5"/>
        <v>7.5610393834670608E-2</v>
      </c>
      <c r="Q21" s="149">
        <f t="shared" si="6"/>
        <v>7.5610393834670594E-2</v>
      </c>
      <c r="R21" s="149">
        <f t="shared" si="7"/>
        <v>7.5610393834670608E-2</v>
      </c>
      <c r="S21" s="102"/>
      <c r="T21" s="113">
        <f t="shared" si="0"/>
        <v>7.5610393834670594E-2</v>
      </c>
      <c r="U21" s="113">
        <f t="shared" si="1"/>
        <v>-0.161011241946939</v>
      </c>
    </row>
    <row r="22" spans="2:21" x14ac:dyDescent="0.2">
      <c r="D22" s="184">
        <v>44834</v>
      </c>
      <c r="E22" s="185">
        <v>-4.88259081315583E-2</v>
      </c>
      <c r="F22" s="185">
        <f t="shared" si="2"/>
        <v>-4.88259081315583E-2</v>
      </c>
      <c r="G22" s="186"/>
      <c r="H22" s="185">
        <f t="shared" si="3"/>
        <v>-4.88259081315583E-2</v>
      </c>
      <c r="I22" s="186"/>
      <c r="L22" s="98">
        <f t="shared" si="4"/>
        <v>-4.88259081315583E-2</v>
      </c>
      <c r="N22" s="98">
        <f t="shared" si="5"/>
        <v>-4.8825908131558293E-2</v>
      </c>
      <c r="Q22" s="149">
        <f t="shared" si="6"/>
        <v>-4.88259081315583E-2</v>
      </c>
      <c r="R22" s="149">
        <f t="shared" si="7"/>
        <v>-4.8825908131558293E-2</v>
      </c>
      <c r="S22" s="102"/>
      <c r="T22" s="113">
        <f t="shared" si="0"/>
        <v>-4.88259081315583E-2</v>
      </c>
      <c r="U22" s="113">
        <f t="shared" si="1"/>
        <v>-4.5985142551558701E-2</v>
      </c>
    </row>
    <row r="23" spans="2:21" x14ac:dyDescent="0.2">
      <c r="D23" s="184">
        <v>44742</v>
      </c>
      <c r="E23" s="185">
        <v>-0.161011241946939</v>
      </c>
      <c r="F23" s="185">
        <f t="shared" si="2"/>
        <v>-0.161011241946939</v>
      </c>
      <c r="G23" s="186"/>
      <c r="H23" s="185">
        <f t="shared" si="3"/>
        <v>-0.161011241946939</v>
      </c>
      <c r="I23" s="186"/>
      <c r="L23" s="98">
        <f t="shared" si="4"/>
        <v>-0.161011241946939</v>
      </c>
      <c r="N23" s="98">
        <f t="shared" si="5"/>
        <v>-0.16101124194693894</v>
      </c>
      <c r="Q23" s="149">
        <f t="shared" si="6"/>
        <v>-0.161011241946939</v>
      </c>
      <c r="R23" s="149">
        <f t="shared" si="7"/>
        <v>-0.16101124194693894</v>
      </c>
      <c r="T23" s="113">
        <f t="shared" si="0"/>
        <v>-0.161011241946939</v>
      </c>
      <c r="U23" s="113">
        <f t="shared" si="1"/>
        <v>0.110271051322096</v>
      </c>
    </row>
    <row r="24" spans="2:21" x14ac:dyDescent="0.2">
      <c r="D24" s="184">
        <v>44651</v>
      </c>
      <c r="E24" s="185">
        <v>-4.5985142551558701E-2</v>
      </c>
      <c r="F24" s="185">
        <f t="shared" si="2"/>
        <v>-4.5985142551558701E-2</v>
      </c>
      <c r="G24" s="186"/>
      <c r="H24" s="185">
        <f t="shared" si="3"/>
        <v>-4.5985142551558701E-2</v>
      </c>
      <c r="I24" s="186"/>
      <c r="L24" s="98">
        <f t="shared" si="4"/>
        <v>-4.5985142551558701E-2</v>
      </c>
      <c r="N24" s="98">
        <f t="shared" si="5"/>
        <v>-4.5985142551558722E-2</v>
      </c>
      <c r="Q24" s="149">
        <f t="shared" si="6"/>
        <v>-4.5985142551558701E-2</v>
      </c>
      <c r="R24" s="149">
        <f t="shared" si="7"/>
        <v>-4.5985142551558722E-2</v>
      </c>
      <c r="T24" s="113">
        <f t="shared" si="0"/>
        <v>-4.5985142551558701E-2</v>
      </c>
      <c r="U24" s="113">
        <f t="shared" si="1"/>
        <v>5.8204923877869198E-3</v>
      </c>
    </row>
    <row r="25" spans="2:21" x14ac:dyDescent="0.2">
      <c r="D25" s="184">
        <v>44561</v>
      </c>
      <c r="E25" s="185">
        <v>0.110271051322096</v>
      </c>
      <c r="F25" s="185">
        <f t="shared" si="2"/>
        <v>0.110271051322096</v>
      </c>
      <c r="G25" s="186"/>
      <c r="H25" s="185">
        <f t="shared" si="3"/>
        <v>0.110271051322096</v>
      </c>
      <c r="I25" s="186"/>
      <c r="L25" s="98">
        <f t="shared" si="4"/>
        <v>0.110271051322096</v>
      </c>
      <c r="N25" s="98">
        <f t="shared" si="5"/>
        <v>0.11027105132209591</v>
      </c>
      <c r="Q25" s="149">
        <f t="shared" si="6"/>
        <v>0.110271051322096</v>
      </c>
      <c r="R25" s="149">
        <f t="shared" si="7"/>
        <v>0.11027105132209591</v>
      </c>
      <c r="T25" s="113">
        <f t="shared" si="0"/>
        <v>0.110271051322096</v>
      </c>
      <c r="U25" s="113">
        <f t="shared" si="1"/>
        <v>8.5488384180000002E-2</v>
      </c>
    </row>
    <row r="26" spans="2:21" x14ac:dyDescent="0.2">
      <c r="D26" s="184">
        <v>44469</v>
      </c>
      <c r="E26" s="185">
        <v>5.8204923877869198E-3</v>
      </c>
      <c r="F26" s="185">
        <f t="shared" si="2"/>
        <v>5.8204923877869198E-3</v>
      </c>
      <c r="G26" s="186"/>
      <c r="H26" s="185">
        <f t="shared" si="3"/>
        <v>5.8204923877869198E-3</v>
      </c>
      <c r="I26" s="186"/>
      <c r="L26" s="98">
        <f t="shared" si="4"/>
        <v>5.8204923877869198E-3</v>
      </c>
      <c r="N26" s="98">
        <f t="shared" si="5"/>
        <v>5.8204923877869241E-3</v>
      </c>
      <c r="Q26" s="149">
        <f t="shared" si="6"/>
        <v>5.8204923877869198E-3</v>
      </c>
      <c r="R26" s="149">
        <f t="shared" si="7"/>
        <v>5.8204923877869241E-3</v>
      </c>
      <c r="T26" s="113">
        <f t="shared" si="0"/>
        <v>5.8204923877869198E-3</v>
      </c>
      <c r="U26" s="113">
        <f t="shared" si="1"/>
        <v>6.17497264299465E-2</v>
      </c>
    </row>
    <row r="27" spans="2:21" x14ac:dyDescent="0.2">
      <c r="D27" s="184">
        <v>44377</v>
      </c>
      <c r="E27" s="185">
        <v>8.5488384180000002E-2</v>
      </c>
      <c r="F27" s="185">
        <f t="shared" si="2"/>
        <v>8.5488384180000002E-2</v>
      </c>
      <c r="G27" s="186"/>
      <c r="H27" s="185">
        <f t="shared" si="3"/>
        <v>8.5488384180000002E-2</v>
      </c>
      <c r="I27" s="186"/>
      <c r="L27" s="98">
        <f t="shared" si="4"/>
        <v>8.5488384180000002E-2</v>
      </c>
      <c r="N27" s="98">
        <f t="shared" si="5"/>
        <v>8.5488384180000043E-2</v>
      </c>
      <c r="Q27" s="149">
        <f t="shared" si="6"/>
        <v>8.5488384180000002E-2</v>
      </c>
      <c r="R27" s="149">
        <f t="shared" si="7"/>
        <v>8.5488384180000043E-2</v>
      </c>
      <c r="T27" s="113">
        <f t="shared" si="0"/>
        <v>8.5488384180000002E-2</v>
      </c>
      <c r="U27" s="113">
        <f t="shared" si="1"/>
        <v>0.12148162114019699</v>
      </c>
    </row>
    <row r="28" spans="2:21" x14ac:dyDescent="0.2">
      <c r="D28" s="184">
        <v>44286</v>
      </c>
      <c r="E28" s="185">
        <v>6.17497264299465E-2</v>
      </c>
      <c r="F28" s="185">
        <f t="shared" si="2"/>
        <v>6.17497264299465E-2</v>
      </c>
      <c r="G28" s="186"/>
      <c r="H28" s="185">
        <f t="shared" si="3"/>
        <v>6.17497264299465E-2</v>
      </c>
      <c r="I28" s="186"/>
      <c r="L28" s="98">
        <f t="shared" si="4"/>
        <v>6.17497264299465E-2</v>
      </c>
      <c r="N28" s="98">
        <f t="shared" si="5"/>
        <v>6.1749726429946472E-2</v>
      </c>
      <c r="Q28" s="149">
        <f t="shared" si="6"/>
        <v>6.17497264299465E-2</v>
      </c>
      <c r="R28" s="149">
        <f t="shared" si="7"/>
        <v>6.1749726429946472E-2</v>
      </c>
      <c r="T28" s="113">
        <f t="shared" si="0"/>
        <v>6.17497264299465E-2</v>
      </c>
      <c r="U28" s="113">
        <f t="shared" si="1"/>
        <v>8.9294219443033493E-2</v>
      </c>
    </row>
    <row r="29" spans="2:21" x14ac:dyDescent="0.2">
      <c r="D29" s="184">
        <v>44196</v>
      </c>
      <c r="E29" s="185">
        <v>0.12148162114019699</v>
      </c>
      <c r="F29" s="185">
        <f t="shared" si="2"/>
        <v>0.12148162114019699</v>
      </c>
      <c r="G29" s="186"/>
      <c r="H29" s="185">
        <f t="shared" si="3"/>
        <v>0.12148162114019699</v>
      </c>
      <c r="I29" s="186"/>
      <c r="L29" s="98">
        <f t="shared" si="4"/>
        <v>0.12148162114019699</v>
      </c>
      <c r="N29" s="98">
        <f t="shared" si="5"/>
        <v>0.121481621140197</v>
      </c>
      <c r="Q29" s="149">
        <f t="shared" si="6"/>
        <v>0.12148162114019699</v>
      </c>
      <c r="R29" s="149">
        <f t="shared" si="7"/>
        <v>0.121481621140197</v>
      </c>
      <c r="T29" s="113">
        <f t="shared" si="0"/>
        <v>0.12148162114019699</v>
      </c>
      <c r="U29" s="113">
        <f t="shared" si="1"/>
        <v>0.20543275623999999</v>
      </c>
    </row>
    <row r="30" spans="2:21" x14ac:dyDescent="0.2">
      <c r="D30" s="184">
        <v>44104</v>
      </c>
      <c r="E30" s="185">
        <v>8.9294219443033493E-2</v>
      </c>
      <c r="F30" s="185">
        <f t="shared" si="2"/>
        <v>8.9294219443033493E-2</v>
      </c>
      <c r="G30" s="186"/>
      <c r="H30" s="185">
        <f t="shared" si="3"/>
        <v>8.9294219443033493E-2</v>
      </c>
      <c r="I30" s="186"/>
      <c r="L30" s="98">
        <f t="shared" si="4"/>
        <v>8.9294219443033493E-2</v>
      </c>
      <c r="N30" s="98">
        <f t="shared" si="5"/>
        <v>8.9294219443033507E-2</v>
      </c>
      <c r="Q30" s="149">
        <f t="shared" si="6"/>
        <v>8.9294219443033493E-2</v>
      </c>
      <c r="R30" s="149">
        <f t="shared" si="7"/>
        <v>8.9294219443033507E-2</v>
      </c>
      <c r="T30" s="113">
        <f t="shared" si="0"/>
        <v>8.9294219443033493E-2</v>
      </c>
      <c r="U30" s="113">
        <f t="shared" si="1"/>
        <v>-0.195979996786041</v>
      </c>
    </row>
    <row r="31" spans="2:21" x14ac:dyDescent="0.2">
      <c r="D31" s="184">
        <v>44012</v>
      </c>
      <c r="E31" s="185">
        <v>0.20543275623999999</v>
      </c>
      <c r="F31" s="185">
        <f t="shared" si="2"/>
        <v>0.20543275623999999</v>
      </c>
      <c r="G31" s="186"/>
      <c r="H31" s="185">
        <f t="shared" si="3"/>
        <v>0.20543275623999999</v>
      </c>
      <c r="I31" s="186"/>
      <c r="L31" s="98">
        <f t="shared" si="4"/>
        <v>0.20543275623999999</v>
      </c>
      <c r="N31" s="98">
        <f t="shared" si="5"/>
        <v>0.20543275624000001</v>
      </c>
      <c r="Q31" s="149">
        <f t="shared" si="6"/>
        <v>0.20543275623999999</v>
      </c>
      <c r="R31" s="149">
        <f t="shared" si="7"/>
        <v>0.20543275624000001</v>
      </c>
      <c r="T31" s="113">
        <f t="shared" si="0"/>
        <v>0.20543275623999999</v>
      </c>
      <c r="U31" s="113">
        <f t="shared" si="1"/>
        <v>9.06998595406978E-2</v>
      </c>
    </row>
    <row r="32" spans="2:21" x14ac:dyDescent="0.2">
      <c r="D32" s="184">
        <v>43921</v>
      </c>
      <c r="E32" s="185">
        <v>-0.195979996786041</v>
      </c>
      <c r="F32" s="185">
        <f t="shared" si="2"/>
        <v>-0.195979996786041</v>
      </c>
      <c r="G32" s="186"/>
      <c r="H32" s="185">
        <f t="shared" si="3"/>
        <v>-0.195979996786041</v>
      </c>
      <c r="I32" s="186"/>
      <c r="L32" s="98">
        <f t="shared" si="4"/>
        <v>-0.195979996786041</v>
      </c>
      <c r="N32" s="98">
        <f t="shared" si="5"/>
        <v>-0.19597999678604094</v>
      </c>
      <c r="Q32" s="149">
        <f t="shared" si="6"/>
        <v>-0.195979996786041</v>
      </c>
      <c r="R32" s="149">
        <f t="shared" si="7"/>
        <v>-0.19597999678604094</v>
      </c>
      <c r="T32" s="113">
        <f t="shared" si="0"/>
        <v>-0.195979996786041</v>
      </c>
      <c r="U32" s="113">
        <f t="shared" si="1"/>
        <v>1.6982811435818802E-2</v>
      </c>
    </row>
    <row r="33" spans="4:21" x14ac:dyDescent="0.2">
      <c r="D33" s="184">
        <v>43830</v>
      </c>
      <c r="E33" s="185">
        <v>9.06998595406978E-2</v>
      </c>
      <c r="F33" s="185">
        <f t="shared" si="2"/>
        <v>9.06998595406978E-2</v>
      </c>
      <c r="G33" s="186"/>
      <c r="H33" s="185">
        <f t="shared" si="3"/>
        <v>9.06998595406978E-2</v>
      </c>
      <c r="I33" s="186"/>
      <c r="L33" s="98">
        <f t="shared" si="4"/>
        <v>9.06998595406978E-2</v>
      </c>
      <c r="N33" s="98">
        <f t="shared" si="5"/>
        <v>9.0699859540697814E-2</v>
      </c>
      <c r="Q33" s="149">
        <f t="shared" si="6"/>
        <v>9.06998595406978E-2</v>
      </c>
      <c r="R33" s="149">
        <f t="shared" si="7"/>
        <v>9.0699859540697814E-2</v>
      </c>
      <c r="T33" s="113">
        <f t="shared" si="0"/>
        <v>9.06998595406978E-2</v>
      </c>
      <c r="U33" s="113">
        <f t="shared" si="1"/>
        <v>4.3038335811612198E-2</v>
      </c>
    </row>
    <row r="34" spans="4:21" x14ac:dyDescent="0.2">
      <c r="D34" s="184">
        <v>43738</v>
      </c>
      <c r="E34" s="185">
        <v>1.6982811435818802E-2</v>
      </c>
      <c r="F34" s="185">
        <f t="shared" si="2"/>
        <v>1.6982811435818802E-2</v>
      </c>
      <c r="G34" s="186"/>
      <c r="H34" s="185">
        <f t="shared" si="3"/>
        <v>1.6982811435818802E-2</v>
      </c>
      <c r="I34" s="186"/>
      <c r="L34" s="98">
        <f t="shared" si="4"/>
        <v>1.6982811435818802E-2</v>
      </c>
      <c r="N34" s="98">
        <f t="shared" si="5"/>
        <v>1.6982811435818812E-2</v>
      </c>
      <c r="Q34" s="149">
        <f t="shared" si="6"/>
        <v>1.6982811435818802E-2</v>
      </c>
      <c r="R34" s="149">
        <f t="shared" si="7"/>
        <v>1.6982811435818812E-2</v>
      </c>
      <c r="T34" s="113">
        <f t="shared" si="0"/>
        <v>1.6982811435818802E-2</v>
      </c>
      <c r="U34" s="113">
        <f t="shared" si="1"/>
        <v>0.13647980610907201</v>
      </c>
    </row>
    <row r="35" spans="4:21" x14ac:dyDescent="0.2">
      <c r="D35" s="184">
        <v>43646</v>
      </c>
      <c r="E35" s="185">
        <v>4.3038335811612198E-2</v>
      </c>
      <c r="F35" s="185">
        <f t="shared" si="2"/>
        <v>4.3038335811612198E-2</v>
      </c>
      <c r="G35" s="186"/>
      <c r="H35" s="185">
        <f t="shared" si="3"/>
        <v>4.3038335811612198E-2</v>
      </c>
      <c r="I35" s="186"/>
      <c r="L35" s="98">
        <f t="shared" si="4"/>
        <v>4.3038335811612198E-2</v>
      </c>
      <c r="N35" s="98">
        <f t="shared" si="5"/>
        <v>4.3038335811612205E-2</v>
      </c>
      <c r="Q35" s="149">
        <f t="shared" si="6"/>
        <v>4.3038335811612198E-2</v>
      </c>
      <c r="R35" s="149">
        <f t="shared" si="7"/>
        <v>4.3038335811612205E-2</v>
      </c>
      <c r="T35" s="113">
        <f t="shared" si="0"/>
        <v>4.3038335811612198E-2</v>
      </c>
      <c r="U35" s="113">
        <f t="shared" si="1"/>
        <v>-0.13519838743943</v>
      </c>
    </row>
    <row r="36" spans="4:21" x14ac:dyDescent="0.2">
      <c r="D36" s="184">
        <v>43555</v>
      </c>
      <c r="E36" s="185">
        <v>0.13647980610907201</v>
      </c>
      <c r="F36" s="185">
        <f t="shared" si="2"/>
        <v>0.13647980610907201</v>
      </c>
      <c r="G36" s="186"/>
      <c r="H36" s="185">
        <f t="shared" si="3"/>
        <v>0.13647980610907201</v>
      </c>
      <c r="I36" s="186"/>
      <c r="L36" s="98">
        <f t="shared" si="4"/>
        <v>0.13647980610907201</v>
      </c>
      <c r="N36" s="98">
        <f t="shared" si="5"/>
        <v>0.13647980610907195</v>
      </c>
      <c r="Q36" s="149">
        <f t="shared" si="6"/>
        <v>0.13647980610907201</v>
      </c>
      <c r="R36" s="149">
        <f t="shared" si="7"/>
        <v>0.13647980610907195</v>
      </c>
      <c r="T36" s="113">
        <f t="shared" si="0"/>
        <v>0.13647980610907201</v>
      </c>
      <c r="U36" s="113">
        <f t="shared" si="1"/>
        <v>7.7107606769822395E-2</v>
      </c>
    </row>
    <row r="37" spans="4:21" x14ac:dyDescent="0.2">
      <c r="D37" s="184">
        <v>43465</v>
      </c>
      <c r="E37" s="185">
        <v>-0.13519838743943</v>
      </c>
      <c r="F37" s="185">
        <f t="shared" si="2"/>
        <v>-0.13519838743943</v>
      </c>
      <c r="G37" s="186"/>
      <c r="H37" s="185">
        <f t="shared" si="3"/>
        <v>-0.13519838743943</v>
      </c>
      <c r="I37" s="186"/>
      <c r="L37" s="98">
        <f t="shared" si="4"/>
        <v>-0.13519838743943</v>
      </c>
      <c r="N37" s="98">
        <f t="shared" si="5"/>
        <v>-0.13519838743943002</v>
      </c>
      <c r="Q37" s="149">
        <f t="shared" si="6"/>
        <v>-0.13519838743943</v>
      </c>
      <c r="R37" s="149">
        <f t="shared" si="7"/>
        <v>-0.13519838743943002</v>
      </c>
      <c r="T37" s="113">
        <f t="shared" si="0"/>
        <v>-0.13519838743943</v>
      </c>
      <c r="U37" s="113">
        <f t="shared" si="1"/>
        <v>3.4338813054584104E-2</v>
      </c>
    </row>
    <row r="38" spans="4:21" x14ac:dyDescent="0.2">
      <c r="D38" s="184">
        <v>43373</v>
      </c>
      <c r="E38" s="185">
        <v>7.7107606769822395E-2</v>
      </c>
      <c r="F38" s="185">
        <f t="shared" si="2"/>
        <v>7.7107606769822395E-2</v>
      </c>
      <c r="G38" s="186"/>
      <c r="H38" s="185">
        <f t="shared" si="3"/>
        <v>7.7107606769822395E-2</v>
      </c>
      <c r="I38" s="186"/>
      <c r="L38" s="98">
        <f t="shared" si="4"/>
        <v>7.7107606769822395E-2</v>
      </c>
      <c r="N38" s="98">
        <f t="shared" si="5"/>
        <v>7.7107606769822423E-2</v>
      </c>
      <c r="Q38" s="149">
        <f t="shared" si="6"/>
        <v>7.7107606769822395E-2</v>
      </c>
      <c r="R38" s="149">
        <f t="shared" si="7"/>
        <v>7.7107606769822423E-2</v>
      </c>
      <c r="T38" s="113">
        <f t="shared" si="0"/>
        <v>7.7107606769822395E-2</v>
      </c>
      <c r="U38" s="113">
        <f t="shared" si="1"/>
        <v>-7.5913413796454597E-3</v>
      </c>
    </row>
    <row r="39" spans="4:21" x14ac:dyDescent="0.2">
      <c r="D39" s="184">
        <v>43281</v>
      </c>
      <c r="E39" s="185">
        <v>3.4338813054584104E-2</v>
      </c>
      <c r="F39" s="185">
        <f t="shared" si="2"/>
        <v>3.4338813054584104E-2</v>
      </c>
      <c r="G39" s="186"/>
      <c r="H39" s="185">
        <f t="shared" si="3"/>
        <v>3.4338813054584104E-2</v>
      </c>
      <c r="I39" s="186"/>
      <c r="L39" s="98">
        <f t="shared" si="4"/>
        <v>3.4338813054584104E-2</v>
      </c>
      <c r="N39" s="98">
        <f t="shared" si="5"/>
        <v>3.4338813054584083E-2</v>
      </c>
      <c r="Q39" s="149">
        <f t="shared" si="6"/>
        <v>3.4338813054584104E-2</v>
      </c>
      <c r="R39" s="149">
        <f t="shared" si="7"/>
        <v>3.4338813054584083E-2</v>
      </c>
      <c r="T39" s="113">
        <f t="shared" si="0"/>
        <v>3.4338813054584104E-2</v>
      </c>
      <c r="U39" s="113">
        <f t="shared" si="1"/>
        <v>6.6448017233366394E-2</v>
      </c>
    </row>
    <row r="40" spans="4:21" x14ac:dyDescent="0.2">
      <c r="D40" s="184">
        <v>43190</v>
      </c>
      <c r="E40" s="185">
        <v>-7.5913413796454597E-3</v>
      </c>
      <c r="F40" s="185">
        <f t="shared" si="2"/>
        <v>-7.5913413796454597E-3</v>
      </c>
      <c r="G40" s="186"/>
      <c r="H40" s="185">
        <f t="shared" si="3"/>
        <v>-7.5913413796454597E-3</v>
      </c>
      <c r="I40" s="186"/>
      <c r="L40" s="98">
        <f t="shared" si="4"/>
        <v>-7.5913413796454597E-3</v>
      </c>
      <c r="N40" s="98">
        <f t="shared" si="5"/>
        <v>-7.5913413796454554E-3</v>
      </c>
      <c r="Q40" s="149">
        <f t="shared" si="6"/>
        <v>-7.5913413796454597E-3</v>
      </c>
      <c r="R40" s="149">
        <f t="shared" si="7"/>
        <v>-7.5913413796454554E-3</v>
      </c>
      <c r="T40" s="113">
        <f t="shared" si="0"/>
        <v>-7.5913413796454597E-3</v>
      </c>
      <c r="U40" s="113">
        <f t="shared" si="1"/>
        <v>4.4803663544979298E-2</v>
      </c>
    </row>
    <row r="41" spans="4:21" x14ac:dyDescent="0.2">
      <c r="D41" s="184">
        <v>43100</v>
      </c>
      <c r="E41" s="185">
        <v>6.6448017233366394E-2</v>
      </c>
      <c r="F41" s="185">
        <f t="shared" si="2"/>
        <v>6.6448017233366394E-2</v>
      </c>
      <c r="G41" s="186"/>
      <c r="H41" s="185">
        <f t="shared" si="3"/>
        <v>6.6448017233366394E-2</v>
      </c>
      <c r="I41" s="186"/>
      <c r="L41" s="98">
        <f t="shared" si="4"/>
        <v>6.6448017233366394E-2</v>
      </c>
      <c r="N41" s="98">
        <f t="shared" si="5"/>
        <v>6.6448017233366352E-2</v>
      </c>
      <c r="Q41" s="149">
        <f t="shared" si="6"/>
        <v>6.6448017233366394E-2</v>
      </c>
      <c r="R41" s="149">
        <f t="shared" si="7"/>
        <v>6.6448017233366352E-2</v>
      </c>
      <c r="T41" s="113">
        <f t="shared" si="0"/>
        <v>6.6448017233366394E-2</v>
      </c>
      <c r="U41" s="113">
        <f t="shared" si="1"/>
        <v>3.0881563271351501E-2</v>
      </c>
    </row>
    <row r="42" spans="4:21" x14ac:dyDescent="0.2">
      <c r="D42" s="184">
        <v>43008</v>
      </c>
      <c r="E42" s="185">
        <v>4.4803663544979298E-2</v>
      </c>
      <c r="F42" s="185">
        <f t="shared" si="2"/>
        <v>4.4803663544979298E-2</v>
      </c>
      <c r="G42" s="186"/>
      <c r="H42" s="185">
        <f t="shared" si="3"/>
        <v>4.4803663544979298E-2</v>
      </c>
      <c r="I42" s="186"/>
      <c r="L42" s="98">
        <f t="shared" si="4"/>
        <v>4.4803663544979298E-2</v>
      </c>
      <c r="N42" s="98">
        <f t="shared" si="5"/>
        <v>4.4803663544979333E-2</v>
      </c>
      <c r="Q42" s="149">
        <f t="shared" si="6"/>
        <v>4.4803663544979298E-2</v>
      </c>
      <c r="R42" s="149">
        <f t="shared" si="7"/>
        <v>4.4803663544979333E-2</v>
      </c>
      <c r="T42" s="113">
        <f t="shared" si="0"/>
        <v>4.4803663544979298E-2</v>
      </c>
      <c r="U42" s="113">
        <f t="shared" si="1"/>
        <v>6.0661197685175895E-2</v>
      </c>
    </row>
    <row r="43" spans="4:21" x14ac:dyDescent="0.2">
      <c r="D43" s="184">
        <v>42916</v>
      </c>
      <c r="E43" s="185">
        <v>3.0881563271351501E-2</v>
      </c>
      <c r="F43" s="185">
        <f t="shared" si="2"/>
        <v>3.0881563271351501E-2</v>
      </c>
      <c r="G43" s="186"/>
      <c r="H43" s="185">
        <f t="shared" si="3"/>
        <v>3.0881563271351501E-2</v>
      </c>
      <c r="I43" s="186"/>
      <c r="L43" s="98">
        <f t="shared" si="4"/>
        <v>3.0881563271351501E-2</v>
      </c>
      <c r="N43" s="98">
        <f t="shared" si="5"/>
        <v>3.0881563271351498E-2</v>
      </c>
      <c r="Q43" s="149">
        <f t="shared" si="6"/>
        <v>3.0881563271351501E-2</v>
      </c>
      <c r="R43" s="149">
        <f t="shared" si="7"/>
        <v>3.0881563271351498E-2</v>
      </c>
      <c r="T43" s="113">
        <f t="shared" si="0"/>
        <v>3.0881563271351501E-2</v>
      </c>
      <c r="U43" s="113">
        <f t="shared" si="1"/>
        <v>3.8242363929054599E-2</v>
      </c>
    </row>
    <row r="44" spans="4:21" x14ac:dyDescent="0.2">
      <c r="D44" s="184">
        <v>42825</v>
      </c>
      <c r="E44" s="185">
        <v>6.0661197685175895E-2</v>
      </c>
      <c r="F44" s="185">
        <f t="shared" si="2"/>
        <v>6.0661197685175895E-2</v>
      </c>
      <c r="G44" s="186"/>
      <c r="H44" s="185">
        <f t="shared" si="3"/>
        <v>6.0661197685175895E-2</v>
      </c>
      <c r="I44" s="186"/>
      <c r="L44" s="98">
        <f t="shared" si="4"/>
        <v>6.0661197685175895E-2</v>
      </c>
      <c r="N44" s="98">
        <f t="shared" si="5"/>
        <v>6.0661197685175861E-2</v>
      </c>
      <c r="Q44" s="149">
        <f t="shared" si="6"/>
        <v>6.0661197685175895E-2</v>
      </c>
      <c r="R44" s="149">
        <f t="shared" si="7"/>
        <v>6.0661197685175861E-2</v>
      </c>
      <c r="T44" s="113">
        <f t="shared" si="0"/>
        <v>6.0661197685175895E-2</v>
      </c>
      <c r="U44" s="113">
        <f t="shared" si="1"/>
        <v>3.8520810810877201E-2</v>
      </c>
    </row>
    <row r="45" spans="4:21" x14ac:dyDescent="0.2">
      <c r="D45" s="184">
        <v>42735</v>
      </c>
      <c r="E45" s="185">
        <v>3.8242363929054599E-2</v>
      </c>
      <c r="F45" s="185">
        <f t="shared" si="2"/>
        <v>3.8242363929054599E-2</v>
      </c>
      <c r="G45" s="186"/>
      <c r="H45" s="185">
        <f t="shared" si="3"/>
        <v>3.8242363929054599E-2</v>
      </c>
      <c r="I45" s="186"/>
      <c r="L45" s="98">
        <f t="shared" si="4"/>
        <v>3.8242363929054599E-2</v>
      </c>
      <c r="N45" s="98">
        <f t="shared" si="5"/>
        <v>3.8242363929054557E-2</v>
      </c>
      <c r="Q45" s="149">
        <f t="shared" si="6"/>
        <v>3.8242363929054599E-2</v>
      </c>
      <c r="R45" s="149">
        <f t="shared" si="7"/>
        <v>3.8242363929054557E-2</v>
      </c>
      <c r="T45" s="113">
        <f t="shared" si="0"/>
        <v>3.8242363929054599E-2</v>
      </c>
      <c r="U45" s="113">
        <f t="shared" si="1"/>
        <v>2.4552375351965198E-2</v>
      </c>
    </row>
    <row r="46" spans="4:21" x14ac:dyDescent="0.2">
      <c r="D46" s="184">
        <v>42643</v>
      </c>
      <c r="E46" s="185">
        <v>3.8520810810877201E-2</v>
      </c>
      <c r="F46" s="185">
        <f t="shared" si="2"/>
        <v>3.8520810810877201E-2</v>
      </c>
      <c r="G46" s="186"/>
      <c r="H46" s="185">
        <f t="shared" si="3"/>
        <v>3.8520810810877201E-2</v>
      </c>
      <c r="I46" s="186"/>
      <c r="L46" s="98">
        <f t="shared" si="4"/>
        <v>3.8520810810877201E-2</v>
      </c>
      <c r="N46" s="98">
        <f t="shared" si="5"/>
        <v>3.8520810810877215E-2</v>
      </c>
      <c r="Q46" s="149">
        <f t="shared" si="6"/>
        <v>3.8520810810877201E-2</v>
      </c>
      <c r="R46" s="149">
        <f t="shared" si="7"/>
        <v>3.8520810810877215E-2</v>
      </c>
      <c r="T46" s="113">
        <f t="shared" si="0"/>
        <v>3.8520810810877201E-2</v>
      </c>
      <c r="U46" s="113">
        <f t="shared" si="1"/>
        <v>1.34783512357728E-2</v>
      </c>
    </row>
    <row r="47" spans="4:21" x14ac:dyDescent="0.2">
      <c r="D47" s="184">
        <v>42551</v>
      </c>
      <c r="E47" s="185">
        <v>2.4552375351965198E-2</v>
      </c>
      <c r="F47" s="185">
        <f t="shared" si="2"/>
        <v>2.4552375351965198E-2</v>
      </c>
      <c r="G47" s="186"/>
      <c r="H47" s="185">
        <f t="shared" si="3"/>
        <v>2.4552375351965198E-2</v>
      </c>
      <c r="I47" s="186"/>
      <c r="L47" s="98">
        <f t="shared" si="4"/>
        <v>2.4552375351965198E-2</v>
      </c>
      <c r="N47" s="98">
        <f t="shared" si="5"/>
        <v>2.4552375351965194E-2</v>
      </c>
      <c r="Q47" s="149">
        <f t="shared" si="6"/>
        <v>2.4552375351965198E-2</v>
      </c>
      <c r="R47" s="149">
        <f t="shared" si="7"/>
        <v>2.4552375351965194E-2</v>
      </c>
      <c r="T47" s="113">
        <f t="shared" si="0"/>
        <v>2.4552375351965198E-2</v>
      </c>
      <c r="U47" s="113">
        <f t="shared" si="1"/>
        <v>7.0425675625578291E-2</v>
      </c>
    </row>
    <row r="48" spans="4:21" x14ac:dyDescent="0.2">
      <c r="D48" s="184">
        <v>42460</v>
      </c>
      <c r="E48" s="185">
        <v>1.34783512357728E-2</v>
      </c>
      <c r="F48" s="185">
        <f t="shared" si="2"/>
        <v>1.34783512357728E-2</v>
      </c>
      <c r="G48" s="186"/>
      <c r="H48" s="185">
        <f t="shared" si="3"/>
        <v>1.34783512357728E-2</v>
      </c>
      <c r="I48" s="186"/>
      <c r="L48" s="98">
        <f t="shared" si="4"/>
        <v>1.34783512357728E-2</v>
      </c>
      <c r="N48" s="98">
        <f t="shared" si="5"/>
        <v>1.347835123577279E-2</v>
      </c>
      <c r="Q48" s="149">
        <f t="shared" si="6"/>
        <v>1.34783512357728E-2</v>
      </c>
      <c r="R48" s="149">
        <f t="shared" si="7"/>
        <v>1.347835123577279E-2</v>
      </c>
      <c r="T48" s="113">
        <f t="shared" si="0"/>
        <v>1.34783512357728E-2</v>
      </c>
      <c r="U48" s="113">
        <f t="shared" si="1"/>
        <v>-6.4384424742499405E-2</v>
      </c>
    </row>
    <row r="49" spans="4:21" x14ac:dyDescent="0.2">
      <c r="D49" s="184">
        <v>42369</v>
      </c>
      <c r="E49" s="185">
        <v>7.0425675625578291E-2</v>
      </c>
      <c r="F49" s="185">
        <f t="shared" si="2"/>
        <v>7.0425675625578291E-2</v>
      </c>
      <c r="G49" s="186"/>
      <c r="H49" s="185">
        <f t="shared" si="3"/>
        <v>7.0425675625578291E-2</v>
      </c>
      <c r="I49" s="186"/>
      <c r="L49" s="98">
        <f t="shared" si="4"/>
        <v>7.0425675625578291E-2</v>
      </c>
      <c r="N49" s="98">
        <f t="shared" si="5"/>
        <v>7.0425675625578332E-2</v>
      </c>
      <c r="Q49" s="149">
        <f t="shared" si="6"/>
        <v>7.0425675625578291E-2</v>
      </c>
      <c r="R49" s="149">
        <f t="shared" si="7"/>
        <v>7.0425675625578332E-2</v>
      </c>
      <c r="T49" s="113">
        <f t="shared" si="0"/>
        <v>7.0425675625578291E-2</v>
      </c>
      <c r="U49" s="113">
        <f t="shared" si="1"/>
        <v>2.7807360457376999E-3</v>
      </c>
    </row>
    <row r="50" spans="4:21" x14ac:dyDescent="0.2">
      <c r="D50" s="184">
        <v>42277</v>
      </c>
      <c r="E50" s="185">
        <v>-6.4384424742499405E-2</v>
      </c>
      <c r="F50" s="185">
        <f t="shared" si="2"/>
        <v>-6.4384424742499405E-2</v>
      </c>
      <c r="G50" s="186"/>
      <c r="H50" s="185">
        <f t="shared" si="3"/>
        <v>-6.4384424742499405E-2</v>
      </c>
      <c r="I50" s="186"/>
      <c r="L50" s="98">
        <f t="shared" si="4"/>
        <v>-6.4384424742499405E-2</v>
      </c>
      <c r="N50" s="98">
        <f t="shared" si="5"/>
        <v>-6.4384424742499391E-2</v>
      </c>
      <c r="Q50" s="149">
        <f t="shared" si="6"/>
        <v>-6.4384424742499405E-2</v>
      </c>
      <c r="R50" s="149">
        <f t="shared" si="7"/>
        <v>-6.4384424742499391E-2</v>
      </c>
      <c r="T50" s="113">
        <f t="shared" si="0"/>
        <v>-6.4384424742499405E-2</v>
      </c>
      <c r="U50" s="113">
        <f t="shared" si="1"/>
        <v>9.5056910905067012E-3</v>
      </c>
    </row>
    <row r="51" spans="4:21" x14ac:dyDescent="0.2">
      <c r="D51" s="184">
        <v>42185</v>
      </c>
      <c r="E51" s="185">
        <v>2.7807360457376999E-3</v>
      </c>
      <c r="F51" s="185">
        <f t="shared" si="2"/>
        <v>2.7807360457376999E-3</v>
      </c>
      <c r="G51" s="186"/>
      <c r="H51" s="185">
        <f t="shared" si="3"/>
        <v>2.7807360457376999E-3</v>
      </c>
      <c r="I51" s="186"/>
      <c r="L51" s="98">
        <f t="shared" si="4"/>
        <v>2.7807360457376999E-3</v>
      </c>
      <c r="N51" s="98">
        <f t="shared" si="5"/>
        <v>2.7807360457376973E-3</v>
      </c>
      <c r="Q51" s="149">
        <f t="shared" si="6"/>
        <v>2.7807360457376999E-3</v>
      </c>
      <c r="R51" s="149">
        <f t="shared" si="7"/>
        <v>2.7807360457376973E-3</v>
      </c>
      <c r="T51" s="113">
        <f t="shared" si="0"/>
        <v>2.7807360457376999E-3</v>
      </c>
      <c r="U51" s="113">
        <f t="shared" si="1"/>
        <v>4.9326671217548003E-2</v>
      </c>
    </row>
    <row r="52" spans="4:21" x14ac:dyDescent="0.2">
      <c r="D52" s="184">
        <v>42094</v>
      </c>
      <c r="E52" s="185">
        <v>9.5056910905067012E-3</v>
      </c>
      <c r="F52" s="185">
        <f t="shared" si="2"/>
        <v>9.5056910905067012E-3</v>
      </c>
      <c r="G52" s="186"/>
      <c r="H52" s="185">
        <f t="shared" si="3"/>
        <v>9.5056910905067012E-3</v>
      </c>
      <c r="I52" s="186"/>
      <c r="L52" s="98">
        <f t="shared" si="4"/>
        <v>9.5056910905067012E-3</v>
      </c>
      <c r="N52" s="98">
        <f t="shared" si="5"/>
        <v>9.505691090506696E-3</v>
      </c>
      <c r="Q52" s="149">
        <f t="shared" si="6"/>
        <v>9.5056910905067012E-3</v>
      </c>
      <c r="R52" s="149">
        <f t="shared" si="7"/>
        <v>9.505691090506696E-3</v>
      </c>
      <c r="T52" s="113">
        <f t="shared" si="0"/>
        <v>9.5056910905067012E-3</v>
      </c>
      <c r="U52" s="113">
        <f t="shared" si="1"/>
        <v>1.12789158823399E-2</v>
      </c>
    </row>
    <row r="53" spans="4:21" x14ac:dyDescent="0.2">
      <c r="D53" s="184">
        <v>42004</v>
      </c>
      <c r="E53" s="185">
        <v>4.9326671217548003E-2</v>
      </c>
      <c r="F53" s="185">
        <f t="shared" si="2"/>
        <v>4.9326671217548003E-2</v>
      </c>
      <c r="G53" s="186"/>
      <c r="H53" s="185">
        <f t="shared" si="3"/>
        <v>4.9326671217548003E-2</v>
      </c>
      <c r="I53" s="186"/>
      <c r="L53" s="98">
        <f t="shared" si="4"/>
        <v>4.9326671217548003E-2</v>
      </c>
      <c r="N53" s="98">
        <f t="shared" si="5"/>
        <v>4.9326671217547968E-2</v>
      </c>
      <c r="Q53" s="149">
        <f t="shared" si="6"/>
        <v>4.9326671217548003E-2</v>
      </c>
      <c r="R53" s="149">
        <f t="shared" si="7"/>
        <v>4.9326671217547968E-2</v>
      </c>
      <c r="T53" s="113">
        <f t="shared" si="0"/>
        <v>4.9326671217548003E-2</v>
      </c>
      <c r="U53" s="113">
        <f t="shared" si="1"/>
        <v>5.2338321508653897E-2</v>
      </c>
    </row>
    <row r="54" spans="4:21" x14ac:dyDescent="0.2">
      <c r="D54" s="184">
        <v>41912</v>
      </c>
      <c r="E54" s="185">
        <v>1.12789158823399E-2</v>
      </c>
      <c r="F54" s="185">
        <f t="shared" si="2"/>
        <v>1.12789158823399E-2</v>
      </c>
      <c r="G54" s="186"/>
      <c r="H54" s="185">
        <f t="shared" si="3"/>
        <v>1.12789158823399E-2</v>
      </c>
      <c r="I54" s="186"/>
      <c r="L54" s="98">
        <f t="shared" si="4"/>
        <v>1.12789158823399E-2</v>
      </c>
      <c r="N54" s="98">
        <f t="shared" si="5"/>
        <v>1.1278915882339868E-2</v>
      </c>
      <c r="Q54" s="149">
        <f t="shared" si="6"/>
        <v>1.12789158823399E-2</v>
      </c>
      <c r="R54" s="149">
        <f t="shared" si="7"/>
        <v>1.1278915882339868E-2</v>
      </c>
      <c r="T54" s="113">
        <f t="shared" si="0"/>
        <v>1.12789158823399E-2</v>
      </c>
      <c r="U54" s="113">
        <f t="shared" si="1"/>
        <v>1.8074541744958199E-2</v>
      </c>
    </row>
    <row r="55" spans="4:21" x14ac:dyDescent="0.2">
      <c r="D55" s="184">
        <v>41820</v>
      </c>
      <c r="E55" s="185">
        <v>5.2338321508653897E-2</v>
      </c>
      <c r="F55" s="185">
        <f t="shared" si="2"/>
        <v>5.2338321508653897E-2</v>
      </c>
      <c r="G55" s="186"/>
      <c r="H55" s="185">
        <f t="shared" si="3"/>
        <v>5.2338321508653897E-2</v>
      </c>
      <c r="I55" s="186"/>
      <c r="L55" s="98">
        <f t="shared" si="4"/>
        <v>5.2338321508653897E-2</v>
      </c>
      <c r="N55" s="98">
        <f t="shared" si="5"/>
        <v>5.2338321508653918E-2</v>
      </c>
      <c r="Q55" s="149">
        <f t="shared" si="6"/>
        <v>5.2338321508653897E-2</v>
      </c>
      <c r="R55" s="149">
        <f t="shared" si="7"/>
        <v>5.2338321508653918E-2</v>
      </c>
      <c r="T55" s="113">
        <f t="shared" si="0"/>
        <v>5.2338321508653897E-2</v>
      </c>
      <c r="U55" s="113">
        <f t="shared" si="1"/>
        <v>0.10512939435867701</v>
      </c>
    </row>
    <row r="56" spans="4:21" x14ac:dyDescent="0.2">
      <c r="D56" s="184">
        <v>41729</v>
      </c>
      <c r="E56" s="185">
        <v>1.8074541744958199E-2</v>
      </c>
      <c r="F56" s="185">
        <f t="shared" si="2"/>
        <v>1.8074541744958199E-2</v>
      </c>
      <c r="G56" s="186"/>
      <c r="H56" s="185">
        <f t="shared" si="3"/>
        <v>1.8074541744958199E-2</v>
      </c>
      <c r="I56" s="186"/>
      <c r="L56" s="98">
        <f t="shared" si="4"/>
        <v>1.8074541744958199E-2</v>
      </c>
      <c r="N56" s="98">
        <f t="shared" si="5"/>
        <v>1.807454174495815E-2</v>
      </c>
      <c r="Q56" s="149">
        <f t="shared" si="6"/>
        <v>1.8074541744958199E-2</v>
      </c>
      <c r="R56" s="149">
        <f t="shared" si="7"/>
        <v>1.807454174495815E-2</v>
      </c>
      <c r="T56" s="113">
        <f t="shared" si="0"/>
        <v>1.8074541744958199E-2</v>
      </c>
      <c r="U56" s="113">
        <f t="shared" si="1"/>
        <v>5.2449679813950899E-2</v>
      </c>
    </row>
    <row r="57" spans="4:21" x14ac:dyDescent="0.2">
      <c r="D57" s="184">
        <v>41639</v>
      </c>
      <c r="E57" s="185">
        <v>0.10512939435867701</v>
      </c>
      <c r="F57" s="185">
        <f t="shared" si="2"/>
        <v>0.10512939435867701</v>
      </c>
      <c r="G57" s="186"/>
      <c r="H57" s="185">
        <f t="shared" si="3"/>
        <v>0.10512939435867701</v>
      </c>
      <c r="I57" s="186"/>
      <c r="L57" s="98">
        <f t="shared" si="4"/>
        <v>0.10512939435867701</v>
      </c>
      <c r="N57" s="98">
        <f t="shared" si="5"/>
        <v>0.10512939435867708</v>
      </c>
      <c r="Q57" s="149">
        <f t="shared" si="6"/>
        <v>0.10512939435867701</v>
      </c>
      <c r="R57" s="149">
        <f t="shared" si="7"/>
        <v>0.10512939435867708</v>
      </c>
      <c r="T57" s="113">
        <f t="shared" si="0"/>
        <v>0.10512939435867701</v>
      </c>
      <c r="U57" s="113">
        <f t="shared" si="1"/>
        <v>2.91014777921881E-2</v>
      </c>
    </row>
    <row r="58" spans="4:21" x14ac:dyDescent="0.2">
      <c r="D58" s="184">
        <v>41547</v>
      </c>
      <c r="E58" s="185">
        <v>5.2449679813950899E-2</v>
      </c>
      <c r="F58" s="185">
        <f t="shared" si="2"/>
        <v>5.2449679813950899E-2</v>
      </c>
      <c r="G58" s="186"/>
      <c r="H58" s="185">
        <f t="shared" si="3"/>
        <v>5.2449679813950899E-2</v>
      </c>
      <c r="I58" s="186"/>
      <c r="L58" s="98">
        <f t="shared" si="4"/>
        <v>5.2449679813950899E-2</v>
      </c>
      <c r="N58" s="98">
        <f t="shared" si="5"/>
        <v>5.2449679813950878E-2</v>
      </c>
      <c r="Q58" s="149">
        <f t="shared" si="6"/>
        <v>5.2449679813950899E-2</v>
      </c>
      <c r="R58" s="149">
        <f t="shared" si="7"/>
        <v>5.2449679813950878E-2</v>
      </c>
      <c r="T58" s="113">
        <f t="shared" si="0"/>
        <v>5.2449679813950899E-2</v>
      </c>
      <c r="U58" s="113">
        <f t="shared" si="1"/>
        <v>0.106054267934396</v>
      </c>
    </row>
    <row r="59" spans="4:21" x14ac:dyDescent="0.2">
      <c r="D59" s="184">
        <v>41455</v>
      </c>
      <c r="E59" s="185">
        <v>2.91014777921881E-2</v>
      </c>
      <c r="F59" s="185">
        <f t="shared" si="2"/>
        <v>2.91014777921881E-2</v>
      </c>
      <c r="G59" s="186"/>
      <c r="H59" s="185">
        <f t="shared" si="3"/>
        <v>2.91014777921881E-2</v>
      </c>
      <c r="I59" s="186"/>
      <c r="L59" s="98">
        <f t="shared" si="4"/>
        <v>2.91014777921881E-2</v>
      </c>
      <c r="N59" s="98">
        <f t="shared" si="5"/>
        <v>2.910147779218808E-2</v>
      </c>
      <c r="Q59" s="149">
        <f t="shared" si="6"/>
        <v>2.91014777921881E-2</v>
      </c>
      <c r="R59" s="149">
        <f t="shared" si="7"/>
        <v>2.910147779218808E-2</v>
      </c>
      <c r="T59" s="113">
        <f t="shared" si="0"/>
        <v>2.91014777921881E-2</v>
      </c>
      <c r="U59" s="113">
        <f t="shared" si="1"/>
        <v>-3.7721123217839803E-3</v>
      </c>
    </row>
    <row r="60" spans="4:21" x14ac:dyDescent="0.2">
      <c r="D60" s="184">
        <v>41364</v>
      </c>
      <c r="E60" s="185">
        <v>0.106054267934396</v>
      </c>
      <c r="F60" s="185">
        <f t="shared" si="2"/>
        <v>0.106054267934396</v>
      </c>
      <c r="G60" s="186"/>
      <c r="H60" s="185">
        <f t="shared" si="3"/>
        <v>0.106054267934396</v>
      </c>
      <c r="I60" s="186"/>
      <c r="L60" s="98">
        <f t="shared" si="4"/>
        <v>0.106054267934396</v>
      </c>
      <c r="N60" s="98">
        <f t="shared" si="5"/>
        <v>0.1060542679343961</v>
      </c>
      <c r="Q60" s="149">
        <f t="shared" si="6"/>
        <v>0.106054267934396</v>
      </c>
      <c r="R60" s="149">
        <f t="shared" si="7"/>
        <v>0.1060542679343961</v>
      </c>
      <c r="T60" s="113">
        <f t="shared" si="0"/>
        <v>0.106054267934396</v>
      </c>
      <c r="U60" s="113">
        <f t="shared" si="1"/>
        <v>6.3515345760384492E-2</v>
      </c>
    </row>
    <row r="61" spans="4:21" x14ac:dyDescent="0.2">
      <c r="D61" s="184">
        <v>41274</v>
      </c>
      <c r="E61" s="185">
        <v>-3.7721123217839803E-3</v>
      </c>
      <c r="F61" s="185">
        <f t="shared" si="2"/>
        <v>-3.7721123217839803E-3</v>
      </c>
      <c r="G61" s="186"/>
      <c r="H61" s="185">
        <f t="shared" si="3"/>
        <v>-3.7721123217839803E-3</v>
      </c>
      <c r="I61" s="186"/>
      <c r="L61" s="98">
        <f t="shared" si="4"/>
        <v>-3.7721123217839803E-3</v>
      </c>
      <c r="N61" s="98">
        <f t="shared" si="5"/>
        <v>-3.7721123217839825E-3</v>
      </c>
      <c r="Q61" s="149">
        <f t="shared" si="6"/>
        <v>-3.7721123217839803E-3</v>
      </c>
      <c r="R61" s="149">
        <f t="shared" si="7"/>
        <v>-3.7721123217839825E-3</v>
      </c>
      <c r="T61" s="113">
        <f t="shared" si="0"/>
        <v>-3.7721123217839803E-3</v>
      </c>
      <c r="U61" s="113">
        <f t="shared" si="1"/>
        <v>-2.7517513698294704E-2</v>
      </c>
    </row>
    <row r="62" spans="4:21" x14ac:dyDescent="0.2">
      <c r="D62" s="184">
        <v>41182</v>
      </c>
      <c r="E62" s="185">
        <v>6.3515345760384492E-2</v>
      </c>
      <c r="F62" s="185">
        <f t="shared" si="2"/>
        <v>6.3515345760384492E-2</v>
      </c>
      <c r="G62" s="186"/>
      <c r="H62" s="185">
        <f t="shared" si="3"/>
        <v>6.3515345760384492E-2</v>
      </c>
      <c r="I62" s="186"/>
      <c r="L62" s="98">
        <f t="shared" si="4"/>
        <v>6.3515345760384492E-2</v>
      </c>
      <c r="N62" s="98">
        <f t="shared" si="5"/>
        <v>6.3515345760384534E-2</v>
      </c>
      <c r="Q62" s="149">
        <f t="shared" si="6"/>
        <v>6.3515345760384492E-2</v>
      </c>
      <c r="R62" s="149">
        <f t="shared" si="7"/>
        <v>6.3515345760384534E-2</v>
      </c>
      <c r="T62" s="113">
        <f t="shared" si="0"/>
        <v>6.3515345760384492E-2</v>
      </c>
      <c r="U62" s="113">
        <f t="shared" si="1"/>
        <v>0.12586618110126099</v>
      </c>
    </row>
    <row r="63" spans="4:21" x14ac:dyDescent="0.2">
      <c r="D63" s="184">
        <v>41090</v>
      </c>
      <c r="E63" s="185">
        <v>-2.7517513698294704E-2</v>
      </c>
      <c r="F63" s="185">
        <f t="shared" si="2"/>
        <v>-2.7517513698294704E-2</v>
      </c>
      <c r="G63" s="186"/>
      <c r="H63" s="185">
        <f t="shared" si="3"/>
        <v>-2.7517513698294704E-2</v>
      </c>
      <c r="I63" s="186"/>
      <c r="L63" s="98">
        <f t="shared" si="4"/>
        <v>-2.7517513698294704E-2</v>
      </c>
      <c r="N63" s="98">
        <f t="shared" si="5"/>
        <v>-2.7517513698294693E-2</v>
      </c>
      <c r="Q63" s="149">
        <f t="shared" si="6"/>
        <v>-2.7517513698294704E-2</v>
      </c>
      <c r="R63" s="149">
        <f t="shared" si="7"/>
        <v>-2.7517513698294693E-2</v>
      </c>
      <c r="T63" s="113">
        <f t="shared" si="0"/>
        <v>-2.7517513698294704E-2</v>
      </c>
      <c r="U63" s="113">
        <f t="shared" si="1"/>
        <v>0.118163555273401</v>
      </c>
    </row>
    <row r="64" spans="4:21" x14ac:dyDescent="0.2">
      <c r="D64" s="184">
        <v>40999</v>
      </c>
      <c r="E64" s="185">
        <v>0.12586618110126099</v>
      </c>
      <c r="F64" s="185">
        <f t="shared" si="2"/>
        <v>0.12586618110126099</v>
      </c>
      <c r="G64" s="186"/>
      <c r="H64" s="185">
        <f t="shared" si="3"/>
        <v>0.12586618110126099</v>
      </c>
      <c r="I64" s="186"/>
      <c r="L64" s="98">
        <f t="shared" si="4"/>
        <v>0.12586618110126099</v>
      </c>
      <c r="N64" s="98">
        <f t="shared" si="5"/>
        <v>0.12586618110126091</v>
      </c>
      <c r="Q64" s="149">
        <f t="shared" si="6"/>
        <v>0.12586618110126099</v>
      </c>
      <c r="R64" s="149">
        <f t="shared" si="7"/>
        <v>0.12586618110126091</v>
      </c>
      <c r="T64" s="113">
        <f t="shared" si="0"/>
        <v>0.12586618110126099</v>
      </c>
      <c r="U64" s="113">
        <f t="shared" si="1"/>
        <v>-0.138680076576297</v>
      </c>
    </row>
    <row r="65" spans="4:21" x14ac:dyDescent="0.2">
      <c r="D65" s="184">
        <v>40908</v>
      </c>
      <c r="E65" s="185">
        <v>0.118163555273401</v>
      </c>
      <c r="F65" s="185">
        <f t="shared" si="2"/>
        <v>0.118163555273401</v>
      </c>
      <c r="G65" s="186"/>
      <c r="H65" s="185">
        <f t="shared" si="3"/>
        <v>0.118163555273401</v>
      </c>
      <c r="I65" s="186"/>
      <c r="L65" s="98">
        <f t="shared" si="4"/>
        <v>0.118163555273401</v>
      </c>
      <c r="N65" s="98">
        <f t="shared" si="5"/>
        <v>0.11816355527340106</v>
      </c>
      <c r="Q65" s="149">
        <f t="shared" si="6"/>
        <v>0.118163555273401</v>
      </c>
      <c r="R65" s="149">
        <f t="shared" si="7"/>
        <v>0.11816355527340106</v>
      </c>
      <c r="T65" s="113">
        <f t="shared" si="0"/>
        <v>0.118163555273401</v>
      </c>
      <c r="U65" s="113">
        <f t="shared" si="1"/>
        <v>9.9198183548243591E-4</v>
      </c>
    </row>
    <row r="66" spans="4:21" x14ac:dyDescent="0.2">
      <c r="D66" s="184">
        <v>40816</v>
      </c>
      <c r="E66" s="185">
        <v>-0.138680076576297</v>
      </c>
      <c r="F66" s="185">
        <f t="shared" si="2"/>
        <v>-0.138680076576297</v>
      </c>
      <c r="G66" s="186"/>
      <c r="H66" s="185">
        <f t="shared" si="3"/>
        <v>-0.138680076576297</v>
      </c>
      <c r="I66" s="186"/>
      <c r="L66" s="98">
        <f t="shared" si="4"/>
        <v>-0.138680076576297</v>
      </c>
      <c r="N66" s="98">
        <f t="shared" si="5"/>
        <v>-0.138680076576297</v>
      </c>
      <c r="Q66" s="149">
        <f t="shared" si="6"/>
        <v>-0.138680076576297</v>
      </c>
      <c r="R66" s="149">
        <f t="shared" si="7"/>
        <v>-0.138680076576297</v>
      </c>
      <c r="T66" s="113">
        <f t="shared" si="0"/>
        <v>-0.138680076576297</v>
      </c>
      <c r="U66" s="113">
        <f t="shared" si="1"/>
        <v>5.9193875262824006E-2</v>
      </c>
    </row>
    <row r="67" spans="4:21" x14ac:dyDescent="0.2">
      <c r="D67" s="184">
        <v>40724</v>
      </c>
      <c r="E67" s="185">
        <v>9.9198183548243591E-4</v>
      </c>
      <c r="F67" s="185">
        <f t="shared" si="2"/>
        <v>9.9198183548243591E-4</v>
      </c>
      <c r="G67" s="186"/>
      <c r="H67" s="185">
        <f t="shared" si="3"/>
        <v>9.9198183548243591E-4</v>
      </c>
      <c r="I67" s="186"/>
      <c r="L67" s="98">
        <f t="shared" si="4"/>
        <v>9.9198183548243591E-4</v>
      </c>
      <c r="N67" s="98">
        <f t="shared" si="5"/>
        <v>9.9198183548243613E-4</v>
      </c>
      <c r="Q67" s="149">
        <f t="shared" si="6"/>
        <v>9.9198183548243591E-4</v>
      </c>
      <c r="R67" s="149">
        <f t="shared" si="7"/>
        <v>9.9198183548243613E-4</v>
      </c>
      <c r="T67" s="113">
        <f t="shared" si="0"/>
        <v>9.9198183548243591E-4</v>
      </c>
      <c r="U67" s="113">
        <f t="shared" si="1"/>
        <v>0.10756545299518301</v>
      </c>
    </row>
    <row r="68" spans="4:21" x14ac:dyDescent="0.2">
      <c r="D68" s="184">
        <v>40633</v>
      </c>
      <c r="E68" s="185">
        <v>5.9193875262824006E-2</v>
      </c>
      <c r="F68" s="185">
        <f t="shared" si="2"/>
        <v>5.9193875262824006E-2</v>
      </c>
      <c r="G68" s="186"/>
      <c r="H68" s="185">
        <f t="shared" si="3"/>
        <v>5.9193875262824006E-2</v>
      </c>
      <c r="I68" s="186"/>
      <c r="L68" s="98">
        <f t="shared" si="4"/>
        <v>5.9193875262824006E-2</v>
      </c>
      <c r="N68" s="98">
        <f t="shared" si="5"/>
        <v>5.9193875262824047E-2</v>
      </c>
      <c r="Q68" s="149">
        <f t="shared" si="6"/>
        <v>5.9193875262824006E-2</v>
      </c>
      <c r="R68" s="149">
        <f t="shared" si="7"/>
        <v>5.9193875262824047E-2</v>
      </c>
      <c r="T68" s="113">
        <f t="shared" si="0"/>
        <v>5.9193875262824006E-2</v>
      </c>
      <c r="U68" s="113">
        <f t="shared" si="1"/>
        <v>0.11294215728528201</v>
      </c>
    </row>
    <row r="69" spans="4:21" x14ac:dyDescent="0.2">
      <c r="D69" s="184">
        <v>40543</v>
      </c>
      <c r="E69" s="185">
        <v>0.10756545299518301</v>
      </c>
      <c r="F69" s="185">
        <f t="shared" si="2"/>
        <v>0.10756545299518301</v>
      </c>
      <c r="G69" s="186"/>
      <c r="H69" s="185">
        <f t="shared" si="3"/>
        <v>0.10756545299518301</v>
      </c>
      <c r="I69" s="186"/>
      <c r="L69" s="98">
        <f t="shared" si="4"/>
        <v>0.10756545299518301</v>
      </c>
      <c r="N69" s="98">
        <f t="shared" si="5"/>
        <v>0.10756545299518305</v>
      </c>
      <c r="Q69" s="149">
        <f t="shared" si="6"/>
        <v>0.10756545299518301</v>
      </c>
      <c r="R69" s="149">
        <f t="shared" si="7"/>
        <v>0.10756545299518305</v>
      </c>
      <c r="T69" s="113">
        <f t="shared" si="0"/>
        <v>0.10756545299518301</v>
      </c>
      <c r="U69" s="113">
        <f t="shared" si="1"/>
        <v>-0.11425237919705401</v>
      </c>
    </row>
    <row r="70" spans="4:21" x14ac:dyDescent="0.2">
      <c r="D70" s="184">
        <v>40451</v>
      </c>
      <c r="E70" s="185">
        <v>0.11294215728528201</v>
      </c>
      <c r="F70" s="185">
        <f t="shared" si="2"/>
        <v>0.11294215728528201</v>
      </c>
      <c r="G70" s="186"/>
      <c r="H70" s="185">
        <f t="shared" si="3"/>
        <v>0.11294215728528201</v>
      </c>
      <c r="I70" s="186"/>
      <c r="L70" s="98">
        <f t="shared" si="4"/>
        <v>0.11294215728528201</v>
      </c>
      <c r="N70" s="98">
        <f t="shared" si="5"/>
        <v>0.11294215728528201</v>
      </c>
      <c r="Q70" s="149">
        <f t="shared" si="6"/>
        <v>0.11294215728528201</v>
      </c>
      <c r="R70" s="149">
        <f t="shared" si="7"/>
        <v>0.11294215728528201</v>
      </c>
      <c r="T70" s="113">
        <f t="shared" si="0"/>
        <v>0.11294215728528201</v>
      </c>
      <c r="U70" s="113">
        <f t="shared" si="1"/>
        <v>5.3865275993215701E-2</v>
      </c>
    </row>
    <row r="71" spans="4:21" x14ac:dyDescent="0.2">
      <c r="D71" s="184">
        <v>40359</v>
      </c>
      <c r="E71" s="185">
        <v>-0.11425237919705401</v>
      </c>
      <c r="F71" s="185">
        <f t="shared" si="2"/>
        <v>-0.11425237919705401</v>
      </c>
      <c r="G71" s="186"/>
      <c r="H71" s="185">
        <f t="shared" si="3"/>
        <v>-0.11425237919705401</v>
      </c>
      <c r="I71" s="186"/>
      <c r="L71" s="98">
        <f t="shared" si="4"/>
        <v>-0.11425237919705401</v>
      </c>
      <c r="N71" s="98">
        <f t="shared" si="5"/>
        <v>-0.114252379197054</v>
      </c>
      <c r="Q71" s="149">
        <f t="shared" si="6"/>
        <v>-0.11425237919705401</v>
      </c>
      <c r="R71" s="149">
        <f t="shared" si="7"/>
        <v>-0.114252379197054</v>
      </c>
      <c r="T71" s="113">
        <f t="shared" si="0"/>
        <v>-0.11425237919705401</v>
      </c>
      <c r="U71" s="113">
        <f t="shared" si="1"/>
        <v>6.0385842203475801E-2</v>
      </c>
    </row>
    <row r="72" spans="4:21" x14ac:dyDescent="0.2">
      <c r="D72" s="184">
        <v>40268</v>
      </c>
      <c r="E72" s="185">
        <v>5.3865275993215701E-2</v>
      </c>
      <c r="F72" s="185">
        <f t="shared" si="2"/>
        <v>5.3865275993215701E-2</v>
      </c>
      <c r="G72" s="186"/>
      <c r="H72" s="185">
        <f t="shared" si="3"/>
        <v>5.3865275993215701E-2</v>
      </c>
      <c r="I72" s="186"/>
      <c r="L72" s="98">
        <f t="shared" si="4"/>
        <v>5.3865275993215701E-2</v>
      </c>
      <c r="N72" s="98">
        <f t="shared" si="5"/>
        <v>5.3865275993215667E-2</v>
      </c>
      <c r="Q72" s="149">
        <f t="shared" si="6"/>
        <v>5.3865275993215701E-2</v>
      </c>
      <c r="R72" s="149">
        <f t="shared" si="7"/>
        <v>5.3865275993215667E-2</v>
      </c>
      <c r="T72" s="113">
        <f t="shared" si="0"/>
        <v>5.3865275993215701E-2</v>
      </c>
      <c r="U72" s="113">
        <f t="shared" si="1"/>
        <v>0.156058970431664</v>
      </c>
    </row>
    <row r="73" spans="4:21" x14ac:dyDescent="0.2">
      <c r="D73" s="184">
        <v>40178</v>
      </c>
      <c r="E73" s="185">
        <v>6.0385842203475801E-2</v>
      </c>
      <c r="F73" s="185">
        <f t="shared" si="2"/>
        <v>6.0385842203475801E-2</v>
      </c>
      <c r="G73" s="186"/>
      <c r="H73" s="185">
        <f t="shared" si="3"/>
        <v>6.0385842203475801E-2</v>
      </c>
      <c r="I73" s="186"/>
      <c r="L73" s="98">
        <f t="shared" si="4"/>
        <v>6.0385842203475801E-2</v>
      </c>
      <c r="N73" s="98">
        <f t="shared" si="5"/>
        <v>6.0385842203475759E-2</v>
      </c>
      <c r="Q73" s="149">
        <f t="shared" si="6"/>
        <v>6.0385842203475801E-2</v>
      </c>
      <c r="R73" s="149">
        <f t="shared" si="7"/>
        <v>6.0385842203475759E-2</v>
      </c>
      <c r="T73" s="113">
        <f t="shared" si="0"/>
        <v>6.0385842203475801E-2</v>
      </c>
      <c r="U73" s="113">
        <f t="shared" si="1"/>
        <v>0.15929062077994799</v>
      </c>
    </row>
    <row r="74" spans="4:21" x14ac:dyDescent="0.2">
      <c r="D74" s="184">
        <v>40086</v>
      </c>
      <c r="E74" s="185">
        <v>0.156058970431664</v>
      </c>
      <c r="F74" s="185">
        <f t="shared" si="2"/>
        <v>0.156058970431664</v>
      </c>
      <c r="G74" s="186"/>
      <c r="H74" s="185">
        <f t="shared" si="3"/>
        <v>0.156058970431664</v>
      </c>
      <c r="I74" s="186"/>
      <c r="L74" s="98">
        <f t="shared" si="4"/>
        <v>0.156058970431664</v>
      </c>
      <c r="N74" s="98">
        <f t="shared" si="5"/>
        <v>0.15605897043166395</v>
      </c>
      <c r="Q74" s="149">
        <f t="shared" si="6"/>
        <v>0.156058970431664</v>
      </c>
      <c r="R74" s="149">
        <f t="shared" si="7"/>
        <v>0.15605897043166395</v>
      </c>
      <c r="T74" s="113">
        <f t="shared" si="0"/>
        <v>0.156058970431664</v>
      </c>
      <c r="U74" s="113">
        <f t="shared" si="1"/>
        <v>-0.11011826326143399</v>
      </c>
    </row>
    <row r="75" spans="4:21" x14ac:dyDescent="0.2">
      <c r="D75" s="184">
        <v>39994</v>
      </c>
      <c r="E75" s="185">
        <v>0.15929062077994799</v>
      </c>
      <c r="F75" s="185">
        <f t="shared" si="2"/>
        <v>0.15929062077994799</v>
      </c>
      <c r="G75" s="186"/>
      <c r="H75" s="185">
        <f t="shared" si="3"/>
        <v>0.15929062077994799</v>
      </c>
      <c r="I75" s="186"/>
      <c r="L75" s="98">
        <f t="shared" si="4"/>
        <v>0.15929062077994799</v>
      </c>
      <c r="N75" s="98">
        <f t="shared" si="5"/>
        <v>0.15929062077994804</v>
      </c>
      <c r="Q75" s="149">
        <f t="shared" si="6"/>
        <v>0.15929062077994799</v>
      </c>
      <c r="R75" s="149">
        <f t="shared" si="7"/>
        <v>0.15929062077994804</v>
      </c>
      <c r="T75" s="113">
        <f t="shared" si="0"/>
        <v>0.15929062077994799</v>
      </c>
      <c r="U75" s="113">
        <f t="shared" si="1"/>
        <v>-0.21943344550424002</v>
      </c>
    </row>
    <row r="76" spans="4:21" x14ac:dyDescent="0.2">
      <c r="D76" s="184">
        <v>39903</v>
      </c>
      <c r="E76" s="185">
        <v>-0.11011826326143399</v>
      </c>
      <c r="F76" s="185">
        <f t="shared" si="2"/>
        <v>-0.11011826326143399</v>
      </c>
      <c r="G76" s="186"/>
      <c r="H76" s="185">
        <f t="shared" si="3"/>
        <v>-0.11011826326143399</v>
      </c>
      <c r="I76" s="186"/>
      <c r="L76" s="98">
        <f t="shared" ref="L76:L139" si="8">(H76-($L$10*H77))/(1-$L$10)</f>
        <v>-0.11011826326143399</v>
      </c>
      <c r="N76" s="98">
        <f t="shared" si="5"/>
        <v>-0.11011826326143404</v>
      </c>
      <c r="Q76" s="149">
        <f t="shared" si="6"/>
        <v>-0.11011826326143399</v>
      </c>
      <c r="R76" s="149">
        <f t="shared" si="7"/>
        <v>-0.11011826326143404</v>
      </c>
      <c r="T76" s="113">
        <f t="shared" si="0"/>
        <v>-0.11011826326143399</v>
      </c>
      <c r="U76" s="113">
        <f t="shared" si="1"/>
        <v>-8.3699414899902388E-2</v>
      </c>
    </row>
    <row r="77" spans="4:21" x14ac:dyDescent="0.2">
      <c r="D77" s="184">
        <v>39813</v>
      </c>
      <c r="E77" s="185">
        <v>-0.21943344550424002</v>
      </c>
      <c r="F77" s="185">
        <f t="shared" si="2"/>
        <v>-0.21943344550424002</v>
      </c>
      <c r="G77" s="186"/>
      <c r="H77" s="185">
        <f t="shared" si="3"/>
        <v>-0.21943344550424002</v>
      </c>
      <c r="I77" s="186"/>
      <c r="L77" s="98">
        <f t="shared" si="8"/>
        <v>-0.21943344550424002</v>
      </c>
      <c r="N77" s="98">
        <f t="shared" si="5"/>
        <v>-0.21943344550424004</v>
      </c>
      <c r="Q77" s="149">
        <f t="shared" si="6"/>
        <v>-0.21943344550424002</v>
      </c>
      <c r="R77" s="149">
        <f t="shared" si="7"/>
        <v>-0.21943344550424004</v>
      </c>
      <c r="T77" s="113">
        <f t="shared" ref="T77:T111" si="9">H77</f>
        <v>-0.21943344550424002</v>
      </c>
      <c r="U77" s="113">
        <f t="shared" ref="U77:U111" si="10">H79</f>
        <v>-2.72680470869235E-2</v>
      </c>
    </row>
    <row r="78" spans="4:21" x14ac:dyDescent="0.2">
      <c r="D78" s="184">
        <v>39721</v>
      </c>
      <c r="E78" s="185">
        <v>-8.3699414899902388E-2</v>
      </c>
      <c r="F78" s="185">
        <f t="shared" si="2"/>
        <v>-8.3699414899902388E-2</v>
      </c>
      <c r="G78" s="186"/>
      <c r="H78" s="185">
        <f t="shared" si="3"/>
        <v>-8.3699414899902388E-2</v>
      </c>
      <c r="I78" s="186"/>
      <c r="L78" s="98">
        <f t="shared" si="8"/>
        <v>-8.3699414899902388E-2</v>
      </c>
      <c r="N78" s="98">
        <f t="shared" si="5"/>
        <v>-8.3699414899902402E-2</v>
      </c>
      <c r="Q78" s="149">
        <f t="shared" si="6"/>
        <v>-8.3699414899902388E-2</v>
      </c>
      <c r="R78" s="149">
        <f t="shared" si="7"/>
        <v>-8.3699414899902402E-2</v>
      </c>
      <c r="T78" s="113">
        <f t="shared" si="9"/>
        <v>-8.3699414899902388E-2</v>
      </c>
      <c r="U78" s="113">
        <f t="shared" si="10"/>
        <v>-9.4445898397433101E-2</v>
      </c>
    </row>
    <row r="79" spans="4:21" x14ac:dyDescent="0.2">
      <c r="D79" s="184">
        <v>39629</v>
      </c>
      <c r="E79" s="185">
        <v>-2.72680470869235E-2</v>
      </c>
      <c r="F79" s="185">
        <f t="shared" ref="F79:F142" si="11">E79</f>
        <v>-2.72680470869235E-2</v>
      </c>
      <c r="G79" s="186"/>
      <c r="H79" s="185">
        <f t="shared" ref="H79:H142" si="12">F79</f>
        <v>-2.72680470869235E-2</v>
      </c>
      <c r="I79" s="186"/>
      <c r="L79" s="98">
        <f t="shared" si="8"/>
        <v>-2.72680470869235E-2</v>
      </c>
      <c r="N79" s="98">
        <f t="shared" ref="N79:N142" si="13">(1+L79)*(1+G79)*(1-I79)-1</f>
        <v>-2.7268047086923541E-2</v>
      </c>
      <c r="Q79" s="149">
        <f t="shared" ref="Q79:Q142" si="14">F79</f>
        <v>-2.72680470869235E-2</v>
      </c>
      <c r="R79" s="149">
        <f t="shared" ref="R79:R142" si="15">N79</f>
        <v>-2.7268047086923541E-2</v>
      </c>
      <c r="T79" s="113">
        <f t="shared" si="9"/>
        <v>-2.72680470869235E-2</v>
      </c>
      <c r="U79" s="113">
        <f t="shared" si="10"/>
        <v>-3.3318023781138399E-2</v>
      </c>
    </row>
    <row r="80" spans="4:21" x14ac:dyDescent="0.2">
      <c r="D80" s="184">
        <v>39538</v>
      </c>
      <c r="E80" s="185">
        <v>-9.4445898397433101E-2</v>
      </c>
      <c r="F80" s="185">
        <f t="shared" si="11"/>
        <v>-9.4445898397433101E-2</v>
      </c>
      <c r="G80" s="186"/>
      <c r="H80" s="185">
        <f t="shared" si="12"/>
        <v>-9.4445898397433101E-2</v>
      </c>
      <c r="I80" s="186"/>
      <c r="L80" s="98">
        <f t="shared" si="8"/>
        <v>-9.4445898397433101E-2</v>
      </c>
      <c r="N80" s="98">
        <f t="shared" si="13"/>
        <v>-9.4445898397433115E-2</v>
      </c>
      <c r="Q80" s="149">
        <f t="shared" si="14"/>
        <v>-9.4445898397433101E-2</v>
      </c>
      <c r="R80" s="149">
        <f t="shared" si="15"/>
        <v>-9.4445898397433115E-2</v>
      </c>
      <c r="T80" s="113">
        <f t="shared" si="9"/>
        <v>-9.4445898397433101E-2</v>
      </c>
      <c r="U80" s="113">
        <f t="shared" si="10"/>
        <v>2.0302812140013102E-2</v>
      </c>
    </row>
    <row r="81" spans="4:21" x14ac:dyDescent="0.2">
      <c r="D81" s="184">
        <v>39447</v>
      </c>
      <c r="E81" s="185">
        <v>-3.3318023781138399E-2</v>
      </c>
      <c r="F81" s="185">
        <f t="shared" si="11"/>
        <v>-3.3318023781138399E-2</v>
      </c>
      <c r="G81" s="186"/>
      <c r="H81" s="185">
        <f t="shared" si="12"/>
        <v>-3.3318023781138399E-2</v>
      </c>
      <c r="I81" s="186"/>
      <c r="L81" s="98">
        <f t="shared" si="8"/>
        <v>-3.3318023781138399E-2</v>
      </c>
      <c r="N81" s="98">
        <f t="shared" si="13"/>
        <v>-3.3318023781138351E-2</v>
      </c>
      <c r="Q81" s="149">
        <f t="shared" si="14"/>
        <v>-3.3318023781138399E-2</v>
      </c>
      <c r="R81" s="149">
        <f t="shared" si="15"/>
        <v>-3.3318023781138351E-2</v>
      </c>
      <c r="T81" s="113">
        <f t="shared" si="9"/>
        <v>-3.3318023781138399E-2</v>
      </c>
      <c r="U81" s="113">
        <f t="shared" si="10"/>
        <v>6.2781603206120792E-2</v>
      </c>
    </row>
    <row r="82" spans="4:21" x14ac:dyDescent="0.2">
      <c r="D82" s="184">
        <v>39355</v>
      </c>
      <c r="E82" s="185">
        <v>2.0302812140013102E-2</v>
      </c>
      <c r="F82" s="185">
        <f t="shared" si="11"/>
        <v>2.0302812140013102E-2</v>
      </c>
      <c r="G82" s="186"/>
      <c r="H82" s="185">
        <f t="shared" si="12"/>
        <v>2.0302812140013102E-2</v>
      </c>
      <c r="I82" s="186"/>
      <c r="L82" s="98">
        <f t="shared" si="8"/>
        <v>2.0302812140013102E-2</v>
      </c>
      <c r="N82" s="98">
        <f t="shared" si="13"/>
        <v>2.030281214001306E-2</v>
      </c>
      <c r="Q82" s="149">
        <f t="shared" si="14"/>
        <v>2.0302812140013102E-2</v>
      </c>
      <c r="R82" s="149">
        <f t="shared" si="15"/>
        <v>2.030281214001306E-2</v>
      </c>
      <c r="T82" s="113">
        <f t="shared" si="9"/>
        <v>2.0302812140013102E-2</v>
      </c>
      <c r="U82" s="113">
        <f t="shared" si="10"/>
        <v>6.4005882134390299E-3</v>
      </c>
    </row>
    <row r="83" spans="4:21" x14ac:dyDescent="0.2">
      <c r="D83" s="184">
        <v>39263</v>
      </c>
      <c r="E83" s="185">
        <v>6.2781603206120792E-2</v>
      </c>
      <c r="F83" s="185">
        <f t="shared" si="11"/>
        <v>6.2781603206120792E-2</v>
      </c>
      <c r="G83" s="186"/>
      <c r="H83" s="185">
        <f t="shared" si="12"/>
        <v>6.2781603206120792E-2</v>
      </c>
      <c r="I83" s="186"/>
      <c r="L83" s="98">
        <f t="shared" si="8"/>
        <v>6.2781603206120792E-2</v>
      </c>
      <c r="N83" s="98">
        <f t="shared" si="13"/>
        <v>6.2781603206120806E-2</v>
      </c>
      <c r="Q83" s="149">
        <f t="shared" si="14"/>
        <v>6.2781603206120792E-2</v>
      </c>
      <c r="R83" s="149">
        <f t="shared" si="15"/>
        <v>6.2781603206120806E-2</v>
      </c>
      <c r="T83" s="113">
        <f t="shared" si="9"/>
        <v>6.2781603206120792E-2</v>
      </c>
      <c r="U83" s="113">
        <f t="shared" si="10"/>
        <v>6.6982216460308899E-2</v>
      </c>
    </row>
    <row r="84" spans="4:21" x14ac:dyDescent="0.2">
      <c r="D84" s="184">
        <v>39172</v>
      </c>
      <c r="E84" s="185">
        <v>6.4005882134390299E-3</v>
      </c>
      <c r="F84" s="185">
        <f t="shared" si="11"/>
        <v>6.4005882134390299E-3</v>
      </c>
      <c r="G84" s="186"/>
      <c r="H84" s="185">
        <f t="shared" si="12"/>
        <v>6.4005882134390299E-3</v>
      </c>
      <c r="I84" s="186"/>
      <c r="L84" s="98">
        <f t="shared" si="8"/>
        <v>6.4005882134390299E-3</v>
      </c>
      <c r="N84" s="98">
        <f t="shared" si="13"/>
        <v>6.4005882134390291E-3</v>
      </c>
      <c r="Q84" s="149">
        <f t="shared" si="14"/>
        <v>6.4005882134390299E-3</v>
      </c>
      <c r="R84" s="149">
        <f t="shared" si="15"/>
        <v>6.4005882134390291E-3</v>
      </c>
      <c r="T84" s="113">
        <f t="shared" si="9"/>
        <v>6.4005882134390299E-3</v>
      </c>
      <c r="U84" s="113">
        <f t="shared" si="10"/>
        <v>5.6654157363104793E-2</v>
      </c>
    </row>
    <row r="85" spans="4:21" x14ac:dyDescent="0.2">
      <c r="D85" s="184">
        <v>39082</v>
      </c>
      <c r="E85" s="185">
        <v>6.6982216460308899E-2</v>
      </c>
      <c r="F85" s="185">
        <f t="shared" si="11"/>
        <v>6.6982216460308899E-2</v>
      </c>
      <c r="G85" s="186"/>
      <c r="H85" s="185">
        <f t="shared" si="12"/>
        <v>6.6982216460308899E-2</v>
      </c>
      <c r="I85" s="186"/>
      <c r="L85" s="98">
        <f t="shared" si="8"/>
        <v>6.6982216460308899E-2</v>
      </c>
      <c r="N85" s="98">
        <f t="shared" si="13"/>
        <v>6.6982216460308885E-2</v>
      </c>
      <c r="Q85" s="149">
        <f t="shared" si="14"/>
        <v>6.6982216460308899E-2</v>
      </c>
      <c r="R85" s="149">
        <f t="shared" si="15"/>
        <v>6.6982216460308885E-2</v>
      </c>
      <c r="T85" s="113">
        <f t="shared" si="9"/>
        <v>6.6982216460308899E-2</v>
      </c>
      <c r="U85" s="113">
        <f t="shared" si="10"/>
        <v>-1.4405811177186301E-2</v>
      </c>
    </row>
    <row r="86" spans="4:21" x14ac:dyDescent="0.2">
      <c r="D86" s="184">
        <v>38990</v>
      </c>
      <c r="E86" s="185">
        <v>5.6654157363104793E-2</v>
      </c>
      <c r="F86" s="185">
        <f t="shared" si="11"/>
        <v>5.6654157363104793E-2</v>
      </c>
      <c r="G86" s="186"/>
      <c r="H86" s="185">
        <f t="shared" si="12"/>
        <v>5.6654157363104793E-2</v>
      </c>
      <c r="I86" s="186"/>
      <c r="L86" s="98">
        <f t="shared" si="8"/>
        <v>5.6654157363104793E-2</v>
      </c>
      <c r="N86" s="98">
        <f t="shared" si="13"/>
        <v>5.6654157363104751E-2</v>
      </c>
      <c r="Q86" s="149">
        <f t="shared" si="14"/>
        <v>5.6654157363104793E-2</v>
      </c>
      <c r="R86" s="149">
        <f t="shared" si="15"/>
        <v>5.6654157363104751E-2</v>
      </c>
      <c r="T86" s="113">
        <f t="shared" si="9"/>
        <v>5.6654157363104793E-2</v>
      </c>
      <c r="U86" s="113">
        <f t="shared" si="10"/>
        <v>4.2074897133719501E-2</v>
      </c>
    </row>
    <row r="87" spans="4:21" x14ac:dyDescent="0.2">
      <c r="D87" s="184">
        <v>38898</v>
      </c>
      <c r="E87" s="185">
        <v>-1.4405811177186301E-2</v>
      </c>
      <c r="F87" s="185">
        <f t="shared" si="11"/>
        <v>-1.4405811177186301E-2</v>
      </c>
      <c r="G87" s="186"/>
      <c r="H87" s="185">
        <f t="shared" si="12"/>
        <v>-1.4405811177186301E-2</v>
      </c>
      <c r="I87" s="186"/>
      <c r="L87" s="98">
        <f t="shared" si="8"/>
        <v>-1.4405811177186301E-2</v>
      </c>
      <c r="N87" s="98">
        <f t="shared" si="13"/>
        <v>-1.4405811177186312E-2</v>
      </c>
      <c r="Q87" s="149">
        <f t="shared" si="14"/>
        <v>-1.4405811177186301E-2</v>
      </c>
      <c r="R87" s="149">
        <f t="shared" si="15"/>
        <v>-1.4405811177186312E-2</v>
      </c>
      <c r="T87" s="113">
        <f t="shared" si="9"/>
        <v>-1.4405811177186301E-2</v>
      </c>
      <c r="U87" s="113">
        <f t="shared" si="10"/>
        <v>2.08760258346294E-2</v>
      </c>
    </row>
    <row r="88" spans="4:21" x14ac:dyDescent="0.2">
      <c r="D88" s="184">
        <v>38807</v>
      </c>
      <c r="E88" s="185">
        <v>4.2074897133719501E-2</v>
      </c>
      <c r="F88" s="185">
        <f t="shared" si="11"/>
        <v>4.2074897133719501E-2</v>
      </c>
      <c r="G88" s="186"/>
      <c r="H88" s="185">
        <f t="shared" si="12"/>
        <v>4.2074897133719501E-2</v>
      </c>
      <c r="I88" s="186"/>
      <c r="L88" s="98">
        <f t="shared" si="8"/>
        <v>4.2074897133719501E-2</v>
      </c>
      <c r="N88" s="98">
        <f t="shared" si="13"/>
        <v>4.207489713371948E-2</v>
      </c>
      <c r="Q88" s="149">
        <f t="shared" si="14"/>
        <v>4.2074897133719501E-2</v>
      </c>
      <c r="R88" s="149">
        <f t="shared" si="15"/>
        <v>4.207489713371948E-2</v>
      </c>
      <c r="T88" s="113">
        <f t="shared" si="9"/>
        <v>4.2074897133719501E-2</v>
      </c>
      <c r="U88" s="113">
        <f t="shared" si="10"/>
        <v>3.60488441119367E-2</v>
      </c>
    </row>
    <row r="89" spans="4:21" x14ac:dyDescent="0.2">
      <c r="D89" s="184">
        <v>38717</v>
      </c>
      <c r="E89" s="185">
        <v>2.08760258346294E-2</v>
      </c>
      <c r="F89" s="185">
        <f t="shared" si="11"/>
        <v>2.08760258346294E-2</v>
      </c>
      <c r="G89" s="186"/>
      <c r="H89" s="185">
        <f t="shared" si="12"/>
        <v>2.08760258346294E-2</v>
      </c>
      <c r="I89" s="186"/>
      <c r="L89" s="98">
        <f t="shared" si="8"/>
        <v>2.08760258346294E-2</v>
      </c>
      <c r="N89" s="98">
        <f t="shared" si="13"/>
        <v>2.0876025834629441E-2</v>
      </c>
      <c r="Q89" s="149">
        <f t="shared" si="14"/>
        <v>2.08760258346294E-2</v>
      </c>
      <c r="R89" s="149">
        <f t="shared" si="15"/>
        <v>2.0876025834629441E-2</v>
      </c>
      <c r="T89" s="113">
        <f t="shared" si="9"/>
        <v>2.08760258346294E-2</v>
      </c>
      <c r="U89" s="113">
        <f t="shared" si="10"/>
        <v>1.36864323657628E-2</v>
      </c>
    </row>
    <row r="90" spans="4:21" x14ac:dyDescent="0.2">
      <c r="D90" s="184">
        <v>38625</v>
      </c>
      <c r="E90" s="185">
        <v>3.60488441119367E-2</v>
      </c>
      <c r="F90" s="185">
        <f t="shared" si="11"/>
        <v>3.60488441119367E-2</v>
      </c>
      <c r="G90" s="186"/>
      <c r="H90" s="185">
        <f t="shared" si="12"/>
        <v>3.60488441119367E-2</v>
      </c>
      <c r="I90" s="186"/>
      <c r="L90" s="98">
        <f t="shared" si="8"/>
        <v>3.60488441119367E-2</v>
      </c>
      <c r="N90" s="98">
        <f t="shared" si="13"/>
        <v>3.6048844111936651E-2</v>
      </c>
      <c r="Q90" s="149">
        <f t="shared" si="14"/>
        <v>3.60488441119367E-2</v>
      </c>
      <c r="R90" s="149">
        <f t="shared" si="15"/>
        <v>3.6048844111936651E-2</v>
      </c>
      <c r="T90" s="113">
        <f t="shared" si="9"/>
        <v>3.60488441119367E-2</v>
      </c>
      <c r="U90" s="113">
        <f t="shared" si="10"/>
        <v>-2.1483682065752099E-2</v>
      </c>
    </row>
    <row r="91" spans="4:21" x14ac:dyDescent="0.2">
      <c r="D91" s="184">
        <v>38533</v>
      </c>
      <c r="E91" s="185">
        <v>1.36864323657628E-2</v>
      </c>
      <c r="F91" s="185">
        <f t="shared" si="11"/>
        <v>1.36864323657628E-2</v>
      </c>
      <c r="G91" s="186"/>
      <c r="H91" s="185">
        <f t="shared" si="12"/>
        <v>1.36864323657628E-2</v>
      </c>
      <c r="I91" s="186"/>
      <c r="L91" s="98">
        <f t="shared" si="8"/>
        <v>1.36864323657628E-2</v>
      </c>
      <c r="N91" s="98">
        <f t="shared" si="13"/>
        <v>1.3686432365762835E-2</v>
      </c>
      <c r="Q91" s="149">
        <f t="shared" si="14"/>
        <v>1.36864323657628E-2</v>
      </c>
      <c r="R91" s="149">
        <f t="shared" si="15"/>
        <v>1.3686432365762835E-2</v>
      </c>
      <c r="T91" s="113">
        <f t="shared" si="9"/>
        <v>1.36864323657628E-2</v>
      </c>
      <c r="U91" s="113">
        <f t="shared" si="10"/>
        <v>9.2303069944910096E-2</v>
      </c>
    </row>
    <row r="92" spans="4:21" x14ac:dyDescent="0.2">
      <c r="D92" s="184">
        <v>38442</v>
      </c>
      <c r="E92" s="185">
        <v>-2.1483682065752099E-2</v>
      </c>
      <c r="F92" s="185">
        <f t="shared" si="11"/>
        <v>-2.1483682065752099E-2</v>
      </c>
      <c r="G92" s="186"/>
      <c r="H92" s="185">
        <f t="shared" si="12"/>
        <v>-2.1483682065752099E-2</v>
      </c>
      <c r="I92" s="186"/>
      <c r="L92" s="98">
        <f t="shared" si="8"/>
        <v>-2.1483682065752099E-2</v>
      </c>
      <c r="N92" s="98">
        <f t="shared" si="13"/>
        <v>-2.148368206575213E-2</v>
      </c>
      <c r="Q92" s="149">
        <f t="shared" si="14"/>
        <v>-2.1483682065752099E-2</v>
      </c>
      <c r="R92" s="149">
        <f t="shared" si="15"/>
        <v>-2.148368206575213E-2</v>
      </c>
      <c r="T92" s="113">
        <f t="shared" si="9"/>
        <v>-2.1483682065752099E-2</v>
      </c>
      <c r="U92" s="113">
        <f t="shared" si="10"/>
        <v>-1.86709719606254E-2</v>
      </c>
    </row>
    <row r="93" spans="4:21" x14ac:dyDescent="0.2">
      <c r="D93" s="184">
        <v>38352</v>
      </c>
      <c r="E93" s="185">
        <v>9.2303069944910096E-2</v>
      </c>
      <c r="F93" s="185">
        <f t="shared" si="11"/>
        <v>9.2303069944910096E-2</v>
      </c>
      <c r="G93" s="186"/>
      <c r="H93" s="185">
        <f t="shared" si="12"/>
        <v>9.2303069944910096E-2</v>
      </c>
      <c r="I93" s="186"/>
      <c r="L93" s="98">
        <f t="shared" si="8"/>
        <v>9.2303069944910096E-2</v>
      </c>
      <c r="N93" s="98">
        <f t="shared" si="13"/>
        <v>9.230306994491011E-2</v>
      </c>
      <c r="Q93" s="149">
        <f t="shared" si="14"/>
        <v>9.2303069944910096E-2</v>
      </c>
      <c r="R93" s="149">
        <f t="shared" si="15"/>
        <v>9.230306994491011E-2</v>
      </c>
      <c r="T93" s="113">
        <f t="shared" si="9"/>
        <v>9.2303069944910096E-2</v>
      </c>
      <c r="U93" s="113">
        <f t="shared" si="10"/>
        <v>1.7211281712098202E-2</v>
      </c>
    </row>
    <row r="94" spans="4:21" x14ac:dyDescent="0.2">
      <c r="D94" s="184">
        <v>38260</v>
      </c>
      <c r="E94" s="185">
        <v>-1.86709719606254E-2</v>
      </c>
      <c r="F94" s="185">
        <f t="shared" si="11"/>
        <v>-1.86709719606254E-2</v>
      </c>
      <c r="G94" s="186"/>
      <c r="H94" s="185">
        <f t="shared" si="12"/>
        <v>-1.86709719606254E-2</v>
      </c>
      <c r="I94" s="186"/>
      <c r="L94" s="98">
        <f t="shared" si="8"/>
        <v>-1.86709719606254E-2</v>
      </c>
      <c r="N94" s="98">
        <f t="shared" si="13"/>
        <v>-1.8670971960625393E-2</v>
      </c>
      <c r="Q94" s="149">
        <f t="shared" si="14"/>
        <v>-1.86709719606254E-2</v>
      </c>
      <c r="R94" s="149">
        <f t="shared" si="15"/>
        <v>-1.8670971960625393E-2</v>
      </c>
      <c r="T94" s="113">
        <f t="shared" si="9"/>
        <v>-1.86709719606254E-2</v>
      </c>
      <c r="U94" s="113">
        <f t="shared" si="10"/>
        <v>1.69327721110346E-2</v>
      </c>
    </row>
    <row r="95" spans="4:21" x14ac:dyDescent="0.2">
      <c r="D95" s="184">
        <v>38168</v>
      </c>
      <c r="E95" s="185">
        <v>1.7211281712098202E-2</v>
      </c>
      <c r="F95" s="185">
        <f t="shared" si="11"/>
        <v>1.7211281712098202E-2</v>
      </c>
      <c r="G95" s="186"/>
      <c r="H95" s="185">
        <f t="shared" si="12"/>
        <v>1.7211281712098202E-2</v>
      </c>
      <c r="I95" s="186"/>
      <c r="L95" s="98">
        <f t="shared" si="8"/>
        <v>1.7211281712098202E-2</v>
      </c>
      <c r="N95" s="98">
        <f t="shared" si="13"/>
        <v>1.7211281712098181E-2</v>
      </c>
      <c r="Q95" s="149">
        <f t="shared" si="14"/>
        <v>1.7211281712098202E-2</v>
      </c>
      <c r="R95" s="149">
        <f t="shared" si="15"/>
        <v>1.7211281712098181E-2</v>
      </c>
      <c r="T95" s="113">
        <f t="shared" si="9"/>
        <v>1.7211281712098202E-2</v>
      </c>
      <c r="U95" s="113">
        <f t="shared" si="10"/>
        <v>0.12176471491451001</v>
      </c>
    </row>
    <row r="96" spans="4:21" x14ac:dyDescent="0.2">
      <c r="D96" s="184">
        <v>38077</v>
      </c>
      <c r="E96" s="185">
        <v>1.69327721110346E-2</v>
      </c>
      <c r="F96" s="185">
        <f t="shared" si="11"/>
        <v>1.69327721110346E-2</v>
      </c>
      <c r="G96" s="186"/>
      <c r="H96" s="185">
        <f t="shared" si="12"/>
        <v>1.69327721110346E-2</v>
      </c>
      <c r="I96" s="186"/>
      <c r="L96" s="98">
        <f t="shared" si="8"/>
        <v>1.69327721110346E-2</v>
      </c>
      <c r="N96" s="98">
        <f t="shared" si="13"/>
        <v>1.6932772111034611E-2</v>
      </c>
      <c r="Q96" s="149">
        <f t="shared" si="14"/>
        <v>1.69327721110346E-2</v>
      </c>
      <c r="R96" s="149">
        <f t="shared" si="15"/>
        <v>1.6932772111034611E-2</v>
      </c>
      <c r="T96" s="113">
        <f t="shared" si="9"/>
        <v>1.69327721110346E-2</v>
      </c>
      <c r="U96" s="113">
        <f t="shared" si="10"/>
        <v>2.6459959667386502E-2</v>
      </c>
    </row>
    <row r="97" spans="4:21" x14ac:dyDescent="0.2">
      <c r="D97" s="184">
        <v>37986</v>
      </c>
      <c r="E97" s="185">
        <v>0.12176471491451001</v>
      </c>
      <c r="F97" s="185">
        <f t="shared" si="11"/>
        <v>0.12176471491451001</v>
      </c>
      <c r="G97" s="186"/>
      <c r="H97" s="185">
        <f t="shared" si="12"/>
        <v>0.12176471491451001</v>
      </c>
      <c r="I97" s="186"/>
      <c r="L97" s="98">
        <f t="shared" si="8"/>
        <v>0.12176471491451001</v>
      </c>
      <c r="N97" s="98">
        <f t="shared" si="13"/>
        <v>0.12176471491451002</v>
      </c>
      <c r="Q97" s="149">
        <f t="shared" si="14"/>
        <v>0.12176471491451001</v>
      </c>
      <c r="R97" s="149">
        <f t="shared" si="15"/>
        <v>0.12176471491451002</v>
      </c>
      <c r="T97" s="113">
        <f t="shared" si="9"/>
        <v>0.12176471491451001</v>
      </c>
      <c r="U97" s="113">
        <f t="shared" si="10"/>
        <v>0.15393218988497501</v>
      </c>
    </row>
    <row r="98" spans="4:21" x14ac:dyDescent="0.2">
      <c r="D98" s="184">
        <v>37894</v>
      </c>
      <c r="E98" s="185">
        <v>2.6459959667386502E-2</v>
      </c>
      <c r="F98" s="185">
        <f t="shared" si="11"/>
        <v>2.6459959667386502E-2</v>
      </c>
      <c r="G98" s="186"/>
      <c r="H98" s="185">
        <f t="shared" si="12"/>
        <v>2.6459959667386502E-2</v>
      </c>
      <c r="I98" s="186"/>
      <c r="L98" s="98">
        <f t="shared" si="8"/>
        <v>2.6459959667386502E-2</v>
      </c>
      <c r="N98" s="98">
        <f t="shared" si="13"/>
        <v>2.6459959667386457E-2</v>
      </c>
      <c r="Q98" s="149">
        <f t="shared" si="14"/>
        <v>2.6459959667386502E-2</v>
      </c>
      <c r="R98" s="149">
        <f t="shared" si="15"/>
        <v>2.6459959667386457E-2</v>
      </c>
      <c r="T98" s="113">
        <f t="shared" si="9"/>
        <v>2.6459959667386502E-2</v>
      </c>
      <c r="U98" s="113">
        <f t="shared" si="10"/>
        <v>-3.1494165220979503E-2</v>
      </c>
    </row>
    <row r="99" spans="4:21" x14ac:dyDescent="0.2">
      <c r="D99" s="184">
        <v>37802</v>
      </c>
      <c r="E99" s="185">
        <v>0.15393218988497501</v>
      </c>
      <c r="F99" s="185">
        <f t="shared" si="11"/>
        <v>0.15393218988497501</v>
      </c>
      <c r="G99" s="186"/>
      <c r="H99" s="185">
        <f t="shared" si="12"/>
        <v>0.15393218988497501</v>
      </c>
      <c r="I99" s="186"/>
      <c r="L99" s="98">
        <f t="shared" si="8"/>
        <v>0.15393218988497501</v>
      </c>
      <c r="N99" s="98">
        <f t="shared" si="13"/>
        <v>0.15393218988497503</v>
      </c>
      <c r="Q99" s="149">
        <f t="shared" si="14"/>
        <v>0.15393218988497501</v>
      </c>
      <c r="R99" s="149">
        <f t="shared" si="15"/>
        <v>0.15393218988497503</v>
      </c>
      <c r="T99" s="113">
        <f t="shared" si="9"/>
        <v>0.15393218988497501</v>
      </c>
      <c r="U99" s="113">
        <f t="shared" si="10"/>
        <v>8.4374951944638413E-2</v>
      </c>
    </row>
    <row r="100" spans="4:21" x14ac:dyDescent="0.2">
      <c r="D100" s="184">
        <v>37711</v>
      </c>
      <c r="E100" s="185">
        <v>-3.1494165220979503E-2</v>
      </c>
      <c r="F100" s="185">
        <f t="shared" si="11"/>
        <v>-3.1494165220979503E-2</v>
      </c>
      <c r="G100" s="186"/>
      <c r="H100" s="185">
        <f t="shared" si="12"/>
        <v>-3.1494165220979503E-2</v>
      </c>
      <c r="I100" s="186"/>
      <c r="L100" s="98">
        <f t="shared" si="8"/>
        <v>-3.1494165220979503E-2</v>
      </c>
      <c r="N100" s="98">
        <f t="shared" si="13"/>
        <v>-3.1494165220979475E-2</v>
      </c>
      <c r="Q100" s="149">
        <f t="shared" si="14"/>
        <v>-3.1494165220979503E-2</v>
      </c>
      <c r="R100" s="149">
        <f t="shared" si="15"/>
        <v>-3.1494165220979475E-2</v>
      </c>
      <c r="T100" s="113">
        <f t="shared" si="9"/>
        <v>-3.1494165220979503E-2</v>
      </c>
      <c r="U100" s="113">
        <f t="shared" si="10"/>
        <v>-0.17276581482446701</v>
      </c>
    </row>
    <row r="101" spans="4:21" x14ac:dyDescent="0.2">
      <c r="D101" s="184">
        <v>37621</v>
      </c>
      <c r="E101" s="185">
        <v>8.4374951944638413E-2</v>
      </c>
      <c r="F101" s="185">
        <f t="shared" si="11"/>
        <v>8.4374951944638413E-2</v>
      </c>
      <c r="G101" s="186"/>
      <c r="H101" s="185">
        <f t="shared" si="12"/>
        <v>8.4374951944638413E-2</v>
      </c>
      <c r="I101" s="186"/>
      <c r="L101" s="98">
        <f t="shared" si="8"/>
        <v>8.4374951944638413E-2</v>
      </c>
      <c r="N101" s="98">
        <f t="shared" si="13"/>
        <v>8.4374951944638399E-2</v>
      </c>
      <c r="Q101" s="149">
        <f t="shared" si="14"/>
        <v>8.4374951944638413E-2</v>
      </c>
      <c r="R101" s="149">
        <f t="shared" si="15"/>
        <v>8.4374951944638399E-2</v>
      </c>
      <c r="T101" s="113">
        <f t="shared" si="9"/>
        <v>8.4374951944638413E-2</v>
      </c>
      <c r="U101" s="113">
        <f t="shared" si="10"/>
        <v>-0.133966877251014</v>
      </c>
    </row>
    <row r="102" spans="4:21" x14ac:dyDescent="0.2">
      <c r="D102" s="184">
        <v>37529</v>
      </c>
      <c r="E102" s="185">
        <v>-0.17276581482446701</v>
      </c>
      <c r="F102" s="185">
        <f t="shared" si="11"/>
        <v>-0.17276581482446701</v>
      </c>
      <c r="G102" s="186"/>
      <c r="H102" s="185">
        <f t="shared" si="12"/>
        <v>-0.17276581482446701</v>
      </c>
      <c r="I102" s="186"/>
      <c r="L102" s="98">
        <f t="shared" si="8"/>
        <v>-0.17276581482446701</v>
      </c>
      <c r="N102" s="98">
        <f t="shared" si="13"/>
        <v>-0.17276581482446707</v>
      </c>
      <c r="Q102" s="149">
        <f t="shared" si="14"/>
        <v>-0.17276581482446701</v>
      </c>
      <c r="R102" s="149">
        <f t="shared" si="15"/>
        <v>-0.17276581482446707</v>
      </c>
      <c r="T102" s="113">
        <f t="shared" si="9"/>
        <v>-0.17276581482446701</v>
      </c>
      <c r="U102" s="113">
        <f t="shared" si="10"/>
        <v>2.74887660812273E-3</v>
      </c>
    </row>
    <row r="103" spans="4:21" x14ac:dyDescent="0.2">
      <c r="D103" s="184">
        <v>37437</v>
      </c>
      <c r="E103" s="185">
        <v>-0.133966877251014</v>
      </c>
      <c r="F103" s="185">
        <f t="shared" si="11"/>
        <v>-0.133966877251014</v>
      </c>
      <c r="G103" s="186"/>
      <c r="H103" s="185">
        <f t="shared" si="12"/>
        <v>-0.133966877251014</v>
      </c>
      <c r="I103" s="186"/>
      <c r="L103" s="98">
        <f t="shared" si="8"/>
        <v>-0.133966877251014</v>
      </c>
      <c r="N103" s="98">
        <f t="shared" si="13"/>
        <v>-0.13396687725101397</v>
      </c>
      <c r="Q103" s="149">
        <f t="shared" si="14"/>
        <v>-0.133966877251014</v>
      </c>
      <c r="R103" s="149">
        <f t="shared" si="15"/>
        <v>-0.13396687725101397</v>
      </c>
      <c r="T103" s="113">
        <f t="shared" si="9"/>
        <v>-0.133966877251014</v>
      </c>
      <c r="U103" s="113">
        <f t="shared" si="10"/>
        <v>0.10684993518155</v>
      </c>
    </row>
    <row r="104" spans="4:21" x14ac:dyDescent="0.2">
      <c r="D104" s="184">
        <v>37346</v>
      </c>
      <c r="E104" s="185">
        <v>2.74887660812273E-3</v>
      </c>
      <c r="F104" s="185">
        <f t="shared" si="11"/>
        <v>2.74887660812273E-3</v>
      </c>
      <c r="G104" s="186"/>
      <c r="H104" s="185">
        <f t="shared" si="12"/>
        <v>2.74887660812273E-3</v>
      </c>
      <c r="I104" s="186"/>
      <c r="L104" s="98">
        <f t="shared" si="8"/>
        <v>2.74887660812273E-3</v>
      </c>
      <c r="N104" s="98">
        <f t="shared" si="13"/>
        <v>2.74887660812273E-3</v>
      </c>
      <c r="Q104" s="149">
        <f t="shared" si="14"/>
        <v>2.74887660812273E-3</v>
      </c>
      <c r="R104" s="149">
        <f t="shared" si="15"/>
        <v>2.74887660812273E-3</v>
      </c>
      <c r="T104" s="113">
        <f t="shared" si="9"/>
        <v>2.74887660812273E-3</v>
      </c>
      <c r="U104" s="113">
        <f t="shared" si="10"/>
        <v>-0.14678152979905101</v>
      </c>
    </row>
    <row r="105" spans="4:21" x14ac:dyDescent="0.2">
      <c r="D105" s="184">
        <v>37256</v>
      </c>
      <c r="E105" s="185">
        <v>0.10684993518155</v>
      </c>
      <c r="F105" s="185">
        <f t="shared" si="11"/>
        <v>0.10684993518155</v>
      </c>
      <c r="G105" s="186"/>
      <c r="H105" s="185">
        <f t="shared" si="12"/>
        <v>0.10684993518155</v>
      </c>
      <c r="I105" s="186"/>
      <c r="L105" s="98">
        <f t="shared" si="8"/>
        <v>0.10684993518155</v>
      </c>
      <c r="N105" s="98">
        <f t="shared" si="13"/>
        <v>0.10684993518154995</v>
      </c>
      <c r="Q105" s="149">
        <f t="shared" si="14"/>
        <v>0.10684993518155</v>
      </c>
      <c r="R105" s="149">
        <f t="shared" si="15"/>
        <v>0.10684993518154995</v>
      </c>
      <c r="T105" s="113">
        <f t="shared" si="9"/>
        <v>0.10684993518155</v>
      </c>
      <c r="U105" s="113">
        <f t="shared" si="10"/>
        <v>5.8524929070437902E-2</v>
      </c>
    </row>
    <row r="106" spans="4:21" x14ac:dyDescent="0.2">
      <c r="D106" s="184">
        <v>37164</v>
      </c>
      <c r="E106" s="185">
        <v>-0.14678152979905101</v>
      </c>
      <c r="F106" s="185">
        <f t="shared" si="11"/>
        <v>-0.14678152979905101</v>
      </c>
      <c r="G106" s="186"/>
      <c r="H106" s="185">
        <f t="shared" si="12"/>
        <v>-0.14678152979905101</v>
      </c>
      <c r="I106" s="186"/>
      <c r="L106" s="98">
        <f t="shared" si="8"/>
        <v>-0.14678152979905101</v>
      </c>
      <c r="N106" s="98">
        <f t="shared" si="13"/>
        <v>-0.14678152979905101</v>
      </c>
      <c r="Q106" s="149">
        <f t="shared" si="14"/>
        <v>-0.14678152979905101</v>
      </c>
      <c r="R106" s="149">
        <f t="shared" si="15"/>
        <v>-0.14678152979905101</v>
      </c>
      <c r="T106" s="113">
        <f t="shared" si="9"/>
        <v>-0.14678152979905101</v>
      </c>
      <c r="U106" s="113">
        <f t="shared" si="10"/>
        <v>-0.11855413307620699</v>
      </c>
    </row>
    <row r="107" spans="4:21" x14ac:dyDescent="0.2">
      <c r="D107" s="184">
        <v>37072</v>
      </c>
      <c r="E107" s="185">
        <v>5.8524929070437902E-2</v>
      </c>
      <c r="F107" s="185">
        <f t="shared" si="11"/>
        <v>5.8524929070437902E-2</v>
      </c>
      <c r="G107" s="186"/>
      <c r="H107" s="185">
        <f t="shared" si="12"/>
        <v>5.8524929070437902E-2</v>
      </c>
      <c r="I107" s="186"/>
      <c r="L107" s="98">
        <f t="shared" si="8"/>
        <v>5.8524929070437902E-2</v>
      </c>
      <c r="N107" s="98">
        <f t="shared" si="13"/>
        <v>5.8524929070437937E-2</v>
      </c>
      <c r="Q107" s="149">
        <f t="shared" si="14"/>
        <v>5.8524929070437902E-2</v>
      </c>
      <c r="R107" s="149">
        <f t="shared" si="15"/>
        <v>5.8524929070437937E-2</v>
      </c>
      <c r="T107" s="113">
        <f t="shared" si="9"/>
        <v>5.8524929070437902E-2</v>
      </c>
      <c r="U107" s="113">
        <f t="shared" si="10"/>
        <v>-7.8244783247301705E-2</v>
      </c>
    </row>
    <row r="108" spans="4:21" x14ac:dyDescent="0.2">
      <c r="D108" s="184">
        <v>36981</v>
      </c>
      <c r="E108" s="185">
        <v>-0.11855413307620699</v>
      </c>
      <c r="F108" s="185">
        <f t="shared" si="11"/>
        <v>-0.11855413307620699</v>
      </c>
      <c r="G108" s="186"/>
      <c r="H108" s="185">
        <f t="shared" si="12"/>
        <v>-0.11855413307620699</v>
      </c>
      <c r="I108" s="186"/>
      <c r="L108" s="98">
        <f t="shared" si="8"/>
        <v>-0.11855413307620699</v>
      </c>
      <c r="N108" s="98">
        <f t="shared" si="13"/>
        <v>-0.11855413307620699</v>
      </c>
      <c r="Q108" s="149">
        <f t="shared" si="14"/>
        <v>-0.11855413307620699</v>
      </c>
      <c r="R108" s="149">
        <f t="shared" si="15"/>
        <v>-0.11855413307620699</v>
      </c>
      <c r="T108" s="113">
        <f t="shared" si="9"/>
        <v>-0.11855413307620699</v>
      </c>
      <c r="U108" s="113">
        <f t="shared" si="10"/>
        <v>-9.6865828405039399E-3</v>
      </c>
    </row>
    <row r="109" spans="4:21" x14ac:dyDescent="0.2">
      <c r="D109" s="184">
        <v>36891</v>
      </c>
      <c r="E109" s="185">
        <v>-7.8244783247301705E-2</v>
      </c>
      <c r="F109" s="185">
        <f t="shared" si="11"/>
        <v>-7.8244783247301705E-2</v>
      </c>
      <c r="G109" s="186"/>
      <c r="H109" s="185">
        <f t="shared" si="12"/>
        <v>-7.8244783247301705E-2</v>
      </c>
      <c r="I109" s="186"/>
      <c r="L109" s="98">
        <f t="shared" si="8"/>
        <v>-7.8244783247301705E-2</v>
      </c>
      <c r="N109" s="98">
        <f t="shared" si="13"/>
        <v>-7.8244783247301664E-2</v>
      </c>
      <c r="Q109" s="149">
        <f t="shared" si="14"/>
        <v>-7.8244783247301705E-2</v>
      </c>
      <c r="R109" s="149">
        <f t="shared" si="15"/>
        <v>-7.8244783247301664E-2</v>
      </c>
      <c r="T109" s="113">
        <f t="shared" si="9"/>
        <v>-7.8244783247301705E-2</v>
      </c>
      <c r="U109" s="113">
        <f t="shared" si="10"/>
        <v>-2.65648229036494E-2</v>
      </c>
    </row>
    <row r="110" spans="4:21" x14ac:dyDescent="0.2">
      <c r="D110" s="184">
        <v>36799</v>
      </c>
      <c r="E110" s="185">
        <v>-9.6865828405039399E-3</v>
      </c>
      <c r="F110" s="185">
        <f t="shared" si="11"/>
        <v>-9.6865828405039399E-3</v>
      </c>
      <c r="G110" s="186"/>
      <c r="H110" s="185">
        <f t="shared" si="12"/>
        <v>-9.6865828405039399E-3</v>
      </c>
      <c r="I110" s="186"/>
      <c r="L110" s="98">
        <f t="shared" si="8"/>
        <v>-9.6865828405039399E-3</v>
      </c>
      <c r="N110" s="98">
        <f t="shared" si="13"/>
        <v>-9.6865828405039434E-3</v>
      </c>
      <c r="Q110" s="149">
        <f t="shared" si="14"/>
        <v>-9.6865828405039399E-3</v>
      </c>
      <c r="R110" s="149">
        <f t="shared" si="15"/>
        <v>-9.6865828405039434E-3</v>
      </c>
      <c r="T110" s="113">
        <f t="shared" si="9"/>
        <v>-9.6865828405039399E-3</v>
      </c>
      <c r="U110" s="113">
        <f t="shared" si="10"/>
        <v>2.2933975326000701E-2</v>
      </c>
    </row>
    <row r="111" spans="4:21" x14ac:dyDescent="0.2">
      <c r="D111" s="184">
        <v>36707</v>
      </c>
      <c r="E111" s="185">
        <v>-2.65648229036494E-2</v>
      </c>
      <c r="F111" s="185">
        <f t="shared" si="11"/>
        <v>-2.65648229036494E-2</v>
      </c>
      <c r="G111" s="186"/>
      <c r="H111" s="185">
        <f t="shared" si="12"/>
        <v>-2.65648229036494E-2</v>
      </c>
      <c r="I111" s="186"/>
      <c r="L111" s="98">
        <f t="shared" si="8"/>
        <v>-2.65648229036494E-2</v>
      </c>
      <c r="N111" s="98">
        <f t="shared" si="13"/>
        <v>-2.6564822903649365E-2</v>
      </c>
      <c r="Q111" s="149">
        <f t="shared" si="14"/>
        <v>-2.65648229036494E-2</v>
      </c>
      <c r="R111" s="149">
        <f t="shared" si="15"/>
        <v>-2.6564822903649365E-2</v>
      </c>
      <c r="T111" s="113">
        <f t="shared" si="9"/>
        <v>-2.65648229036494E-2</v>
      </c>
      <c r="U111" s="113">
        <f t="shared" si="10"/>
        <v>0.14879115860592601</v>
      </c>
    </row>
    <row r="112" spans="4:21" x14ac:dyDescent="0.2">
      <c r="D112" s="184">
        <v>36616</v>
      </c>
      <c r="E112" s="185">
        <v>2.2933975326000701E-2</v>
      </c>
      <c r="F112" s="185">
        <f t="shared" si="11"/>
        <v>2.2933975326000701E-2</v>
      </c>
      <c r="G112" s="186"/>
      <c r="H112" s="185">
        <f t="shared" si="12"/>
        <v>2.2933975326000701E-2</v>
      </c>
      <c r="I112" s="186"/>
      <c r="L112" s="98">
        <f t="shared" si="8"/>
        <v>2.2933975326000701E-2</v>
      </c>
      <c r="N112" s="98">
        <f t="shared" si="13"/>
        <v>2.2933975326000722E-2</v>
      </c>
      <c r="Q112" s="149">
        <f t="shared" si="14"/>
        <v>2.2933975326000701E-2</v>
      </c>
      <c r="R112" s="149">
        <f t="shared" si="15"/>
        <v>2.2933975326000722E-2</v>
      </c>
      <c r="T112" s="113"/>
      <c r="U112" s="113"/>
    </row>
    <row r="113" spans="4:21" x14ac:dyDescent="0.2">
      <c r="D113" s="184">
        <v>36525</v>
      </c>
      <c r="E113" s="185">
        <v>0.14879115860592601</v>
      </c>
      <c r="F113" s="185">
        <f t="shared" si="11"/>
        <v>0.14879115860592601</v>
      </c>
      <c r="G113" s="186"/>
      <c r="H113" s="185">
        <f t="shared" si="12"/>
        <v>0.14879115860592601</v>
      </c>
      <c r="I113" s="186"/>
      <c r="L113" s="98">
        <f t="shared" si="8"/>
        <v>0.14879115860592601</v>
      </c>
      <c r="N113" s="98">
        <f t="shared" si="13"/>
        <v>0.14879115860592607</v>
      </c>
      <c r="Q113" s="149">
        <f t="shared" si="14"/>
        <v>0.14879115860592601</v>
      </c>
      <c r="R113" s="149">
        <f t="shared" si="15"/>
        <v>0.14879115860592607</v>
      </c>
      <c r="T113" s="113"/>
      <c r="U113" s="113"/>
    </row>
    <row r="114" spans="4:21" x14ac:dyDescent="0.2">
      <c r="D114" s="184">
        <v>36433</v>
      </c>
      <c r="E114" s="185">
        <v>-6.2444232293363294E-2</v>
      </c>
      <c r="F114" s="185">
        <f t="shared" si="11"/>
        <v>-6.2444232293363294E-2</v>
      </c>
      <c r="G114" s="186"/>
      <c r="H114" s="185">
        <f t="shared" si="12"/>
        <v>-6.2444232293363294E-2</v>
      </c>
      <c r="I114" s="186"/>
      <c r="L114" s="98">
        <f t="shared" si="8"/>
        <v>-6.2444232293363294E-2</v>
      </c>
      <c r="N114" s="98">
        <f t="shared" si="13"/>
        <v>-6.2444232293363267E-2</v>
      </c>
      <c r="Q114" s="149">
        <f t="shared" si="14"/>
        <v>-6.2444232293363294E-2</v>
      </c>
      <c r="R114" s="149">
        <f t="shared" si="15"/>
        <v>-6.2444232293363267E-2</v>
      </c>
      <c r="T114" s="113"/>
      <c r="U114" s="113"/>
    </row>
    <row r="115" spans="4:21" x14ac:dyDescent="0.2">
      <c r="D115" s="184">
        <v>36341</v>
      </c>
      <c r="E115" s="185">
        <v>7.0482886121749702E-2</v>
      </c>
      <c r="F115" s="185">
        <f t="shared" si="11"/>
        <v>7.0482886121749702E-2</v>
      </c>
      <c r="G115" s="186"/>
      <c r="H115" s="185">
        <f t="shared" si="12"/>
        <v>7.0482886121749702E-2</v>
      </c>
      <c r="I115" s="186"/>
      <c r="L115" s="98">
        <f t="shared" si="8"/>
        <v>7.0482886121749702E-2</v>
      </c>
      <c r="N115" s="98">
        <f t="shared" si="13"/>
        <v>7.0482886121749688E-2</v>
      </c>
      <c r="Q115" s="149">
        <f t="shared" si="14"/>
        <v>7.0482886121749702E-2</v>
      </c>
      <c r="R115" s="149">
        <f t="shared" si="15"/>
        <v>7.0482886121749688E-2</v>
      </c>
      <c r="T115" s="113"/>
      <c r="U115" s="113"/>
    </row>
    <row r="116" spans="4:21" x14ac:dyDescent="0.2">
      <c r="D116" s="184">
        <v>36250</v>
      </c>
      <c r="E116" s="185">
        <v>4.9823880200078802E-2</v>
      </c>
      <c r="F116" s="185">
        <f t="shared" si="11"/>
        <v>4.9823880200078802E-2</v>
      </c>
      <c r="G116" s="186"/>
      <c r="H116" s="185">
        <f t="shared" si="12"/>
        <v>4.9823880200078802E-2</v>
      </c>
      <c r="I116" s="186"/>
      <c r="L116" s="98">
        <f t="shared" si="8"/>
        <v>4.9823880200078802E-2</v>
      </c>
      <c r="N116" s="98">
        <f t="shared" si="13"/>
        <v>4.9823880200078774E-2</v>
      </c>
      <c r="Q116" s="149">
        <f t="shared" si="14"/>
        <v>4.9823880200078802E-2</v>
      </c>
      <c r="R116" s="149">
        <f t="shared" si="15"/>
        <v>4.9823880200078774E-2</v>
      </c>
      <c r="T116" s="113"/>
      <c r="U116" s="113"/>
    </row>
    <row r="117" spans="4:21" x14ac:dyDescent="0.2">
      <c r="D117" s="184">
        <v>36160</v>
      </c>
      <c r="E117" s="185">
        <v>0.21296848618165101</v>
      </c>
      <c r="F117" s="185">
        <f t="shared" si="11"/>
        <v>0.21296848618165101</v>
      </c>
      <c r="G117" s="186"/>
      <c r="H117" s="185">
        <f t="shared" si="12"/>
        <v>0.21296848618165101</v>
      </c>
      <c r="I117" s="186"/>
      <c r="L117" s="98">
        <f t="shared" si="8"/>
        <v>0.21296848618165101</v>
      </c>
      <c r="N117" s="98">
        <f t="shared" si="13"/>
        <v>0.21296848618165098</v>
      </c>
      <c r="Q117" s="149">
        <f t="shared" si="14"/>
        <v>0.21296848618165101</v>
      </c>
      <c r="R117" s="149">
        <f t="shared" si="15"/>
        <v>0.21296848618165098</v>
      </c>
      <c r="T117" s="113"/>
      <c r="U117" s="113"/>
    </row>
    <row r="118" spans="4:21" x14ac:dyDescent="0.2">
      <c r="D118" s="184">
        <v>36068</v>
      </c>
      <c r="E118" s="185">
        <v>-9.9470845601648497E-2</v>
      </c>
      <c r="F118" s="185">
        <f t="shared" si="11"/>
        <v>-9.9470845601648497E-2</v>
      </c>
      <c r="G118" s="186"/>
      <c r="H118" s="185">
        <f t="shared" si="12"/>
        <v>-9.9470845601648497E-2</v>
      </c>
      <c r="I118" s="186"/>
      <c r="L118" s="98">
        <f t="shared" si="8"/>
        <v>-9.9470845601648497E-2</v>
      </c>
      <c r="N118" s="98">
        <f t="shared" si="13"/>
        <v>-9.9470845601648539E-2</v>
      </c>
      <c r="Q118" s="149">
        <f t="shared" si="14"/>
        <v>-9.9470845601648497E-2</v>
      </c>
      <c r="R118" s="149">
        <f t="shared" si="15"/>
        <v>-9.9470845601648539E-2</v>
      </c>
      <c r="T118" s="113"/>
      <c r="U118" s="113"/>
    </row>
    <row r="119" spans="4:21" x14ac:dyDescent="0.2">
      <c r="D119" s="184">
        <v>35976</v>
      </c>
      <c r="E119" s="185">
        <v>3.3022356862072402E-2</v>
      </c>
      <c r="F119" s="185">
        <f t="shared" si="11"/>
        <v>3.3022356862072402E-2</v>
      </c>
      <c r="G119" s="186"/>
      <c r="H119" s="185">
        <f t="shared" si="12"/>
        <v>3.3022356862072402E-2</v>
      </c>
      <c r="I119" s="186"/>
      <c r="L119" s="98">
        <f t="shared" si="8"/>
        <v>3.3022356862072402E-2</v>
      </c>
      <c r="N119" s="98">
        <f t="shared" si="13"/>
        <v>3.3022356862072444E-2</v>
      </c>
      <c r="Q119" s="149">
        <f t="shared" si="14"/>
        <v>3.3022356862072402E-2</v>
      </c>
      <c r="R119" s="149">
        <f t="shared" si="15"/>
        <v>3.3022356862072444E-2</v>
      </c>
      <c r="T119" s="113"/>
      <c r="U119" s="113"/>
    </row>
    <row r="120" spans="4:21" x14ac:dyDescent="0.2">
      <c r="D120" s="184">
        <v>35885</v>
      </c>
      <c r="E120" s="185">
        <v>0.13949284504519299</v>
      </c>
      <c r="F120" s="185">
        <f t="shared" si="11"/>
        <v>0.13949284504519299</v>
      </c>
      <c r="G120" s="186"/>
      <c r="H120" s="185">
        <f t="shared" si="12"/>
        <v>0.13949284504519299</v>
      </c>
      <c r="I120" s="186"/>
      <c r="L120" s="98">
        <f t="shared" si="8"/>
        <v>0.13949284504519299</v>
      </c>
      <c r="N120" s="98">
        <f t="shared" si="13"/>
        <v>0.1394928450451931</v>
      </c>
      <c r="Q120" s="149">
        <f t="shared" si="14"/>
        <v>0.13949284504519299</v>
      </c>
      <c r="R120" s="149">
        <f t="shared" si="15"/>
        <v>0.1394928450451931</v>
      </c>
      <c r="T120" s="113"/>
      <c r="U120" s="113"/>
    </row>
    <row r="121" spans="4:21" x14ac:dyDescent="0.2">
      <c r="D121" s="184">
        <v>35795</v>
      </c>
      <c r="E121" s="185">
        <v>2.8717844589934097E-2</v>
      </c>
      <c r="F121" s="185">
        <f t="shared" si="11"/>
        <v>2.8717844589934097E-2</v>
      </c>
      <c r="G121" s="186"/>
      <c r="H121" s="185">
        <f t="shared" si="12"/>
        <v>2.8717844589934097E-2</v>
      </c>
      <c r="I121" s="186"/>
      <c r="L121" s="98">
        <f t="shared" si="8"/>
        <v>2.8717844589934097E-2</v>
      </c>
      <c r="N121" s="98">
        <f t="shared" si="13"/>
        <v>2.8717844589934094E-2</v>
      </c>
      <c r="Q121" s="149">
        <f t="shared" si="14"/>
        <v>2.8717844589934097E-2</v>
      </c>
      <c r="R121" s="149">
        <f t="shared" si="15"/>
        <v>2.8717844589934094E-2</v>
      </c>
      <c r="T121" s="113"/>
      <c r="U121" s="113"/>
    </row>
    <row r="122" spans="4:21" x14ac:dyDescent="0.2">
      <c r="D122" s="184">
        <v>35703</v>
      </c>
      <c r="E122" s="185">
        <v>7.4900078535770104E-2</v>
      </c>
      <c r="F122" s="185">
        <f t="shared" si="11"/>
        <v>7.4900078535770104E-2</v>
      </c>
      <c r="G122" s="186"/>
      <c r="H122" s="185">
        <f t="shared" si="12"/>
        <v>7.4900078535770104E-2</v>
      </c>
      <c r="I122" s="186"/>
      <c r="L122" s="98">
        <f t="shared" si="8"/>
        <v>7.4900078535770104E-2</v>
      </c>
      <c r="N122" s="98">
        <f t="shared" si="13"/>
        <v>7.4900078535770076E-2</v>
      </c>
      <c r="Q122" s="149">
        <f t="shared" si="14"/>
        <v>7.4900078535770104E-2</v>
      </c>
      <c r="R122" s="149">
        <f t="shared" si="15"/>
        <v>7.4900078535770076E-2</v>
      </c>
      <c r="T122" s="113"/>
      <c r="U122" s="113"/>
    </row>
    <row r="123" spans="4:21" x14ac:dyDescent="0.2">
      <c r="D123" s="184">
        <v>35611</v>
      </c>
      <c r="E123" s="185">
        <v>0.17458402762355998</v>
      </c>
      <c r="F123" s="185">
        <f t="shared" si="11"/>
        <v>0.17458402762355998</v>
      </c>
      <c r="G123" s="186"/>
      <c r="H123" s="185">
        <f t="shared" si="12"/>
        <v>0.17458402762355998</v>
      </c>
      <c r="I123" s="186"/>
      <c r="L123" s="98">
        <f t="shared" si="8"/>
        <v>0.17458402762355998</v>
      </c>
      <c r="N123" s="98">
        <f t="shared" si="13"/>
        <v>0.17458402762355996</v>
      </c>
      <c r="Q123" s="149">
        <f t="shared" si="14"/>
        <v>0.17458402762355998</v>
      </c>
      <c r="R123" s="149">
        <f t="shared" si="15"/>
        <v>0.17458402762355996</v>
      </c>
      <c r="T123" s="113"/>
      <c r="U123" s="113"/>
    </row>
    <row r="124" spans="4:21" x14ac:dyDescent="0.2">
      <c r="D124" s="184">
        <v>35520</v>
      </c>
      <c r="E124" s="185">
        <v>2.6805368744637001E-2</v>
      </c>
      <c r="F124" s="185">
        <f t="shared" si="11"/>
        <v>2.6805368744637001E-2</v>
      </c>
      <c r="G124" s="186"/>
      <c r="H124" s="185">
        <f t="shared" si="12"/>
        <v>2.6805368744637001E-2</v>
      </c>
      <c r="I124" s="186"/>
      <c r="L124" s="98">
        <f t="shared" si="8"/>
        <v>2.6805368744637001E-2</v>
      </c>
      <c r="N124" s="98">
        <f t="shared" si="13"/>
        <v>2.6805368744637015E-2</v>
      </c>
      <c r="Q124" s="149">
        <f t="shared" si="14"/>
        <v>2.6805368744637001E-2</v>
      </c>
      <c r="R124" s="149">
        <f t="shared" si="15"/>
        <v>2.6805368744637015E-2</v>
      </c>
      <c r="T124" s="113"/>
      <c r="U124" s="113"/>
    </row>
    <row r="125" spans="4:21" x14ac:dyDescent="0.2">
      <c r="D125" s="184">
        <v>35430</v>
      </c>
      <c r="E125" s="185">
        <v>8.33518742438875E-2</v>
      </c>
      <c r="F125" s="185">
        <f t="shared" si="11"/>
        <v>8.33518742438875E-2</v>
      </c>
      <c r="G125" s="186"/>
      <c r="H125" s="185">
        <f t="shared" si="12"/>
        <v>8.33518742438875E-2</v>
      </c>
      <c r="I125" s="186"/>
      <c r="L125" s="98">
        <f t="shared" si="8"/>
        <v>8.33518742438875E-2</v>
      </c>
      <c r="N125" s="98">
        <f t="shared" si="13"/>
        <v>8.3351874243887458E-2</v>
      </c>
      <c r="Q125" s="149">
        <f t="shared" si="14"/>
        <v>8.33518742438875E-2</v>
      </c>
      <c r="R125" s="149">
        <f t="shared" si="15"/>
        <v>8.3351874243887458E-2</v>
      </c>
      <c r="T125" s="113"/>
      <c r="U125" s="113"/>
    </row>
    <row r="126" spans="4:21" x14ac:dyDescent="0.2">
      <c r="D126" s="184">
        <v>35338</v>
      </c>
      <c r="E126" s="185">
        <v>3.0915245137160402E-2</v>
      </c>
      <c r="F126" s="185">
        <f t="shared" si="11"/>
        <v>3.0915245137160402E-2</v>
      </c>
      <c r="G126" s="186"/>
      <c r="H126" s="185">
        <f t="shared" si="12"/>
        <v>3.0915245137160402E-2</v>
      </c>
      <c r="I126" s="186"/>
      <c r="L126" s="98">
        <f t="shared" si="8"/>
        <v>3.0915245137160402E-2</v>
      </c>
      <c r="N126" s="98">
        <f t="shared" si="13"/>
        <v>3.0915245137160374E-2</v>
      </c>
      <c r="Q126" s="149">
        <f t="shared" si="14"/>
        <v>3.0915245137160402E-2</v>
      </c>
      <c r="R126" s="149">
        <f t="shared" si="15"/>
        <v>3.0915245137160374E-2</v>
      </c>
      <c r="T126" s="113"/>
      <c r="U126" s="113"/>
    </row>
    <row r="127" spans="4:21" x14ac:dyDescent="0.2">
      <c r="D127" s="184">
        <v>35246</v>
      </c>
      <c r="E127" s="185">
        <v>4.4883897308432702E-2</v>
      </c>
      <c r="F127" s="185">
        <f t="shared" si="11"/>
        <v>4.4883897308432702E-2</v>
      </c>
      <c r="G127" s="186"/>
      <c r="H127" s="185">
        <f t="shared" si="12"/>
        <v>4.4883897308432702E-2</v>
      </c>
      <c r="I127" s="186"/>
      <c r="L127" s="98">
        <f t="shared" si="8"/>
        <v>4.4883897308432702E-2</v>
      </c>
      <c r="N127" s="98">
        <f t="shared" si="13"/>
        <v>4.4883897308432674E-2</v>
      </c>
      <c r="Q127" s="149">
        <f t="shared" si="14"/>
        <v>4.4883897308432702E-2</v>
      </c>
      <c r="R127" s="149">
        <f t="shared" si="15"/>
        <v>4.4883897308432674E-2</v>
      </c>
      <c r="T127" s="113"/>
      <c r="U127" s="113"/>
    </row>
    <row r="128" spans="4:21" x14ac:dyDescent="0.2">
      <c r="D128" s="184">
        <v>35155</v>
      </c>
      <c r="E128" s="185">
        <v>5.3668252359645494E-2</v>
      </c>
      <c r="F128" s="185">
        <f t="shared" si="11"/>
        <v>5.3668252359645494E-2</v>
      </c>
      <c r="G128" s="186"/>
      <c r="H128" s="185">
        <f t="shared" si="12"/>
        <v>5.3668252359645494E-2</v>
      </c>
      <c r="I128" s="186"/>
      <c r="L128" s="98">
        <f t="shared" si="8"/>
        <v>5.3668252359645494E-2</v>
      </c>
      <c r="N128" s="98">
        <f t="shared" si="13"/>
        <v>5.3668252359645452E-2</v>
      </c>
      <c r="Q128" s="149">
        <f t="shared" si="14"/>
        <v>5.3668252359645494E-2</v>
      </c>
      <c r="R128" s="149">
        <f t="shared" si="15"/>
        <v>5.3668252359645452E-2</v>
      </c>
      <c r="T128" s="113"/>
      <c r="U128" s="113"/>
    </row>
    <row r="129" spans="4:21" x14ac:dyDescent="0.2">
      <c r="D129" s="184">
        <v>35064</v>
      </c>
      <c r="E129" s="185">
        <v>6.0202894580514005E-2</v>
      </c>
      <c r="F129" s="185">
        <f t="shared" si="11"/>
        <v>6.0202894580514005E-2</v>
      </c>
      <c r="G129" s="186"/>
      <c r="H129" s="185">
        <f t="shared" si="12"/>
        <v>6.0202894580514005E-2</v>
      </c>
      <c r="I129" s="186"/>
      <c r="L129" s="98">
        <f t="shared" si="8"/>
        <v>6.0202894580514005E-2</v>
      </c>
      <c r="N129" s="98">
        <f t="shared" si="13"/>
        <v>6.0202894580513977E-2</v>
      </c>
      <c r="Q129" s="149">
        <f t="shared" si="14"/>
        <v>6.0202894580514005E-2</v>
      </c>
      <c r="R129" s="149">
        <f t="shared" si="15"/>
        <v>6.0202894580513977E-2</v>
      </c>
      <c r="T129" s="113"/>
      <c r="U129" s="113"/>
    </row>
    <row r="130" spans="4:21" x14ac:dyDescent="0.2">
      <c r="D130" s="184">
        <v>34972</v>
      </c>
      <c r="E130" s="185">
        <v>7.9472063461434497E-2</v>
      </c>
      <c r="F130" s="185">
        <f t="shared" si="11"/>
        <v>7.9472063461434497E-2</v>
      </c>
      <c r="G130" s="186"/>
      <c r="H130" s="185">
        <f t="shared" si="12"/>
        <v>7.9472063461434497E-2</v>
      </c>
      <c r="I130" s="186"/>
      <c r="L130" s="98">
        <f t="shared" si="8"/>
        <v>7.9472063461434497E-2</v>
      </c>
      <c r="N130" s="98">
        <f t="shared" si="13"/>
        <v>7.9472063461434539E-2</v>
      </c>
      <c r="Q130" s="149">
        <f t="shared" si="14"/>
        <v>7.9472063461434497E-2</v>
      </c>
      <c r="R130" s="149">
        <f t="shared" si="15"/>
        <v>7.9472063461434539E-2</v>
      </c>
      <c r="T130" s="113"/>
      <c r="U130" s="113"/>
    </row>
    <row r="131" spans="4:21" x14ac:dyDescent="0.2">
      <c r="D131" s="184">
        <v>34880</v>
      </c>
      <c r="E131" s="185">
        <v>9.5458160676772999E-2</v>
      </c>
      <c r="F131" s="185">
        <f t="shared" si="11"/>
        <v>9.5458160676772999E-2</v>
      </c>
      <c r="G131" s="186"/>
      <c r="H131" s="185">
        <f t="shared" si="12"/>
        <v>9.5458160676772999E-2</v>
      </c>
      <c r="I131" s="186"/>
      <c r="L131" s="98">
        <f t="shared" si="8"/>
        <v>9.5458160676772999E-2</v>
      </c>
      <c r="N131" s="98">
        <f t="shared" si="13"/>
        <v>9.5458160676773041E-2</v>
      </c>
      <c r="Q131" s="149">
        <f t="shared" si="14"/>
        <v>9.5458160676772999E-2</v>
      </c>
      <c r="R131" s="149">
        <f t="shared" si="15"/>
        <v>9.5458160676773041E-2</v>
      </c>
      <c r="T131" s="113"/>
      <c r="U131" s="113"/>
    </row>
    <row r="132" spans="4:21" x14ac:dyDescent="0.2">
      <c r="D132" s="184">
        <v>34789</v>
      </c>
      <c r="E132" s="185">
        <v>9.7367747812986599E-2</v>
      </c>
      <c r="F132" s="185">
        <f t="shared" si="11"/>
        <v>9.7367747812986599E-2</v>
      </c>
      <c r="G132" s="186"/>
      <c r="H132" s="185">
        <f t="shared" si="12"/>
        <v>9.7367747812986599E-2</v>
      </c>
      <c r="I132" s="186"/>
      <c r="L132" s="98">
        <f t="shared" si="8"/>
        <v>9.7367747812986599E-2</v>
      </c>
      <c r="N132" s="98">
        <f t="shared" si="13"/>
        <v>9.7367747812986627E-2</v>
      </c>
      <c r="Q132" s="149">
        <f t="shared" si="14"/>
        <v>9.7367747812986599E-2</v>
      </c>
      <c r="R132" s="149">
        <f t="shared" si="15"/>
        <v>9.7367747812986627E-2</v>
      </c>
      <c r="T132" s="113"/>
      <c r="U132" s="113"/>
    </row>
    <row r="133" spans="4:21" x14ac:dyDescent="0.2">
      <c r="D133" s="184">
        <v>34699</v>
      </c>
      <c r="E133" s="185">
        <v>-1.5645275171505301E-4</v>
      </c>
      <c r="F133" s="185">
        <f t="shared" si="11"/>
        <v>-1.5645275171505301E-4</v>
      </c>
      <c r="G133" s="186"/>
      <c r="H133" s="185">
        <f t="shared" si="12"/>
        <v>-1.5645275171505301E-4</v>
      </c>
      <c r="I133" s="186"/>
      <c r="L133" s="98">
        <f t="shared" si="8"/>
        <v>-1.5645275171505301E-4</v>
      </c>
      <c r="N133" s="98">
        <f t="shared" si="13"/>
        <v>-1.5645275171505268E-4</v>
      </c>
      <c r="Q133" s="149">
        <f t="shared" si="14"/>
        <v>-1.5645275171505301E-4</v>
      </c>
      <c r="R133" s="149">
        <f t="shared" si="15"/>
        <v>-1.5645275171505268E-4</v>
      </c>
      <c r="T133" s="113"/>
      <c r="U133" s="113"/>
    </row>
    <row r="134" spans="4:21" x14ac:dyDescent="0.2">
      <c r="D134" s="184">
        <v>34607</v>
      </c>
      <c r="E134" s="185">
        <v>4.8891132575573003E-2</v>
      </c>
      <c r="F134" s="185">
        <f t="shared" si="11"/>
        <v>4.8891132575573003E-2</v>
      </c>
      <c r="G134" s="186"/>
      <c r="H134" s="185">
        <f t="shared" si="12"/>
        <v>4.8891132575573003E-2</v>
      </c>
      <c r="I134" s="186"/>
      <c r="L134" s="98">
        <f t="shared" si="8"/>
        <v>4.8891132575573003E-2</v>
      </c>
      <c r="N134" s="98">
        <f t="shared" si="13"/>
        <v>4.8891132575572982E-2</v>
      </c>
      <c r="Q134" s="149">
        <f t="shared" si="14"/>
        <v>4.8891132575573003E-2</v>
      </c>
      <c r="R134" s="149">
        <f t="shared" si="15"/>
        <v>4.8891132575572982E-2</v>
      </c>
      <c r="T134" s="113"/>
      <c r="U134" s="113"/>
    </row>
    <row r="135" spans="4:21" x14ac:dyDescent="0.2">
      <c r="D135" s="184">
        <v>34515</v>
      </c>
      <c r="E135" s="185">
        <v>4.2111764015346801E-3</v>
      </c>
      <c r="F135" s="185">
        <f t="shared" si="11"/>
        <v>4.2111764015346801E-3</v>
      </c>
      <c r="G135" s="186"/>
      <c r="H135" s="185">
        <f t="shared" si="12"/>
        <v>4.2111764015346801E-3</v>
      </c>
      <c r="I135" s="186"/>
      <c r="L135" s="98">
        <f t="shared" si="8"/>
        <v>4.2111764015346801E-3</v>
      </c>
      <c r="N135" s="98">
        <f t="shared" si="13"/>
        <v>4.2111764015346775E-3</v>
      </c>
      <c r="Q135" s="149">
        <f t="shared" si="14"/>
        <v>4.2111764015346801E-3</v>
      </c>
      <c r="R135" s="149">
        <f t="shared" si="15"/>
        <v>4.2111764015346775E-3</v>
      </c>
      <c r="T135" s="113"/>
      <c r="U135" s="113"/>
    </row>
    <row r="136" spans="4:21" x14ac:dyDescent="0.2">
      <c r="D136" s="184">
        <v>34424</v>
      </c>
      <c r="E136" s="185">
        <v>-3.7923383318554202E-2</v>
      </c>
      <c r="F136" s="185">
        <f t="shared" si="11"/>
        <v>-3.7923383318554202E-2</v>
      </c>
      <c r="G136" s="186"/>
      <c r="H136" s="185">
        <f t="shared" si="12"/>
        <v>-3.7923383318554202E-2</v>
      </c>
      <c r="I136" s="186"/>
      <c r="L136" s="98">
        <f t="shared" si="8"/>
        <v>-3.7923383318554202E-2</v>
      </c>
      <c r="N136" s="98">
        <f t="shared" si="13"/>
        <v>-3.792338331855416E-2</v>
      </c>
      <c r="Q136" s="149">
        <f t="shared" si="14"/>
        <v>-3.7923383318554202E-2</v>
      </c>
      <c r="R136" s="149">
        <f t="shared" si="15"/>
        <v>-3.792338331855416E-2</v>
      </c>
      <c r="T136" s="113"/>
      <c r="U136" s="113"/>
    </row>
    <row r="137" spans="4:21" x14ac:dyDescent="0.2">
      <c r="D137" s="184">
        <v>34334</v>
      </c>
      <c r="E137" s="185">
        <v>2.3180507081038502E-2</v>
      </c>
      <c r="F137" s="185">
        <f t="shared" si="11"/>
        <v>2.3180507081038502E-2</v>
      </c>
      <c r="G137" s="186"/>
      <c r="H137" s="185">
        <f t="shared" si="12"/>
        <v>2.3180507081038502E-2</v>
      </c>
      <c r="I137" s="186"/>
      <c r="L137" s="98">
        <f t="shared" si="8"/>
        <v>2.3180507081038502E-2</v>
      </c>
      <c r="N137" s="98">
        <f t="shared" si="13"/>
        <v>2.3180507081038471E-2</v>
      </c>
      <c r="Q137" s="149">
        <f t="shared" si="14"/>
        <v>2.3180507081038502E-2</v>
      </c>
      <c r="R137" s="149">
        <f t="shared" si="15"/>
        <v>2.3180507081038471E-2</v>
      </c>
      <c r="T137" s="113"/>
      <c r="U137" s="113"/>
    </row>
    <row r="138" spans="4:21" x14ac:dyDescent="0.2">
      <c r="D138" s="184">
        <v>34242</v>
      </c>
      <c r="E138" s="185">
        <v>2.5839460117978098E-2</v>
      </c>
      <c r="F138" s="185">
        <f t="shared" si="11"/>
        <v>2.5839460117978098E-2</v>
      </c>
      <c r="G138" s="186"/>
      <c r="H138" s="185">
        <f t="shared" si="12"/>
        <v>2.5839460117978098E-2</v>
      </c>
      <c r="I138" s="186"/>
      <c r="L138" s="98">
        <f t="shared" si="8"/>
        <v>2.5839460117978098E-2</v>
      </c>
      <c r="N138" s="98">
        <f t="shared" si="13"/>
        <v>2.5839460117978108E-2</v>
      </c>
      <c r="Q138" s="149">
        <f t="shared" si="14"/>
        <v>2.5839460117978098E-2</v>
      </c>
      <c r="R138" s="149">
        <f t="shared" si="15"/>
        <v>2.5839460117978108E-2</v>
      </c>
      <c r="T138" s="113"/>
      <c r="U138" s="113"/>
    </row>
    <row r="139" spans="4:21" x14ac:dyDescent="0.2">
      <c r="D139" s="184">
        <v>34150</v>
      </c>
      <c r="E139" s="185">
        <v>4.8676981145294703E-3</v>
      </c>
      <c r="F139" s="185">
        <f t="shared" si="11"/>
        <v>4.8676981145294703E-3</v>
      </c>
      <c r="G139" s="186"/>
      <c r="H139" s="185">
        <f t="shared" si="12"/>
        <v>4.8676981145294703E-3</v>
      </c>
      <c r="I139" s="186"/>
      <c r="L139" s="98">
        <f t="shared" si="8"/>
        <v>4.8676981145294703E-3</v>
      </c>
      <c r="N139" s="98">
        <f t="shared" si="13"/>
        <v>4.8676981145294729E-3</v>
      </c>
      <c r="Q139" s="149">
        <f t="shared" si="14"/>
        <v>4.8676981145294703E-3</v>
      </c>
      <c r="R139" s="149">
        <f t="shared" si="15"/>
        <v>4.8676981145294729E-3</v>
      </c>
      <c r="T139" s="113"/>
      <c r="U139" s="113"/>
    </row>
    <row r="140" spans="4:21" x14ac:dyDescent="0.2">
      <c r="D140" s="184">
        <v>34059</v>
      </c>
      <c r="E140" s="185">
        <v>4.3668806168455997E-2</v>
      </c>
      <c r="F140" s="185">
        <f t="shared" si="11"/>
        <v>4.3668806168455997E-2</v>
      </c>
      <c r="G140" s="186"/>
      <c r="H140" s="185">
        <f t="shared" si="12"/>
        <v>4.3668806168455997E-2</v>
      </c>
      <c r="I140" s="186"/>
      <c r="L140" s="98">
        <f t="shared" ref="L140:L196" si="16">(H140-($L$10*H141))/(1-$L$10)</f>
        <v>4.3668806168455997E-2</v>
      </c>
      <c r="N140" s="98">
        <f t="shared" si="13"/>
        <v>4.3668806168456031E-2</v>
      </c>
      <c r="Q140" s="149">
        <f t="shared" si="14"/>
        <v>4.3668806168455997E-2</v>
      </c>
      <c r="R140" s="149">
        <f t="shared" si="15"/>
        <v>4.3668806168456031E-2</v>
      </c>
      <c r="T140" s="113"/>
      <c r="U140" s="113"/>
    </row>
    <row r="141" spans="4:21" x14ac:dyDescent="0.2">
      <c r="D141" s="184">
        <v>33969</v>
      </c>
      <c r="E141" s="185">
        <v>5.0357696369710506E-2</v>
      </c>
      <c r="F141" s="185">
        <f t="shared" si="11"/>
        <v>5.0357696369710506E-2</v>
      </c>
      <c r="G141" s="186"/>
      <c r="H141" s="185">
        <f t="shared" si="12"/>
        <v>5.0357696369710506E-2</v>
      </c>
      <c r="I141" s="186"/>
      <c r="L141" s="98">
        <f t="shared" si="16"/>
        <v>5.0357696369710506E-2</v>
      </c>
      <c r="N141" s="98">
        <f t="shared" si="13"/>
        <v>5.0357696369710547E-2</v>
      </c>
      <c r="Q141" s="149">
        <f t="shared" si="14"/>
        <v>5.0357696369710506E-2</v>
      </c>
      <c r="R141" s="149">
        <f t="shared" si="15"/>
        <v>5.0357696369710547E-2</v>
      </c>
      <c r="T141" s="113"/>
      <c r="U141" s="113"/>
    </row>
    <row r="142" spans="4:21" x14ac:dyDescent="0.2">
      <c r="D142" s="184">
        <v>33877</v>
      </c>
      <c r="E142" s="185">
        <v>3.1530557018983899E-2</v>
      </c>
      <c r="F142" s="185">
        <f t="shared" si="11"/>
        <v>3.1530557018983899E-2</v>
      </c>
      <c r="G142" s="186"/>
      <c r="H142" s="185">
        <f t="shared" si="12"/>
        <v>3.1530557018983899E-2</v>
      </c>
      <c r="I142" s="186"/>
      <c r="L142" s="98">
        <f t="shared" si="16"/>
        <v>3.1530557018983899E-2</v>
      </c>
      <c r="N142" s="98">
        <f t="shared" si="13"/>
        <v>3.1530557018983885E-2</v>
      </c>
      <c r="Q142" s="149">
        <f t="shared" si="14"/>
        <v>3.1530557018983899E-2</v>
      </c>
      <c r="R142" s="149">
        <f t="shared" si="15"/>
        <v>3.1530557018983885E-2</v>
      </c>
      <c r="T142" s="113"/>
      <c r="U142" s="113"/>
    </row>
    <row r="143" spans="4:21" x14ac:dyDescent="0.2">
      <c r="D143" s="184">
        <v>33785</v>
      </c>
      <c r="E143" s="185">
        <v>1.9017949535964099E-2</v>
      </c>
      <c r="F143" s="185">
        <f t="shared" ref="F143:F206" si="17">E143</f>
        <v>1.9017949535964099E-2</v>
      </c>
      <c r="G143" s="186"/>
      <c r="H143" s="185">
        <f t="shared" ref="H143:H206" si="18">F143</f>
        <v>1.9017949535964099E-2</v>
      </c>
      <c r="I143" s="186"/>
      <c r="L143" s="98">
        <f t="shared" si="16"/>
        <v>1.9017949535964099E-2</v>
      </c>
      <c r="N143" s="98">
        <f t="shared" ref="N143:N196" si="19">(1+L143)*(1+G143)*(1-I143)-1</f>
        <v>1.901794953596414E-2</v>
      </c>
      <c r="Q143" s="149">
        <f t="shared" ref="Q143:Q196" si="20">F143</f>
        <v>1.9017949535964099E-2</v>
      </c>
      <c r="R143" s="149">
        <f t="shared" ref="R143:R196" si="21">N143</f>
        <v>1.901794953596414E-2</v>
      </c>
      <c r="T143" s="113"/>
      <c r="U143" s="113"/>
    </row>
    <row r="144" spans="4:21" x14ac:dyDescent="0.2">
      <c r="D144" s="184">
        <v>33694</v>
      </c>
      <c r="E144" s="185">
        <v>-2.5258606135356798E-2</v>
      </c>
      <c r="F144" s="185">
        <f t="shared" si="17"/>
        <v>-2.5258606135356798E-2</v>
      </c>
      <c r="G144" s="186"/>
      <c r="H144" s="185">
        <f t="shared" si="18"/>
        <v>-2.5258606135356798E-2</v>
      </c>
      <c r="I144" s="186"/>
      <c r="L144" s="98">
        <f t="shared" si="16"/>
        <v>-2.5258606135356798E-2</v>
      </c>
      <c r="N144" s="98">
        <f t="shared" si="19"/>
        <v>-2.5258606135356798E-2</v>
      </c>
      <c r="Q144" s="149">
        <f t="shared" si="20"/>
        <v>-2.5258606135356798E-2</v>
      </c>
      <c r="R144" s="149">
        <f t="shared" si="21"/>
        <v>-2.5258606135356798E-2</v>
      </c>
      <c r="T144" s="113"/>
      <c r="U144" s="113"/>
    </row>
    <row r="145" spans="4:21" x14ac:dyDescent="0.2">
      <c r="D145" s="184">
        <v>33603</v>
      </c>
      <c r="E145" s="185">
        <v>8.3843041860176992E-2</v>
      </c>
      <c r="F145" s="185">
        <f t="shared" si="17"/>
        <v>8.3843041860176992E-2</v>
      </c>
      <c r="G145" s="186"/>
      <c r="H145" s="185">
        <f t="shared" si="18"/>
        <v>8.3843041860176992E-2</v>
      </c>
      <c r="I145" s="186"/>
      <c r="L145" s="98">
        <f t="shared" si="16"/>
        <v>8.3843041860176992E-2</v>
      </c>
      <c r="N145" s="98">
        <f t="shared" si="19"/>
        <v>8.3843041860176992E-2</v>
      </c>
      <c r="Q145" s="149">
        <f t="shared" si="20"/>
        <v>8.3843041860176992E-2</v>
      </c>
      <c r="R145" s="149">
        <f t="shared" si="21"/>
        <v>8.3843041860176992E-2</v>
      </c>
      <c r="T145" s="113"/>
      <c r="U145" s="113"/>
    </row>
    <row r="146" spans="4:21" x14ac:dyDescent="0.2">
      <c r="D146" s="184">
        <v>33511</v>
      </c>
      <c r="E146" s="185">
        <v>5.3475702503448706E-2</v>
      </c>
      <c r="F146" s="185">
        <f t="shared" si="17"/>
        <v>5.3475702503448706E-2</v>
      </c>
      <c r="G146" s="186"/>
      <c r="H146" s="185">
        <f t="shared" si="18"/>
        <v>5.3475702503448706E-2</v>
      </c>
      <c r="I146" s="186"/>
      <c r="L146" s="98">
        <f t="shared" si="16"/>
        <v>5.3475702503448706E-2</v>
      </c>
      <c r="N146" s="98">
        <f t="shared" si="19"/>
        <v>5.3475702503448685E-2</v>
      </c>
      <c r="Q146" s="149">
        <f t="shared" si="20"/>
        <v>5.3475702503448706E-2</v>
      </c>
      <c r="R146" s="149">
        <f t="shared" si="21"/>
        <v>5.3475702503448685E-2</v>
      </c>
      <c r="T146" s="113"/>
      <c r="U146" s="113"/>
    </row>
    <row r="147" spans="4:21" x14ac:dyDescent="0.2">
      <c r="D147" s="184">
        <v>33419</v>
      </c>
      <c r="E147" s="185">
        <v>-2.2940514531650798E-3</v>
      </c>
      <c r="F147" s="185">
        <f t="shared" si="17"/>
        <v>-2.2940514531650798E-3</v>
      </c>
      <c r="G147" s="186"/>
      <c r="H147" s="185">
        <f t="shared" si="18"/>
        <v>-2.2940514531650798E-3</v>
      </c>
      <c r="I147" s="186"/>
      <c r="L147" s="98">
        <f t="shared" si="16"/>
        <v>-2.2940514531650798E-3</v>
      </c>
      <c r="N147" s="98">
        <f t="shared" si="19"/>
        <v>-2.2940514531650802E-3</v>
      </c>
      <c r="Q147" s="149">
        <f t="shared" si="20"/>
        <v>-2.2940514531650798E-3</v>
      </c>
      <c r="R147" s="149">
        <f t="shared" si="21"/>
        <v>-2.2940514531650802E-3</v>
      </c>
      <c r="T147" s="113"/>
      <c r="U147" s="113"/>
    </row>
    <row r="148" spans="4:21" x14ac:dyDescent="0.2">
      <c r="D148" s="184">
        <v>33328</v>
      </c>
      <c r="E148" s="185">
        <v>0.14525762406215501</v>
      </c>
      <c r="F148" s="185">
        <f t="shared" si="17"/>
        <v>0.14525762406215501</v>
      </c>
      <c r="G148" s="186"/>
      <c r="H148" s="185">
        <f t="shared" si="18"/>
        <v>0.14525762406215501</v>
      </c>
      <c r="I148" s="186"/>
      <c r="L148" s="98">
        <f t="shared" si="16"/>
        <v>0.14525762406215501</v>
      </c>
      <c r="N148" s="98">
        <f t="shared" si="19"/>
        <v>0.14525762406215503</v>
      </c>
      <c r="Q148" s="149">
        <f t="shared" si="20"/>
        <v>0.14525762406215501</v>
      </c>
      <c r="R148" s="149">
        <f t="shared" si="21"/>
        <v>0.14525762406215503</v>
      </c>
      <c r="T148" s="113"/>
      <c r="U148" s="113"/>
    </row>
    <row r="149" spans="4:21" x14ac:dyDescent="0.2">
      <c r="D149" s="184">
        <v>33238</v>
      </c>
      <c r="E149" s="185">
        <v>8.9637990645651908E-2</v>
      </c>
      <c r="F149" s="185">
        <f t="shared" si="17"/>
        <v>8.9637990645651908E-2</v>
      </c>
      <c r="G149" s="186"/>
      <c r="H149" s="185">
        <f t="shared" si="18"/>
        <v>8.9637990645651908E-2</v>
      </c>
      <c r="I149" s="186"/>
      <c r="L149" s="98">
        <f t="shared" si="16"/>
        <v>8.9637990645651908E-2</v>
      </c>
      <c r="N149" s="98">
        <f t="shared" si="19"/>
        <v>8.9637990645651922E-2</v>
      </c>
      <c r="Q149" s="149">
        <f t="shared" si="20"/>
        <v>8.9637990645651908E-2</v>
      </c>
      <c r="R149" s="149">
        <f t="shared" si="21"/>
        <v>8.9637990645651922E-2</v>
      </c>
      <c r="T149" s="113"/>
      <c r="U149" s="113"/>
    </row>
    <row r="150" spans="4:21" x14ac:dyDescent="0.2">
      <c r="D150" s="184">
        <v>33146</v>
      </c>
      <c r="E150" s="185">
        <v>-0.13743235062730799</v>
      </c>
      <c r="F150" s="185">
        <f t="shared" si="17"/>
        <v>-0.13743235062730799</v>
      </c>
      <c r="G150" s="186"/>
      <c r="H150" s="185">
        <f t="shared" si="18"/>
        <v>-0.13743235062730799</v>
      </c>
      <c r="I150" s="186"/>
      <c r="L150" s="98">
        <f t="shared" si="16"/>
        <v>-0.13743235062730799</v>
      </c>
      <c r="N150" s="98">
        <f t="shared" si="19"/>
        <v>-0.13743235062730796</v>
      </c>
      <c r="Q150" s="149">
        <f t="shared" si="20"/>
        <v>-0.13743235062730799</v>
      </c>
      <c r="R150" s="149">
        <f t="shared" si="21"/>
        <v>-0.13743235062730796</v>
      </c>
      <c r="T150" s="113"/>
      <c r="U150" s="113"/>
    </row>
    <row r="151" spans="4:21" x14ac:dyDescent="0.2">
      <c r="D151" s="184">
        <v>33054</v>
      </c>
      <c r="E151" s="185">
        <v>6.2905797467421906E-2</v>
      </c>
      <c r="F151" s="185">
        <f t="shared" si="17"/>
        <v>6.2905797467421906E-2</v>
      </c>
      <c r="G151" s="186"/>
      <c r="H151" s="185">
        <f t="shared" si="18"/>
        <v>6.2905797467421906E-2</v>
      </c>
      <c r="I151" s="186"/>
      <c r="L151" s="98">
        <f t="shared" si="16"/>
        <v>6.2905797467421906E-2</v>
      </c>
      <c r="N151" s="98">
        <f t="shared" si="19"/>
        <v>6.2905797467421865E-2</v>
      </c>
      <c r="Q151" s="149">
        <f t="shared" si="20"/>
        <v>6.2905797467421906E-2</v>
      </c>
      <c r="R151" s="149">
        <f t="shared" si="21"/>
        <v>6.2905797467421865E-2</v>
      </c>
      <c r="T151" s="113"/>
      <c r="U151" s="113"/>
    </row>
    <row r="152" spans="4:21" x14ac:dyDescent="0.2">
      <c r="D152" s="184">
        <v>32963</v>
      </c>
      <c r="E152" s="185">
        <v>-3.00829431762972E-2</v>
      </c>
      <c r="F152" s="185">
        <f t="shared" si="17"/>
        <v>-3.00829431762972E-2</v>
      </c>
      <c r="G152" s="186"/>
      <c r="H152" s="185">
        <f t="shared" si="18"/>
        <v>-3.00829431762972E-2</v>
      </c>
      <c r="I152" s="186"/>
      <c r="L152" s="98">
        <f t="shared" si="16"/>
        <v>-3.00829431762972E-2</v>
      </c>
      <c r="N152" s="98">
        <f t="shared" si="19"/>
        <v>-3.0082943176297228E-2</v>
      </c>
      <c r="Q152" s="149">
        <f t="shared" si="20"/>
        <v>-3.00829431762972E-2</v>
      </c>
      <c r="R152" s="149">
        <f t="shared" si="21"/>
        <v>-3.0082943176297228E-2</v>
      </c>
      <c r="T152" s="113"/>
      <c r="U152" s="113"/>
    </row>
    <row r="153" spans="4:21" x14ac:dyDescent="0.2">
      <c r="D153" s="184">
        <v>32873</v>
      </c>
      <c r="E153" s="185">
        <v>2.0636422345547301E-2</v>
      </c>
      <c r="F153" s="185">
        <f t="shared" si="17"/>
        <v>2.0636422345547301E-2</v>
      </c>
      <c r="G153" s="186"/>
      <c r="H153" s="185">
        <f t="shared" si="18"/>
        <v>2.0636422345547301E-2</v>
      </c>
      <c r="I153" s="186"/>
      <c r="L153" s="98">
        <f t="shared" si="16"/>
        <v>2.0636422345547301E-2</v>
      </c>
      <c r="N153" s="98">
        <f t="shared" si="19"/>
        <v>2.0636422345547301E-2</v>
      </c>
      <c r="Q153" s="149">
        <f t="shared" si="20"/>
        <v>2.0636422345547301E-2</v>
      </c>
      <c r="R153" s="149">
        <f t="shared" si="21"/>
        <v>2.0636422345547301E-2</v>
      </c>
      <c r="T153" s="113"/>
      <c r="U153" s="113"/>
    </row>
    <row r="154" spans="4:21" x14ac:dyDescent="0.2">
      <c r="D154" s="184">
        <v>32781</v>
      </c>
      <c r="E154" s="185">
        <v>0.10709485746436799</v>
      </c>
      <c r="F154" s="185">
        <f t="shared" si="17"/>
        <v>0.10709485746436799</v>
      </c>
      <c r="G154" s="186"/>
      <c r="H154" s="185">
        <f t="shared" si="18"/>
        <v>0.10709485746436799</v>
      </c>
      <c r="I154" s="186"/>
      <c r="L154" s="98">
        <f t="shared" si="16"/>
        <v>0.10709485746436799</v>
      </c>
      <c r="N154" s="98">
        <f t="shared" si="19"/>
        <v>0.10709485746436798</v>
      </c>
      <c r="Q154" s="149">
        <f t="shared" si="20"/>
        <v>0.10709485746436799</v>
      </c>
      <c r="R154" s="149">
        <f t="shared" si="21"/>
        <v>0.10709485746436798</v>
      </c>
      <c r="T154" s="113"/>
      <c r="U154" s="113"/>
    </row>
    <row r="155" spans="4:21" x14ac:dyDescent="0.2">
      <c r="D155" s="184">
        <v>32689</v>
      </c>
      <c r="E155" s="185">
        <v>8.82714353114087E-2</v>
      </c>
      <c r="F155" s="185">
        <f t="shared" si="17"/>
        <v>8.82714353114087E-2</v>
      </c>
      <c r="G155" s="186"/>
      <c r="H155" s="185">
        <f t="shared" si="18"/>
        <v>8.82714353114087E-2</v>
      </c>
      <c r="I155" s="186"/>
      <c r="L155" s="98">
        <f t="shared" si="16"/>
        <v>8.82714353114087E-2</v>
      </c>
      <c r="N155" s="98">
        <f t="shared" si="19"/>
        <v>8.8271435311408686E-2</v>
      </c>
      <c r="Q155" s="149">
        <f t="shared" si="20"/>
        <v>8.82714353114087E-2</v>
      </c>
      <c r="R155" s="149">
        <f t="shared" si="21"/>
        <v>8.8271435311408686E-2</v>
      </c>
      <c r="T155" s="113"/>
      <c r="U155" s="113"/>
    </row>
    <row r="156" spans="4:21" x14ac:dyDescent="0.2">
      <c r="D156" s="184">
        <v>32598</v>
      </c>
      <c r="E156" s="185">
        <v>7.0895581203430202E-2</v>
      </c>
      <c r="F156" s="185">
        <f t="shared" si="17"/>
        <v>7.0895581203430202E-2</v>
      </c>
      <c r="G156" s="186"/>
      <c r="H156" s="185">
        <f t="shared" si="18"/>
        <v>7.0895581203430202E-2</v>
      </c>
      <c r="I156" s="186"/>
      <c r="L156" s="98">
        <f t="shared" si="16"/>
        <v>7.0895581203430202E-2</v>
      </c>
      <c r="N156" s="98">
        <f t="shared" si="19"/>
        <v>7.0895581203430202E-2</v>
      </c>
      <c r="Q156" s="149">
        <f t="shared" si="20"/>
        <v>7.0895581203430202E-2</v>
      </c>
      <c r="R156" s="149">
        <f t="shared" si="21"/>
        <v>7.0895581203430202E-2</v>
      </c>
      <c r="T156" s="113"/>
      <c r="U156" s="113"/>
    </row>
    <row r="157" spans="4:21" x14ac:dyDescent="0.2">
      <c r="D157" s="184">
        <v>32508</v>
      </c>
      <c r="E157" s="185">
        <v>3.0870682379242398E-2</v>
      </c>
      <c r="F157" s="185">
        <f t="shared" si="17"/>
        <v>3.0870682379242398E-2</v>
      </c>
      <c r="G157" s="186"/>
      <c r="H157" s="185">
        <f t="shared" si="18"/>
        <v>3.0870682379242398E-2</v>
      </c>
      <c r="I157" s="186"/>
      <c r="L157" s="98">
        <f t="shared" si="16"/>
        <v>3.0870682379242398E-2</v>
      </c>
      <c r="N157" s="98">
        <f t="shared" si="19"/>
        <v>3.0870682379242398E-2</v>
      </c>
      <c r="Q157" s="149">
        <f t="shared" si="20"/>
        <v>3.0870682379242398E-2</v>
      </c>
      <c r="R157" s="149">
        <f t="shared" si="21"/>
        <v>3.0870682379242398E-2</v>
      </c>
      <c r="T157" s="113"/>
      <c r="U157" s="113"/>
    </row>
    <row r="158" spans="4:21" x14ac:dyDescent="0.2">
      <c r="D158" s="184">
        <v>32416</v>
      </c>
      <c r="E158" s="185">
        <v>3.39043945944062E-3</v>
      </c>
      <c r="F158" s="185">
        <f t="shared" si="17"/>
        <v>3.39043945944062E-3</v>
      </c>
      <c r="G158" s="186"/>
      <c r="H158" s="185">
        <f t="shared" si="18"/>
        <v>3.39043945944062E-3</v>
      </c>
      <c r="I158" s="186"/>
      <c r="L158" s="98">
        <f t="shared" si="16"/>
        <v>3.39043945944062E-3</v>
      </c>
      <c r="N158" s="98">
        <f t="shared" si="19"/>
        <v>3.3904394594406195E-3</v>
      </c>
      <c r="Q158" s="149">
        <f t="shared" si="20"/>
        <v>3.39043945944062E-3</v>
      </c>
      <c r="R158" s="149">
        <f t="shared" si="21"/>
        <v>3.3904394594406195E-3</v>
      </c>
      <c r="T158" s="113"/>
      <c r="U158" s="113"/>
    </row>
    <row r="159" spans="4:21" x14ac:dyDescent="0.2">
      <c r="D159" s="184">
        <v>32324</v>
      </c>
      <c r="E159" s="185">
        <v>6.6604651618243194E-2</v>
      </c>
      <c r="F159" s="185">
        <f t="shared" si="17"/>
        <v>6.6604651618243194E-2</v>
      </c>
      <c r="G159" s="186"/>
      <c r="H159" s="185">
        <f t="shared" si="18"/>
        <v>6.6604651618243194E-2</v>
      </c>
      <c r="I159" s="186"/>
      <c r="L159" s="98">
        <f t="shared" si="16"/>
        <v>6.6604651618243194E-2</v>
      </c>
      <c r="N159" s="98">
        <f t="shared" si="19"/>
        <v>6.6604651618243249E-2</v>
      </c>
      <c r="Q159" s="149">
        <f t="shared" si="20"/>
        <v>6.6604651618243194E-2</v>
      </c>
      <c r="R159" s="149">
        <f t="shared" si="21"/>
        <v>6.6604651618243249E-2</v>
      </c>
      <c r="T159" s="113"/>
      <c r="U159" s="113"/>
    </row>
    <row r="160" spans="4:21" x14ac:dyDescent="0.2">
      <c r="D160" s="184">
        <v>32233</v>
      </c>
      <c r="E160" s="185">
        <v>5.6943510866723106E-2</v>
      </c>
      <c r="F160" s="185">
        <f t="shared" si="17"/>
        <v>5.6943510866723106E-2</v>
      </c>
      <c r="G160" s="186"/>
      <c r="H160" s="185">
        <f t="shared" si="18"/>
        <v>5.6943510866723106E-2</v>
      </c>
      <c r="I160" s="186"/>
      <c r="L160" s="98">
        <f t="shared" si="16"/>
        <v>5.6943510866723106E-2</v>
      </c>
      <c r="N160" s="98">
        <f t="shared" si="19"/>
        <v>5.6943510866723113E-2</v>
      </c>
      <c r="Q160" s="149">
        <f t="shared" si="20"/>
        <v>5.6943510866723106E-2</v>
      </c>
      <c r="R160" s="149">
        <f t="shared" si="21"/>
        <v>5.6943510866723113E-2</v>
      </c>
      <c r="T160" s="113"/>
      <c r="U160" s="113"/>
    </row>
    <row r="161" spans="4:21" x14ac:dyDescent="0.2">
      <c r="D161" s="184">
        <v>32142</v>
      </c>
      <c r="E161" s="185">
        <v>-0.22525119336306398</v>
      </c>
      <c r="F161" s="185">
        <f t="shared" si="17"/>
        <v>-0.22525119336306398</v>
      </c>
      <c r="G161" s="186"/>
      <c r="H161" s="185">
        <f t="shared" si="18"/>
        <v>-0.22525119336306398</v>
      </c>
      <c r="I161" s="186"/>
      <c r="L161" s="98">
        <f t="shared" si="16"/>
        <v>-0.22525119336306398</v>
      </c>
      <c r="N161" s="98">
        <f t="shared" si="19"/>
        <v>-0.22525119336306398</v>
      </c>
      <c r="Q161" s="149">
        <f t="shared" si="20"/>
        <v>-0.22525119336306398</v>
      </c>
      <c r="R161" s="149">
        <f t="shared" si="21"/>
        <v>-0.22525119336306398</v>
      </c>
      <c r="T161" s="113"/>
      <c r="U161" s="113"/>
    </row>
    <row r="162" spans="4:21" x14ac:dyDescent="0.2">
      <c r="D162" s="184">
        <v>32050</v>
      </c>
      <c r="E162" s="185">
        <v>6.5968468053001106E-2</v>
      </c>
      <c r="F162" s="185">
        <f t="shared" si="17"/>
        <v>6.5968468053001106E-2</v>
      </c>
      <c r="G162" s="186"/>
      <c r="H162" s="185">
        <f t="shared" si="18"/>
        <v>6.5968468053001106E-2</v>
      </c>
      <c r="I162" s="186"/>
      <c r="L162" s="98">
        <f t="shared" si="16"/>
        <v>6.5968468053001106E-2</v>
      </c>
      <c r="N162" s="98">
        <f t="shared" si="19"/>
        <v>6.596846805300105E-2</v>
      </c>
      <c r="Q162" s="149">
        <f t="shared" si="20"/>
        <v>6.5968468053001106E-2</v>
      </c>
      <c r="R162" s="149">
        <f t="shared" si="21"/>
        <v>6.596846805300105E-2</v>
      </c>
      <c r="T162" s="113"/>
      <c r="U162" s="113"/>
    </row>
    <row r="163" spans="4:21" x14ac:dyDescent="0.2">
      <c r="D163" s="184">
        <v>31958</v>
      </c>
      <c r="E163" s="185">
        <v>5.0198127683336501E-2</v>
      </c>
      <c r="F163" s="185">
        <f t="shared" si="17"/>
        <v>5.0198127683336501E-2</v>
      </c>
      <c r="G163" s="186"/>
      <c r="H163" s="185">
        <f t="shared" si="18"/>
        <v>5.0198127683336501E-2</v>
      </c>
      <c r="I163" s="186"/>
      <c r="L163" s="98">
        <f t="shared" si="16"/>
        <v>5.0198127683336501E-2</v>
      </c>
      <c r="N163" s="98">
        <f t="shared" si="19"/>
        <v>5.0198127683336535E-2</v>
      </c>
      <c r="Q163" s="149">
        <f t="shared" si="20"/>
        <v>5.0198127683336501E-2</v>
      </c>
      <c r="R163" s="149">
        <f t="shared" si="21"/>
        <v>5.0198127683336535E-2</v>
      </c>
      <c r="T163" s="113"/>
      <c r="U163" s="113"/>
    </row>
    <row r="164" spans="4:21" x14ac:dyDescent="0.2">
      <c r="D164" s="184">
        <v>31867</v>
      </c>
      <c r="E164" s="185">
        <v>0.21352337253798701</v>
      </c>
      <c r="F164" s="185">
        <f t="shared" si="17"/>
        <v>0.21352337253798701</v>
      </c>
      <c r="G164" s="186"/>
      <c r="H164" s="185">
        <f t="shared" si="18"/>
        <v>0.21352337253798701</v>
      </c>
      <c r="I164" s="186"/>
      <c r="L164" s="98">
        <f t="shared" si="16"/>
        <v>0.21352337253798701</v>
      </c>
      <c r="N164" s="98">
        <f t="shared" si="19"/>
        <v>0.21352337253798703</v>
      </c>
      <c r="Q164" s="149">
        <f t="shared" si="20"/>
        <v>0.21352337253798701</v>
      </c>
      <c r="R164" s="149">
        <f t="shared" si="21"/>
        <v>0.21352337253798703</v>
      </c>
      <c r="T164" s="113"/>
      <c r="U164" s="113"/>
    </row>
    <row r="165" spans="4:21" x14ac:dyDescent="0.2">
      <c r="D165" s="184">
        <v>31777</v>
      </c>
      <c r="E165" s="185">
        <v>5.5729556497622602E-2</v>
      </c>
      <c r="F165" s="185">
        <f t="shared" si="17"/>
        <v>5.5729556497622602E-2</v>
      </c>
      <c r="G165" s="186"/>
      <c r="H165" s="185">
        <f t="shared" si="18"/>
        <v>5.5729556497622602E-2</v>
      </c>
      <c r="I165" s="186"/>
      <c r="L165" s="98">
        <f t="shared" si="16"/>
        <v>5.5729556497622602E-2</v>
      </c>
      <c r="N165" s="98">
        <f t="shared" si="19"/>
        <v>5.5729556497622568E-2</v>
      </c>
      <c r="Q165" s="149">
        <f t="shared" si="20"/>
        <v>5.5729556497622602E-2</v>
      </c>
      <c r="R165" s="149">
        <f t="shared" si="21"/>
        <v>5.5729556497622568E-2</v>
      </c>
      <c r="T165" s="113"/>
      <c r="U165" s="113"/>
    </row>
    <row r="166" spans="4:21" x14ac:dyDescent="0.2">
      <c r="D166" s="184">
        <v>31685</v>
      </c>
      <c r="E166" s="185">
        <v>-6.9757577199936499E-2</v>
      </c>
      <c r="F166" s="185">
        <f t="shared" si="17"/>
        <v>-6.9757577199936499E-2</v>
      </c>
      <c r="G166" s="186"/>
      <c r="H166" s="185">
        <f t="shared" si="18"/>
        <v>-6.9757577199936499E-2</v>
      </c>
      <c r="I166" s="186"/>
      <c r="L166" s="98">
        <f t="shared" si="16"/>
        <v>-6.9757577199936499E-2</v>
      </c>
      <c r="N166" s="98">
        <f t="shared" si="19"/>
        <v>-6.9757577199936471E-2</v>
      </c>
      <c r="Q166" s="149">
        <f t="shared" si="20"/>
        <v>-6.9757577199936499E-2</v>
      </c>
      <c r="R166" s="149">
        <f t="shared" si="21"/>
        <v>-6.9757577199936471E-2</v>
      </c>
      <c r="T166" s="113"/>
      <c r="U166" s="113"/>
    </row>
    <row r="167" spans="4:21" x14ac:dyDescent="0.2">
      <c r="D167" s="184">
        <v>31593</v>
      </c>
      <c r="E167" s="185">
        <v>5.8939240391666002E-2</v>
      </c>
      <c r="F167" s="185">
        <f t="shared" si="17"/>
        <v>5.8939240391666002E-2</v>
      </c>
      <c r="G167" s="186"/>
      <c r="H167" s="185">
        <f t="shared" si="18"/>
        <v>5.8939240391666002E-2</v>
      </c>
      <c r="I167" s="186"/>
      <c r="L167" s="98">
        <f t="shared" si="16"/>
        <v>5.8939240391666002E-2</v>
      </c>
      <c r="N167" s="98">
        <f t="shared" si="19"/>
        <v>5.8939240391665981E-2</v>
      </c>
      <c r="Q167" s="149">
        <f t="shared" si="20"/>
        <v>5.8939240391666002E-2</v>
      </c>
      <c r="R167" s="149">
        <f t="shared" si="21"/>
        <v>5.8939240391665981E-2</v>
      </c>
      <c r="T167" s="113"/>
      <c r="U167" s="113"/>
    </row>
    <row r="168" spans="4:21" x14ac:dyDescent="0.2">
      <c r="D168" s="184">
        <v>31502</v>
      </c>
      <c r="E168" s="185">
        <v>0.141045895151443</v>
      </c>
      <c r="F168" s="185">
        <f t="shared" si="17"/>
        <v>0.141045895151443</v>
      </c>
      <c r="G168" s="186"/>
      <c r="H168" s="185">
        <f t="shared" si="18"/>
        <v>0.141045895151443</v>
      </c>
      <c r="I168" s="186"/>
      <c r="L168" s="98">
        <f t="shared" si="16"/>
        <v>0.141045895151443</v>
      </c>
      <c r="N168" s="98">
        <f t="shared" si="19"/>
        <v>0.14104589515144306</v>
      </c>
      <c r="Q168" s="149">
        <f t="shared" si="20"/>
        <v>0.141045895151443</v>
      </c>
      <c r="R168" s="149">
        <f t="shared" si="21"/>
        <v>0.14104589515144306</v>
      </c>
      <c r="T168" s="113"/>
      <c r="U168" s="113"/>
    </row>
    <row r="169" spans="4:21" x14ac:dyDescent="0.2">
      <c r="D169" s="184">
        <v>31412</v>
      </c>
      <c r="E169" s="185">
        <v>0.17202926277616298</v>
      </c>
      <c r="F169" s="185">
        <f t="shared" si="17"/>
        <v>0.17202926277616298</v>
      </c>
      <c r="G169" s="186"/>
      <c r="H169" s="185">
        <f t="shared" si="18"/>
        <v>0.17202926277616298</v>
      </c>
      <c r="I169" s="186"/>
      <c r="L169" s="98">
        <f t="shared" si="16"/>
        <v>0.17202926277616298</v>
      </c>
      <c r="N169" s="98">
        <f t="shared" si="19"/>
        <v>0.17202926277616304</v>
      </c>
      <c r="Q169" s="149">
        <f t="shared" si="20"/>
        <v>0.17202926277616298</v>
      </c>
      <c r="R169" s="149">
        <f t="shared" si="21"/>
        <v>0.17202926277616304</v>
      </c>
      <c r="T169" s="113"/>
      <c r="U169" s="113"/>
    </row>
    <row r="170" spans="4:21" x14ac:dyDescent="0.2">
      <c r="D170" s="184">
        <v>31320</v>
      </c>
      <c r="E170" s="185">
        <v>-4.0949479105525002E-2</v>
      </c>
      <c r="F170" s="185">
        <f t="shared" si="17"/>
        <v>-4.0949479105525002E-2</v>
      </c>
      <c r="G170" s="186"/>
      <c r="H170" s="185">
        <f t="shared" si="18"/>
        <v>-4.0949479105525002E-2</v>
      </c>
      <c r="I170" s="186"/>
      <c r="L170" s="98">
        <f t="shared" si="16"/>
        <v>-4.0949479105525002E-2</v>
      </c>
      <c r="N170" s="98">
        <f t="shared" si="19"/>
        <v>-4.0949479105525044E-2</v>
      </c>
      <c r="Q170" s="149">
        <f t="shared" si="20"/>
        <v>-4.0949479105525002E-2</v>
      </c>
      <c r="R170" s="149">
        <f t="shared" si="21"/>
        <v>-4.0949479105525044E-2</v>
      </c>
      <c r="T170" s="113"/>
      <c r="U170" s="113"/>
    </row>
    <row r="171" spans="4:21" x14ac:dyDescent="0.2">
      <c r="D171" s="184">
        <v>31228</v>
      </c>
      <c r="E171" s="185">
        <v>7.3338899282601205E-2</v>
      </c>
      <c r="F171" s="185">
        <f t="shared" si="17"/>
        <v>7.3338899282601205E-2</v>
      </c>
      <c r="G171" s="186"/>
      <c r="H171" s="185">
        <f t="shared" si="18"/>
        <v>7.3338899282601205E-2</v>
      </c>
      <c r="I171" s="186"/>
      <c r="L171" s="98">
        <f t="shared" si="16"/>
        <v>7.3338899282601205E-2</v>
      </c>
      <c r="N171" s="98">
        <f t="shared" si="19"/>
        <v>7.3338899282601178E-2</v>
      </c>
      <c r="Q171" s="149">
        <f t="shared" si="20"/>
        <v>7.3338899282601205E-2</v>
      </c>
      <c r="R171" s="149">
        <f t="shared" si="21"/>
        <v>7.3338899282601178E-2</v>
      </c>
      <c r="T171" s="113"/>
      <c r="U171" s="113"/>
    </row>
    <row r="172" spans="4:21" x14ac:dyDescent="0.2">
      <c r="D172" s="184">
        <v>31137</v>
      </c>
      <c r="E172" s="185">
        <v>9.1835924191999888E-2</v>
      </c>
      <c r="F172" s="185">
        <f t="shared" si="17"/>
        <v>9.1835924191999888E-2</v>
      </c>
      <c r="G172" s="186"/>
      <c r="H172" s="185">
        <f t="shared" si="18"/>
        <v>9.1835924191999888E-2</v>
      </c>
      <c r="I172" s="186"/>
      <c r="L172" s="98">
        <f t="shared" si="16"/>
        <v>9.1835924191999888E-2</v>
      </c>
      <c r="N172" s="98">
        <f t="shared" si="19"/>
        <v>9.1835924191999929E-2</v>
      </c>
      <c r="Q172" s="149">
        <f t="shared" si="20"/>
        <v>9.1835924191999888E-2</v>
      </c>
      <c r="R172" s="149">
        <f t="shared" si="21"/>
        <v>9.1835924191999929E-2</v>
      </c>
      <c r="T172" s="113"/>
      <c r="U172" s="113"/>
    </row>
    <row r="173" spans="4:21" x14ac:dyDescent="0.2">
      <c r="D173" s="184">
        <v>31047</v>
      </c>
      <c r="E173" s="185">
        <v>1.87638465305928E-2</v>
      </c>
      <c r="F173" s="185">
        <f t="shared" si="17"/>
        <v>1.87638465305928E-2</v>
      </c>
      <c r="G173" s="186"/>
      <c r="H173" s="185">
        <f t="shared" si="18"/>
        <v>1.87638465305928E-2</v>
      </c>
      <c r="I173" s="186"/>
      <c r="L173" s="98">
        <f t="shared" si="16"/>
        <v>1.87638465305928E-2</v>
      </c>
      <c r="N173" s="98">
        <f t="shared" si="19"/>
        <v>1.876384653059282E-2</v>
      </c>
      <c r="Q173" s="149">
        <f t="shared" si="20"/>
        <v>1.87638465305928E-2</v>
      </c>
      <c r="R173" s="149">
        <f t="shared" si="21"/>
        <v>1.876384653059282E-2</v>
      </c>
      <c r="T173" s="113"/>
      <c r="U173" s="113"/>
    </row>
    <row r="174" spans="4:21" x14ac:dyDescent="0.2">
      <c r="D174" s="184">
        <v>30955</v>
      </c>
      <c r="E174" s="185">
        <v>9.6936886877840203E-2</v>
      </c>
      <c r="F174" s="185">
        <f t="shared" si="17"/>
        <v>9.6936886877840203E-2</v>
      </c>
      <c r="G174" s="186"/>
      <c r="H174" s="185">
        <f t="shared" si="18"/>
        <v>9.6936886877840203E-2</v>
      </c>
      <c r="I174" s="186"/>
      <c r="L174" s="98">
        <f t="shared" si="16"/>
        <v>9.6936886877840203E-2</v>
      </c>
      <c r="N174" s="98">
        <f t="shared" si="19"/>
        <v>9.6936886877840189E-2</v>
      </c>
      <c r="Q174" s="149">
        <f t="shared" si="20"/>
        <v>9.6936886877840203E-2</v>
      </c>
      <c r="R174" s="149">
        <f t="shared" si="21"/>
        <v>9.6936886877840189E-2</v>
      </c>
      <c r="T174" s="113"/>
      <c r="U174" s="113"/>
    </row>
    <row r="175" spans="4:21" x14ac:dyDescent="0.2">
      <c r="D175" s="184">
        <v>30863</v>
      </c>
      <c r="E175" s="185">
        <v>-2.5683378080206199E-2</v>
      </c>
      <c r="F175" s="185">
        <f t="shared" si="17"/>
        <v>-2.5683378080206199E-2</v>
      </c>
      <c r="G175" s="186"/>
      <c r="H175" s="185">
        <f t="shared" si="18"/>
        <v>-2.5683378080206199E-2</v>
      </c>
      <c r="I175" s="186"/>
      <c r="L175" s="98">
        <f t="shared" si="16"/>
        <v>-2.5683378080206199E-2</v>
      </c>
      <c r="N175" s="98">
        <f t="shared" si="19"/>
        <v>-2.5683378080206154E-2</v>
      </c>
      <c r="Q175" s="149">
        <f t="shared" si="20"/>
        <v>-2.5683378080206199E-2</v>
      </c>
      <c r="R175" s="149">
        <f t="shared" si="21"/>
        <v>-2.5683378080206154E-2</v>
      </c>
      <c r="T175" s="113"/>
      <c r="U175" s="113"/>
    </row>
    <row r="176" spans="4:21" x14ac:dyDescent="0.2">
      <c r="D176" s="184">
        <v>30772</v>
      </c>
      <c r="E176" s="185">
        <v>-2.3952948957567201E-2</v>
      </c>
      <c r="F176" s="185">
        <f t="shared" si="17"/>
        <v>-2.3952948957567201E-2</v>
      </c>
      <c r="G176" s="186"/>
      <c r="H176" s="185">
        <f t="shared" si="18"/>
        <v>-2.3952948957567201E-2</v>
      </c>
      <c r="I176" s="186"/>
      <c r="L176" s="98">
        <f t="shared" si="16"/>
        <v>-2.3952948957567201E-2</v>
      </c>
      <c r="N176" s="98">
        <f t="shared" si="19"/>
        <v>-2.3952948957567166E-2</v>
      </c>
      <c r="Q176" s="149">
        <f t="shared" si="20"/>
        <v>-2.3952948957567201E-2</v>
      </c>
      <c r="R176" s="149">
        <f t="shared" si="21"/>
        <v>-2.3952948957567166E-2</v>
      </c>
      <c r="T176" s="113"/>
      <c r="U176" s="113"/>
    </row>
    <row r="177" spans="4:21" x14ac:dyDescent="0.2">
      <c r="D177" s="184">
        <v>30681</v>
      </c>
      <c r="E177" s="185">
        <v>4.0124456608294804E-3</v>
      </c>
      <c r="F177" s="185">
        <f t="shared" si="17"/>
        <v>4.0124456608294804E-3</v>
      </c>
      <c r="G177" s="186"/>
      <c r="H177" s="185">
        <f t="shared" si="18"/>
        <v>4.0124456608294804E-3</v>
      </c>
      <c r="I177" s="186"/>
      <c r="L177" s="98">
        <f t="shared" si="16"/>
        <v>4.0124456608294804E-3</v>
      </c>
      <c r="N177" s="98">
        <f t="shared" si="19"/>
        <v>4.0124456608294778E-3</v>
      </c>
      <c r="Q177" s="149">
        <f t="shared" si="20"/>
        <v>4.0124456608294804E-3</v>
      </c>
      <c r="R177" s="149">
        <f t="shared" si="21"/>
        <v>4.0124456608294778E-3</v>
      </c>
      <c r="T177" s="113"/>
      <c r="U177" s="113"/>
    </row>
    <row r="178" spans="4:21" x14ac:dyDescent="0.2">
      <c r="D178" s="184">
        <v>30589</v>
      </c>
      <c r="E178" s="185">
        <v>-1.33796137336017E-3</v>
      </c>
      <c r="F178" s="185">
        <f t="shared" si="17"/>
        <v>-1.33796137336017E-3</v>
      </c>
      <c r="G178" s="186"/>
      <c r="H178" s="185">
        <f t="shared" si="18"/>
        <v>-1.33796137336017E-3</v>
      </c>
      <c r="I178" s="186"/>
      <c r="L178" s="98">
        <f t="shared" si="16"/>
        <v>-1.33796137336017E-3</v>
      </c>
      <c r="N178" s="98">
        <f t="shared" si="19"/>
        <v>-1.3379613733601747E-3</v>
      </c>
      <c r="Q178" s="149">
        <f t="shared" si="20"/>
        <v>-1.33796137336017E-3</v>
      </c>
      <c r="R178" s="149">
        <f t="shared" si="21"/>
        <v>-1.3379613733601747E-3</v>
      </c>
      <c r="T178" s="113"/>
      <c r="U178" s="113"/>
    </row>
    <row r="179" spans="4:21" x14ac:dyDescent="0.2">
      <c r="D179" s="184">
        <v>30497</v>
      </c>
      <c r="E179" s="185">
        <v>0.11101721467087099</v>
      </c>
      <c r="F179" s="185">
        <f t="shared" si="17"/>
        <v>0.11101721467087099</v>
      </c>
      <c r="G179" s="186"/>
      <c r="H179" s="185">
        <f t="shared" si="18"/>
        <v>0.11101721467087099</v>
      </c>
      <c r="I179" s="186"/>
      <c r="L179" s="98">
        <f t="shared" si="16"/>
        <v>0.11101721467087099</v>
      </c>
      <c r="N179" s="98">
        <f t="shared" si="19"/>
        <v>0.111017214670871</v>
      </c>
      <c r="Q179" s="149">
        <f t="shared" si="20"/>
        <v>0.11101721467087099</v>
      </c>
      <c r="R179" s="149">
        <f t="shared" si="21"/>
        <v>0.111017214670871</v>
      </c>
      <c r="T179" s="113"/>
      <c r="U179" s="113"/>
    </row>
    <row r="180" spans="4:21" x14ac:dyDescent="0.2">
      <c r="D180" s="184">
        <v>30406</v>
      </c>
      <c r="E180" s="185">
        <v>0.10015561942370001</v>
      </c>
      <c r="F180" s="185">
        <f t="shared" si="17"/>
        <v>0.10015561942370001</v>
      </c>
      <c r="G180" s="186"/>
      <c r="H180" s="185">
        <f t="shared" si="18"/>
        <v>0.10015561942370001</v>
      </c>
      <c r="I180" s="186"/>
      <c r="L180" s="98">
        <f t="shared" si="16"/>
        <v>0.10015561942370001</v>
      </c>
      <c r="N180" s="98">
        <f t="shared" si="19"/>
        <v>0.1001556194237001</v>
      </c>
      <c r="Q180" s="149">
        <f t="shared" si="20"/>
        <v>0.10015561942370001</v>
      </c>
      <c r="R180" s="149">
        <f t="shared" si="21"/>
        <v>0.1001556194237001</v>
      </c>
      <c r="T180" s="113"/>
      <c r="U180" s="113"/>
    </row>
    <row r="181" spans="4:21" x14ac:dyDescent="0.2">
      <c r="D181" s="184">
        <v>30316</v>
      </c>
      <c r="E181" s="185">
        <v>0.18248815564965401</v>
      </c>
      <c r="F181" s="185">
        <f t="shared" si="17"/>
        <v>0.18248815564965401</v>
      </c>
      <c r="G181" s="186"/>
      <c r="H181" s="185">
        <f t="shared" si="18"/>
        <v>0.18248815564965401</v>
      </c>
      <c r="I181" s="186"/>
      <c r="L181" s="98">
        <f t="shared" si="16"/>
        <v>0.18248815564965401</v>
      </c>
      <c r="N181" s="98">
        <f t="shared" si="19"/>
        <v>0.18248815564965404</v>
      </c>
      <c r="Q181" s="149">
        <f t="shared" si="20"/>
        <v>0.18248815564965401</v>
      </c>
      <c r="R181" s="149">
        <f t="shared" si="21"/>
        <v>0.18248815564965404</v>
      </c>
      <c r="T181" s="113"/>
      <c r="U181" s="113"/>
    </row>
    <row r="182" spans="4:21" x14ac:dyDescent="0.2">
      <c r="D182" s="184">
        <v>30224</v>
      </c>
      <c r="E182" s="185">
        <v>0.11517568291962901</v>
      </c>
      <c r="F182" s="185">
        <f t="shared" si="17"/>
        <v>0.11517568291962901</v>
      </c>
      <c r="G182" s="186"/>
      <c r="H182" s="185">
        <f t="shared" si="18"/>
        <v>0.11517568291962901</v>
      </c>
      <c r="I182" s="186"/>
      <c r="L182" s="98">
        <f t="shared" si="16"/>
        <v>0.11517568291962901</v>
      </c>
      <c r="N182" s="98">
        <f t="shared" si="19"/>
        <v>0.1151756829196291</v>
      </c>
      <c r="Q182" s="149">
        <f t="shared" si="20"/>
        <v>0.11517568291962901</v>
      </c>
      <c r="R182" s="149">
        <f t="shared" si="21"/>
        <v>0.1151756829196291</v>
      </c>
      <c r="T182" s="113"/>
      <c r="U182" s="113"/>
    </row>
    <row r="183" spans="4:21" x14ac:dyDescent="0.2">
      <c r="D183" s="184">
        <v>30132</v>
      </c>
      <c r="E183" s="185">
        <v>-5.6027672408532903E-3</v>
      </c>
      <c r="F183" s="185">
        <f t="shared" si="17"/>
        <v>-5.6027672408532903E-3</v>
      </c>
      <c r="G183" s="186"/>
      <c r="H183" s="185">
        <f t="shared" si="18"/>
        <v>-5.6027672408532903E-3</v>
      </c>
      <c r="I183" s="186"/>
      <c r="L183" s="98">
        <f t="shared" si="16"/>
        <v>-5.6027672408532903E-3</v>
      </c>
      <c r="N183" s="98">
        <f t="shared" si="19"/>
        <v>-5.6027672408532903E-3</v>
      </c>
      <c r="Q183" s="149">
        <f t="shared" si="20"/>
        <v>-5.6027672408532903E-3</v>
      </c>
      <c r="R183" s="149">
        <f t="shared" si="21"/>
        <v>-5.6027672408532903E-3</v>
      </c>
      <c r="T183" s="113"/>
      <c r="U183" s="113"/>
    </row>
    <row r="184" spans="4:21" x14ac:dyDescent="0.2">
      <c r="D184" s="184">
        <v>30041</v>
      </c>
      <c r="E184" s="185">
        <v>-7.3081147479288205E-2</v>
      </c>
      <c r="F184" s="185">
        <f t="shared" si="17"/>
        <v>-7.3081147479288205E-2</v>
      </c>
      <c r="G184" s="186"/>
      <c r="H184" s="185">
        <f t="shared" si="18"/>
        <v>-7.3081147479288205E-2</v>
      </c>
      <c r="I184" s="186"/>
      <c r="L184" s="98">
        <f t="shared" si="16"/>
        <v>-7.3081147479288205E-2</v>
      </c>
      <c r="N184" s="98">
        <f t="shared" si="19"/>
        <v>-7.3081147479288178E-2</v>
      </c>
      <c r="Q184" s="149">
        <f t="shared" si="20"/>
        <v>-7.3081147479288205E-2</v>
      </c>
      <c r="R184" s="149">
        <f t="shared" si="21"/>
        <v>-7.3081147479288178E-2</v>
      </c>
    </row>
    <row r="185" spans="4:21" x14ac:dyDescent="0.2">
      <c r="D185" s="184">
        <v>29951</v>
      </c>
      <c r="E185" s="185">
        <v>6.9316879217469901E-2</v>
      </c>
      <c r="F185" s="185">
        <f t="shared" si="17"/>
        <v>6.9316879217469901E-2</v>
      </c>
      <c r="G185" s="186"/>
      <c r="H185" s="185">
        <f t="shared" si="18"/>
        <v>6.9316879217469901E-2</v>
      </c>
      <c r="I185" s="186"/>
      <c r="L185" s="98">
        <f t="shared" si="16"/>
        <v>6.9316879217469901E-2</v>
      </c>
      <c r="N185" s="98">
        <f t="shared" si="19"/>
        <v>6.9316879217469873E-2</v>
      </c>
      <c r="Q185" s="149">
        <f t="shared" si="20"/>
        <v>6.9316879217469901E-2</v>
      </c>
      <c r="R185" s="149">
        <f t="shared" si="21"/>
        <v>6.9316879217469873E-2</v>
      </c>
    </row>
    <row r="186" spans="4:21" x14ac:dyDescent="0.2">
      <c r="D186" s="184">
        <v>29859</v>
      </c>
      <c r="E186" s="185">
        <v>-0.102324165162058</v>
      </c>
      <c r="F186" s="185">
        <f t="shared" si="17"/>
        <v>-0.102324165162058</v>
      </c>
      <c r="G186" s="186"/>
      <c r="H186" s="185">
        <f t="shared" si="18"/>
        <v>-0.102324165162058</v>
      </c>
      <c r="I186" s="186"/>
      <c r="L186" s="98">
        <f t="shared" si="16"/>
        <v>-0.102324165162058</v>
      </c>
      <c r="N186" s="98">
        <f t="shared" si="19"/>
        <v>-0.102324165162058</v>
      </c>
      <c r="Q186" s="149">
        <f t="shared" si="20"/>
        <v>-0.102324165162058</v>
      </c>
      <c r="R186" s="149">
        <f t="shared" si="21"/>
        <v>-0.102324165162058</v>
      </c>
    </row>
    <row r="187" spans="4:21" x14ac:dyDescent="0.2">
      <c r="D187" s="184">
        <v>29767</v>
      </c>
      <c r="E187" s="185">
        <v>-2.2986205917164701E-2</v>
      </c>
      <c r="F187" s="185">
        <f t="shared" si="17"/>
        <v>-2.2986205917164701E-2</v>
      </c>
      <c r="G187" s="186"/>
      <c r="H187" s="185">
        <f t="shared" si="18"/>
        <v>-2.2986205917164701E-2</v>
      </c>
      <c r="I187" s="186"/>
      <c r="L187" s="98">
        <f t="shared" si="16"/>
        <v>-2.2986205917164701E-2</v>
      </c>
      <c r="N187" s="98">
        <f t="shared" si="19"/>
        <v>-2.2986205917164715E-2</v>
      </c>
      <c r="Q187" s="149">
        <f t="shared" si="20"/>
        <v>-2.2986205917164701E-2</v>
      </c>
      <c r="R187" s="149">
        <f t="shared" si="21"/>
        <v>-2.2986205917164715E-2</v>
      </c>
    </row>
    <row r="188" spans="4:21" x14ac:dyDescent="0.2">
      <c r="D188" s="184">
        <v>29676</v>
      </c>
      <c r="E188" s="185">
        <v>1.37892101652803E-2</v>
      </c>
      <c r="F188" s="185">
        <f t="shared" si="17"/>
        <v>1.37892101652803E-2</v>
      </c>
      <c r="G188" s="186"/>
      <c r="H188" s="185">
        <f t="shared" si="18"/>
        <v>1.37892101652803E-2</v>
      </c>
      <c r="I188" s="186"/>
      <c r="L188" s="98">
        <f t="shared" si="16"/>
        <v>1.37892101652803E-2</v>
      </c>
      <c r="N188" s="98">
        <f t="shared" si="19"/>
        <v>1.3789210165280341E-2</v>
      </c>
      <c r="Q188" s="149">
        <f t="shared" si="20"/>
        <v>1.37892101652803E-2</v>
      </c>
      <c r="R188" s="149">
        <f t="shared" si="21"/>
        <v>1.3789210165280341E-2</v>
      </c>
    </row>
    <row r="189" spans="4:21" x14ac:dyDescent="0.2">
      <c r="D189" s="184">
        <v>29586</v>
      </c>
      <c r="E189" s="185">
        <v>9.4874859741652898E-2</v>
      </c>
      <c r="F189" s="185">
        <f t="shared" si="17"/>
        <v>9.4874859741652898E-2</v>
      </c>
      <c r="G189" s="186"/>
      <c r="H189" s="185">
        <f t="shared" si="18"/>
        <v>9.4874859741652898E-2</v>
      </c>
      <c r="I189" s="186"/>
      <c r="L189" s="98">
        <f t="shared" si="16"/>
        <v>9.4874859741652898E-2</v>
      </c>
      <c r="N189" s="98">
        <f t="shared" si="19"/>
        <v>9.4874859741652884E-2</v>
      </c>
      <c r="Q189" s="149">
        <f t="shared" si="20"/>
        <v>9.4874859741652898E-2</v>
      </c>
      <c r="R189" s="149">
        <f t="shared" si="21"/>
        <v>9.4874859741652884E-2</v>
      </c>
    </row>
    <row r="190" spans="4:21" x14ac:dyDescent="0.2">
      <c r="D190" s="184">
        <v>29494</v>
      </c>
      <c r="E190" s="185">
        <v>0.112185341577516</v>
      </c>
      <c r="F190" s="185">
        <f t="shared" si="17"/>
        <v>0.112185341577516</v>
      </c>
      <c r="G190" s="186"/>
      <c r="H190" s="185">
        <f t="shared" si="18"/>
        <v>0.112185341577516</v>
      </c>
      <c r="I190" s="186"/>
      <c r="L190" s="98">
        <f t="shared" si="16"/>
        <v>0.112185341577516</v>
      </c>
      <c r="N190" s="98">
        <f t="shared" si="19"/>
        <v>0.11218534157751603</v>
      </c>
      <c r="Q190" s="149">
        <f t="shared" si="20"/>
        <v>0.112185341577516</v>
      </c>
      <c r="R190" s="149">
        <f t="shared" si="21"/>
        <v>0.11218534157751603</v>
      </c>
    </row>
    <row r="191" spans="4:21" x14ac:dyDescent="0.2">
      <c r="D191" s="184">
        <v>29402</v>
      </c>
      <c r="E191" s="185">
        <v>0.13488320756555</v>
      </c>
      <c r="F191" s="185">
        <f t="shared" si="17"/>
        <v>0.13488320756555</v>
      </c>
      <c r="G191" s="186"/>
      <c r="H191" s="185">
        <f t="shared" si="18"/>
        <v>0.13488320756555</v>
      </c>
      <c r="I191" s="186"/>
      <c r="L191" s="98">
        <f t="shared" si="16"/>
        <v>0.13488320756555</v>
      </c>
      <c r="N191" s="98">
        <f t="shared" si="19"/>
        <v>0.13488320756554995</v>
      </c>
      <c r="Q191" s="149">
        <f t="shared" si="20"/>
        <v>0.13488320756555</v>
      </c>
      <c r="R191" s="149">
        <f t="shared" si="21"/>
        <v>0.13488320756554995</v>
      </c>
    </row>
    <row r="192" spans="4:21" x14ac:dyDescent="0.2">
      <c r="D192" s="184">
        <v>29311</v>
      </c>
      <c r="E192" s="185">
        <v>-4.1182417837964599E-2</v>
      </c>
      <c r="F192" s="185">
        <f t="shared" si="17"/>
        <v>-4.1182417837964599E-2</v>
      </c>
      <c r="G192" s="186"/>
      <c r="H192" s="185">
        <f t="shared" si="18"/>
        <v>-4.1182417837964599E-2</v>
      </c>
      <c r="I192" s="186"/>
      <c r="L192" s="98">
        <f t="shared" si="16"/>
        <v>-4.1182417837964599E-2</v>
      </c>
      <c r="N192" s="98">
        <f t="shared" si="19"/>
        <v>-4.1182417837964613E-2</v>
      </c>
      <c r="Q192" s="149">
        <f t="shared" si="20"/>
        <v>-4.1182417837964599E-2</v>
      </c>
      <c r="R192" s="149">
        <f t="shared" si="21"/>
        <v>-4.1182417837964613E-2</v>
      </c>
    </row>
    <row r="193" spans="4:18" x14ac:dyDescent="0.2">
      <c r="D193" s="184">
        <v>29220</v>
      </c>
      <c r="E193" s="185">
        <v>1.42591168106865E-3</v>
      </c>
      <c r="F193" s="185">
        <f t="shared" si="17"/>
        <v>1.42591168106865E-3</v>
      </c>
      <c r="G193" s="186"/>
      <c r="H193" s="185">
        <f t="shared" si="18"/>
        <v>1.42591168106865E-3</v>
      </c>
      <c r="I193" s="186"/>
      <c r="L193" s="98">
        <f t="shared" si="16"/>
        <v>1.42591168106865E-3</v>
      </c>
      <c r="N193" s="98">
        <f t="shared" si="19"/>
        <v>1.4259116810686479E-3</v>
      </c>
      <c r="Q193" s="149">
        <f t="shared" si="20"/>
        <v>1.42591168106865E-3</v>
      </c>
      <c r="R193" s="149">
        <f t="shared" si="21"/>
        <v>1.4259116810686479E-3</v>
      </c>
    </row>
    <row r="194" spans="4:18" x14ac:dyDescent="0.2">
      <c r="D194" s="184">
        <v>29128</v>
      </c>
      <c r="E194" s="185">
        <v>7.6491482596650701E-2</v>
      </c>
      <c r="F194" s="185">
        <f t="shared" si="17"/>
        <v>7.6491482596650701E-2</v>
      </c>
      <c r="G194" s="186"/>
      <c r="H194" s="185">
        <f t="shared" si="18"/>
        <v>7.6491482596650701E-2</v>
      </c>
      <c r="I194" s="186"/>
      <c r="L194" s="98">
        <f t="shared" si="16"/>
        <v>7.6491482596650701E-2</v>
      </c>
      <c r="N194" s="98">
        <f t="shared" si="19"/>
        <v>7.6491482596650728E-2</v>
      </c>
      <c r="Q194" s="149">
        <f t="shared" si="20"/>
        <v>7.6491482596650701E-2</v>
      </c>
      <c r="R194" s="149">
        <f t="shared" si="21"/>
        <v>7.6491482596650728E-2</v>
      </c>
    </row>
    <row r="195" spans="4:18" x14ac:dyDescent="0.2">
      <c r="D195" s="184">
        <v>29036</v>
      </c>
      <c r="E195" s="185">
        <v>2.7268546463638001E-2</v>
      </c>
      <c r="F195" s="185">
        <f t="shared" si="17"/>
        <v>2.7268546463638001E-2</v>
      </c>
      <c r="G195" s="186"/>
      <c r="H195" s="185">
        <f t="shared" si="18"/>
        <v>2.7268546463638001E-2</v>
      </c>
      <c r="I195" s="186"/>
      <c r="L195" s="98">
        <f t="shared" si="16"/>
        <v>2.7268546463638001E-2</v>
      </c>
      <c r="N195" s="98">
        <f t="shared" si="19"/>
        <v>2.7268546463637966E-2</v>
      </c>
      <c r="Q195" s="149">
        <f t="shared" si="20"/>
        <v>2.7268546463638001E-2</v>
      </c>
      <c r="R195" s="149">
        <f t="shared" si="21"/>
        <v>2.7268546463637966E-2</v>
      </c>
    </row>
    <row r="196" spans="4:18" x14ac:dyDescent="0.2">
      <c r="D196" s="184">
        <v>28945</v>
      </c>
      <c r="E196" s="185">
        <v>7.1041676513820901E-2</v>
      </c>
      <c r="F196" s="185">
        <f t="shared" si="17"/>
        <v>7.1041676513820901E-2</v>
      </c>
      <c r="G196" s="186"/>
      <c r="H196" s="185">
        <f t="shared" si="18"/>
        <v>7.1041676513820901E-2</v>
      </c>
      <c r="I196" s="186"/>
      <c r="L196" s="98">
        <f t="shared" si="16"/>
        <v>7.1041676513820901E-2</v>
      </c>
      <c r="N196" s="98">
        <f t="shared" si="19"/>
        <v>7.1041676513820873E-2</v>
      </c>
      <c r="Q196" s="149">
        <f t="shared" si="20"/>
        <v>7.1041676513820901E-2</v>
      </c>
      <c r="R196" s="149">
        <f t="shared" si="21"/>
        <v>7.1041676513820873E-2</v>
      </c>
    </row>
    <row r="197" spans="4:18" x14ac:dyDescent="0.2">
      <c r="D197" s="184">
        <v>28855</v>
      </c>
      <c r="E197" s="185">
        <v>-4.9276709625716994E-2</v>
      </c>
      <c r="F197" s="185">
        <f t="shared" si="17"/>
        <v>-4.9276709625716994E-2</v>
      </c>
      <c r="G197" s="186"/>
      <c r="H197" s="185">
        <f t="shared" si="18"/>
        <v>-4.9276709625716994E-2</v>
      </c>
      <c r="I197" s="186"/>
    </row>
    <row r="198" spans="4:18" x14ac:dyDescent="0.2">
      <c r="D198" s="184">
        <v>28763</v>
      </c>
      <c r="E198" s="185">
        <v>8.6677060829909197E-2</v>
      </c>
      <c r="F198" s="185">
        <f t="shared" si="17"/>
        <v>8.6677060829909197E-2</v>
      </c>
      <c r="G198" s="186"/>
      <c r="H198" s="185">
        <f t="shared" si="18"/>
        <v>8.6677060829909197E-2</v>
      </c>
      <c r="I198" s="186"/>
    </row>
    <row r="199" spans="4:18" x14ac:dyDescent="0.2">
      <c r="D199" s="184">
        <v>28671</v>
      </c>
      <c r="E199" s="185">
        <v>8.5100842699026902E-2</v>
      </c>
      <c r="F199" s="185">
        <f t="shared" si="17"/>
        <v>8.5100842699026902E-2</v>
      </c>
      <c r="G199" s="186"/>
      <c r="H199" s="185">
        <f t="shared" si="18"/>
        <v>8.5100842699026902E-2</v>
      </c>
      <c r="I199" s="186"/>
    </row>
    <row r="200" spans="4:18" x14ac:dyDescent="0.2">
      <c r="D200" s="184">
        <v>28580</v>
      </c>
      <c r="E200" s="185">
        <v>-4.9363741956961603E-2</v>
      </c>
      <c r="F200" s="185">
        <f t="shared" si="17"/>
        <v>-4.9363741956961603E-2</v>
      </c>
      <c r="G200" s="186"/>
      <c r="H200" s="185">
        <f t="shared" si="18"/>
        <v>-4.9363741956961603E-2</v>
      </c>
      <c r="I200" s="186"/>
    </row>
    <row r="201" spans="4:18" x14ac:dyDescent="0.2">
      <c r="D201" s="184">
        <v>28490</v>
      </c>
      <c r="E201" s="185">
        <v>-1.13914233528378E-3</v>
      </c>
      <c r="F201" s="185">
        <f t="shared" si="17"/>
        <v>-1.13914233528378E-3</v>
      </c>
      <c r="G201" s="186"/>
      <c r="H201" s="185">
        <f t="shared" si="18"/>
        <v>-1.13914233528378E-3</v>
      </c>
      <c r="I201" s="186"/>
    </row>
    <row r="202" spans="4:18" x14ac:dyDescent="0.2">
      <c r="D202" s="184">
        <v>28398</v>
      </c>
      <c r="E202" s="185">
        <v>-2.79237959173411E-2</v>
      </c>
      <c r="F202" s="185">
        <f t="shared" si="17"/>
        <v>-2.79237959173411E-2</v>
      </c>
      <c r="G202" s="186"/>
      <c r="H202" s="185">
        <f t="shared" si="18"/>
        <v>-2.79237959173411E-2</v>
      </c>
      <c r="I202" s="186"/>
    </row>
    <row r="203" spans="4:18" x14ac:dyDescent="0.2">
      <c r="D203" s="184">
        <v>28306</v>
      </c>
      <c r="E203" s="185">
        <v>3.3129154647381302E-2</v>
      </c>
      <c r="F203" s="185">
        <f t="shared" si="17"/>
        <v>3.3129154647381302E-2</v>
      </c>
      <c r="G203" s="186"/>
      <c r="H203" s="185">
        <f t="shared" si="18"/>
        <v>3.3129154647381302E-2</v>
      </c>
      <c r="I203" s="186"/>
    </row>
    <row r="204" spans="4:18" x14ac:dyDescent="0.2">
      <c r="D204" s="184">
        <v>28215</v>
      </c>
      <c r="E204" s="185">
        <v>-7.4482474284467109E-2</v>
      </c>
      <c r="F204" s="185">
        <f t="shared" si="17"/>
        <v>-7.4482474284467109E-2</v>
      </c>
      <c r="G204" s="186"/>
      <c r="H204" s="185">
        <f t="shared" si="18"/>
        <v>-7.4482474284467109E-2</v>
      </c>
      <c r="I204" s="186"/>
    </row>
    <row r="205" spans="4:18" x14ac:dyDescent="0.2">
      <c r="D205" s="184">
        <v>28125</v>
      </c>
      <c r="E205" s="185">
        <v>3.2221998627310899E-2</v>
      </c>
      <c r="F205" s="185">
        <f t="shared" si="17"/>
        <v>3.2221998627310899E-2</v>
      </c>
      <c r="G205" s="186"/>
      <c r="H205" s="185">
        <f t="shared" si="18"/>
        <v>3.2221998627310899E-2</v>
      </c>
      <c r="I205" s="186"/>
    </row>
    <row r="206" spans="4:18" x14ac:dyDescent="0.2">
      <c r="D206" s="184">
        <v>28033</v>
      </c>
      <c r="E206" s="185">
        <v>1.9054542037357802E-2</v>
      </c>
      <c r="F206" s="185">
        <f t="shared" si="17"/>
        <v>1.9054542037357802E-2</v>
      </c>
      <c r="G206" s="186"/>
      <c r="H206" s="185">
        <f t="shared" si="18"/>
        <v>1.9054542037357802E-2</v>
      </c>
      <c r="I206" s="186"/>
    </row>
    <row r="207" spans="4:18" x14ac:dyDescent="0.2">
      <c r="D207" s="184">
        <v>27941</v>
      </c>
      <c r="E207" s="185">
        <v>2.4671870117868103E-2</v>
      </c>
      <c r="F207" s="185">
        <f t="shared" ref="F207:F232" si="22">E207</f>
        <v>2.4671870117868103E-2</v>
      </c>
      <c r="G207" s="186"/>
      <c r="H207" s="185">
        <f t="shared" ref="H207:H232" si="23">F207</f>
        <v>2.4671870117868103E-2</v>
      </c>
      <c r="I207" s="186"/>
    </row>
    <row r="208" spans="4:18" x14ac:dyDescent="0.2">
      <c r="D208" s="184">
        <v>27850</v>
      </c>
      <c r="E208" s="185">
        <v>0.1497696722929</v>
      </c>
      <c r="F208" s="185">
        <f t="shared" si="22"/>
        <v>0.1497696722929</v>
      </c>
      <c r="G208" s="186"/>
      <c r="H208" s="185">
        <f t="shared" si="23"/>
        <v>0.1497696722929</v>
      </c>
      <c r="I208" s="186"/>
    </row>
    <row r="209" spans="4:9" x14ac:dyDescent="0.2">
      <c r="D209" s="184">
        <v>27759</v>
      </c>
      <c r="E209" s="185">
        <v>8.6486841494404901E-2</v>
      </c>
      <c r="F209" s="185">
        <f t="shared" si="22"/>
        <v>8.6486841494404901E-2</v>
      </c>
      <c r="G209" s="186"/>
      <c r="H209" s="185">
        <f t="shared" si="23"/>
        <v>8.6486841494404901E-2</v>
      </c>
      <c r="I209" s="186"/>
    </row>
    <row r="210" spans="4:9" x14ac:dyDescent="0.2">
      <c r="D210" s="184">
        <v>27667</v>
      </c>
      <c r="E210" s="185">
        <v>-0.10951244840483101</v>
      </c>
      <c r="F210" s="185">
        <f t="shared" si="22"/>
        <v>-0.10951244840483101</v>
      </c>
      <c r="G210" s="186"/>
      <c r="H210" s="185">
        <f t="shared" si="23"/>
        <v>-0.10951244840483101</v>
      </c>
      <c r="I210" s="186"/>
    </row>
    <row r="211" spans="4:9" x14ac:dyDescent="0.2">
      <c r="D211" s="184">
        <v>27575</v>
      </c>
      <c r="E211" s="185">
        <v>0.153612393197989</v>
      </c>
      <c r="F211" s="185">
        <f t="shared" si="22"/>
        <v>0.153612393197989</v>
      </c>
      <c r="G211" s="186"/>
      <c r="H211" s="185">
        <f t="shared" si="23"/>
        <v>0.153612393197989</v>
      </c>
      <c r="I211" s="186"/>
    </row>
    <row r="212" spans="4:9" x14ac:dyDescent="0.2">
      <c r="D212" s="184">
        <v>27484</v>
      </c>
      <c r="E212" s="185">
        <v>0.22951035124283903</v>
      </c>
      <c r="F212" s="185">
        <f t="shared" si="22"/>
        <v>0.22951035124283903</v>
      </c>
      <c r="G212" s="186"/>
      <c r="H212" s="185">
        <f t="shared" si="23"/>
        <v>0.22951035124283903</v>
      </c>
      <c r="I212" s="186"/>
    </row>
    <row r="213" spans="4:9" x14ac:dyDescent="0.2">
      <c r="D213" s="184">
        <v>27394</v>
      </c>
      <c r="E213" s="185">
        <v>9.3711443048554804E-2</v>
      </c>
      <c r="F213" s="185">
        <f t="shared" si="22"/>
        <v>9.3711443048554804E-2</v>
      </c>
      <c r="G213" s="186"/>
      <c r="H213" s="185">
        <f t="shared" si="23"/>
        <v>9.3711443048554804E-2</v>
      </c>
      <c r="I213" s="186"/>
    </row>
    <row r="214" spans="4:9" x14ac:dyDescent="0.2">
      <c r="D214" s="184">
        <v>27302</v>
      </c>
      <c r="E214" s="185">
        <v>-0.25156918490031399</v>
      </c>
      <c r="F214" s="185">
        <f t="shared" si="22"/>
        <v>-0.25156918490031399</v>
      </c>
      <c r="G214" s="186"/>
      <c r="H214" s="185">
        <f t="shared" si="23"/>
        <v>-0.25156918490031399</v>
      </c>
      <c r="I214" s="186"/>
    </row>
    <row r="215" spans="4:9" x14ac:dyDescent="0.2">
      <c r="D215" s="184">
        <v>27210</v>
      </c>
      <c r="E215" s="185">
        <v>-7.5612601903237403E-2</v>
      </c>
      <c r="F215" s="185">
        <f t="shared" si="22"/>
        <v>-7.5612601903237403E-2</v>
      </c>
      <c r="G215" s="186"/>
      <c r="H215" s="185">
        <f t="shared" si="23"/>
        <v>-7.5612601903237403E-2</v>
      </c>
      <c r="I215" s="186"/>
    </row>
    <row r="216" spans="4:9" x14ac:dyDescent="0.2">
      <c r="D216" s="184">
        <v>27119</v>
      </c>
      <c r="E216" s="185">
        <v>-2.82100728195912E-2</v>
      </c>
      <c r="F216" s="185">
        <f t="shared" si="22"/>
        <v>-2.82100728195912E-2</v>
      </c>
      <c r="G216" s="186"/>
      <c r="H216" s="185">
        <f t="shared" si="23"/>
        <v>-2.82100728195912E-2</v>
      </c>
      <c r="I216" s="186"/>
    </row>
    <row r="217" spans="4:9" x14ac:dyDescent="0.2">
      <c r="D217" s="184">
        <v>27029</v>
      </c>
      <c r="E217" s="185">
        <v>-9.1798488103682394E-2</v>
      </c>
      <c r="F217" s="185">
        <f t="shared" si="22"/>
        <v>-9.1798488103682394E-2</v>
      </c>
      <c r="G217" s="186"/>
      <c r="H217" s="185">
        <f t="shared" si="23"/>
        <v>-9.1798488103682394E-2</v>
      </c>
      <c r="I217" s="186"/>
    </row>
    <row r="218" spans="4:9" x14ac:dyDescent="0.2">
      <c r="D218" s="184">
        <v>26937</v>
      </c>
      <c r="E218" s="185">
        <v>4.8098388997493705E-2</v>
      </c>
      <c r="F218" s="185">
        <f t="shared" si="22"/>
        <v>4.8098388997493705E-2</v>
      </c>
      <c r="G218" s="186"/>
      <c r="H218" s="185">
        <f t="shared" si="23"/>
        <v>4.8098388997493705E-2</v>
      </c>
      <c r="I218" s="186"/>
    </row>
    <row r="219" spans="4:9" x14ac:dyDescent="0.2">
      <c r="D219" s="184">
        <v>26845</v>
      </c>
      <c r="E219" s="185">
        <v>-5.7722917586374198E-2</v>
      </c>
      <c r="F219" s="185">
        <f t="shared" si="22"/>
        <v>-5.7722917586374198E-2</v>
      </c>
      <c r="G219" s="186"/>
      <c r="H219" s="185">
        <f t="shared" si="23"/>
        <v>-5.7722917586374198E-2</v>
      </c>
      <c r="I219" s="186"/>
    </row>
    <row r="220" spans="4:9" x14ac:dyDescent="0.2">
      <c r="D220" s="184">
        <v>26754</v>
      </c>
      <c r="E220" s="185">
        <v>-4.8862760984811002E-2</v>
      </c>
      <c r="F220" s="185">
        <f t="shared" si="22"/>
        <v>-4.8862760984811002E-2</v>
      </c>
      <c r="G220" s="186"/>
      <c r="H220" s="185">
        <f t="shared" si="23"/>
        <v>-4.8862760984811002E-2</v>
      </c>
      <c r="I220" s="186"/>
    </row>
    <row r="221" spans="4:9" x14ac:dyDescent="0.2">
      <c r="D221" s="184">
        <v>26664</v>
      </c>
      <c r="E221" s="185">
        <v>7.5634933630141801E-2</v>
      </c>
      <c r="F221" s="185">
        <f t="shared" si="22"/>
        <v>7.5634933630141801E-2</v>
      </c>
      <c r="G221" s="186"/>
      <c r="H221" s="185">
        <f t="shared" si="23"/>
        <v>7.5634933630141801E-2</v>
      </c>
      <c r="I221" s="186"/>
    </row>
    <row r="222" spans="4:9" x14ac:dyDescent="0.2">
      <c r="D222" s="184">
        <v>26572</v>
      </c>
      <c r="E222" s="185">
        <v>3.9183293392726103E-2</v>
      </c>
      <c r="F222" s="185">
        <f t="shared" si="22"/>
        <v>3.9183293392726103E-2</v>
      </c>
      <c r="G222" s="186"/>
      <c r="H222" s="185">
        <f t="shared" si="23"/>
        <v>3.9183293392726103E-2</v>
      </c>
      <c r="I222" s="186"/>
    </row>
    <row r="223" spans="4:9" x14ac:dyDescent="0.2">
      <c r="D223" s="184">
        <v>26480</v>
      </c>
      <c r="E223" s="185">
        <v>6.6663242807794001E-3</v>
      </c>
      <c r="F223" s="185">
        <f t="shared" si="22"/>
        <v>6.6663242807794001E-3</v>
      </c>
      <c r="G223" s="186"/>
      <c r="H223" s="185">
        <f t="shared" si="23"/>
        <v>6.6663242807794001E-3</v>
      </c>
      <c r="I223" s="186"/>
    </row>
    <row r="224" spans="4:9" x14ac:dyDescent="0.2">
      <c r="D224" s="184">
        <v>26389</v>
      </c>
      <c r="E224" s="185">
        <v>5.7513329702597794E-2</v>
      </c>
      <c r="F224" s="185">
        <f t="shared" si="22"/>
        <v>5.7513329702597794E-2</v>
      </c>
      <c r="G224" s="186"/>
      <c r="H224" s="185">
        <f t="shared" si="23"/>
        <v>5.7513329702597794E-2</v>
      </c>
      <c r="I224" s="186"/>
    </row>
    <row r="225" spans="4:9" x14ac:dyDescent="0.2">
      <c r="D225" s="184">
        <v>26298</v>
      </c>
      <c r="E225" s="185">
        <v>4.6434392150161499E-2</v>
      </c>
      <c r="F225" s="185">
        <f t="shared" si="22"/>
        <v>4.6434392150161499E-2</v>
      </c>
      <c r="G225" s="186"/>
      <c r="H225" s="185">
        <f t="shared" si="23"/>
        <v>4.6434392150161499E-2</v>
      </c>
      <c r="I225" s="186"/>
    </row>
    <row r="226" spans="4:9" x14ac:dyDescent="0.2">
      <c r="D226" s="184">
        <v>26206</v>
      </c>
      <c r="E226" s="185">
        <v>-5.8405881918077692E-3</v>
      </c>
      <c r="F226" s="185">
        <f t="shared" si="22"/>
        <v>-5.8405881918077692E-3</v>
      </c>
      <c r="G226" s="186"/>
      <c r="H226" s="185">
        <f t="shared" si="23"/>
        <v>-5.8405881918077692E-3</v>
      </c>
      <c r="I226" s="186"/>
    </row>
    <row r="227" spans="4:9" x14ac:dyDescent="0.2">
      <c r="D227" s="184">
        <v>26114</v>
      </c>
      <c r="E227" s="185">
        <v>1.61016823428106E-3</v>
      </c>
      <c r="F227" s="185">
        <f t="shared" si="22"/>
        <v>1.61016823428106E-3</v>
      </c>
      <c r="G227" s="186"/>
      <c r="H227" s="185">
        <f t="shared" si="23"/>
        <v>1.61016823428106E-3</v>
      </c>
      <c r="I227" s="186"/>
    </row>
    <row r="228" spans="4:9" x14ac:dyDescent="0.2">
      <c r="D228" s="184">
        <v>26023</v>
      </c>
      <c r="E228" s="185">
        <v>9.6934708447520487E-2</v>
      </c>
      <c r="F228" s="185">
        <f t="shared" si="22"/>
        <v>9.6934708447520487E-2</v>
      </c>
      <c r="G228" s="186"/>
      <c r="H228" s="185">
        <f t="shared" si="23"/>
        <v>9.6934708447520487E-2</v>
      </c>
      <c r="I228" s="186"/>
    </row>
    <row r="229" spans="4:9" x14ac:dyDescent="0.2">
      <c r="D229" s="184">
        <v>25933</v>
      </c>
      <c r="E229" s="185">
        <v>0.10408128399671501</v>
      </c>
      <c r="F229" s="185">
        <f t="shared" si="22"/>
        <v>0.10408128399671501</v>
      </c>
      <c r="G229" s="186"/>
      <c r="H229" s="185">
        <f t="shared" si="23"/>
        <v>0.10408128399671501</v>
      </c>
      <c r="I229" s="186"/>
    </row>
    <row r="230" spans="4:9" x14ac:dyDescent="0.2">
      <c r="D230" s="184">
        <v>25841</v>
      </c>
      <c r="E230" s="185">
        <v>0.169162499977598</v>
      </c>
      <c r="F230" s="185">
        <f t="shared" si="22"/>
        <v>0.169162499977598</v>
      </c>
      <c r="G230" s="186"/>
      <c r="H230" s="185">
        <f t="shared" si="23"/>
        <v>0.169162499977598</v>
      </c>
      <c r="I230" s="186"/>
    </row>
    <row r="231" spans="4:9" x14ac:dyDescent="0.2">
      <c r="D231" s="184">
        <v>25749</v>
      </c>
      <c r="E231" s="185">
        <v>-0.18028912197921698</v>
      </c>
      <c r="F231" s="185">
        <f t="shared" si="22"/>
        <v>-0.18028912197921698</v>
      </c>
      <c r="G231" s="186"/>
      <c r="H231" s="185">
        <f t="shared" si="23"/>
        <v>-0.18028912197921698</v>
      </c>
      <c r="I231" s="186"/>
    </row>
    <row r="232" spans="4:9" x14ac:dyDescent="0.2">
      <c r="D232" s="184">
        <v>25658</v>
      </c>
      <c r="E232" s="185">
        <v>6.0354130416999906E-2</v>
      </c>
      <c r="F232" s="185">
        <f t="shared" si="22"/>
        <v>6.0354130416999906E-2</v>
      </c>
      <c r="G232" s="186"/>
      <c r="H232" s="185">
        <f t="shared" si="23"/>
        <v>6.0354130416999906E-2</v>
      </c>
      <c r="I232" s="186"/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1A1EC-0B21-4D61-8D64-D2497D00FE19}">
  <sheetPr codeName="Sheet20">
    <tabColor theme="9" tint="-0.249977111117893"/>
  </sheetPr>
  <dimension ref="B1:U232"/>
  <sheetViews>
    <sheetView topLeftCell="C4" zoomScale="130" zoomScaleNormal="130" workbookViewId="0">
      <selection activeCell="G4" sqref="G4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Fixed Income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514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G8" s="145"/>
      <c r="H8" s="145"/>
      <c r="I8" s="145"/>
      <c r="J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</v>
      </c>
      <c r="N10" s="133">
        <f>STDEV(N14:N113)</f>
        <v>2.1209725278178878E-2</v>
      </c>
      <c r="O10" s="134">
        <f>N10*2</f>
        <v>4.2419450556357756E-2</v>
      </c>
      <c r="Q10" s="319" t="s">
        <v>480</v>
      </c>
      <c r="R10" s="319" t="s">
        <v>481</v>
      </c>
      <c r="T10" s="132">
        <f>SLOPE(T14:T113,U14:U113)</f>
        <v>1.9065707246625346E-2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84">
        <v>45565</v>
      </c>
      <c r="E14" s="185">
        <v>6.5120300000000005E-4</v>
      </c>
      <c r="F14" s="185">
        <v>6.5120300000000005E-4</v>
      </c>
      <c r="G14" s="186"/>
      <c r="H14" s="185">
        <v>6.5120300000000005E-4</v>
      </c>
      <c r="I14" s="186"/>
      <c r="J14" s="154"/>
      <c r="L14" s="98">
        <f>(H14-($L$10*H15))/(1-$L$10)</f>
        <v>6.5120300000000005E-4</v>
      </c>
      <c r="N14" s="98">
        <f>(1+L14)*(1+G14)*(1-I14)-1</f>
        <v>6.5120300000010012E-4</v>
      </c>
      <c r="Q14" s="149">
        <f>F14</f>
        <v>6.5120300000000005E-4</v>
      </c>
      <c r="R14" s="149">
        <f>N14</f>
        <v>6.5120300000010012E-4</v>
      </c>
      <c r="S14" s="102"/>
      <c r="T14" s="113">
        <f t="shared" ref="T14:T76" si="0">H14</f>
        <v>6.5120300000000005E-4</v>
      </c>
      <c r="U14" s="113">
        <f t="shared" ref="U14:U76" si="1">H16</f>
        <v>-7.7571593945006097E-3</v>
      </c>
    </row>
    <row r="15" spans="2:21" ht="12" customHeight="1" x14ac:dyDescent="0.2">
      <c r="B15" s="320" t="s">
        <v>472</v>
      </c>
      <c r="D15" s="184">
        <v>45473</v>
      </c>
      <c r="E15" s="185">
        <v>6.5120321280165395E-4</v>
      </c>
      <c r="F15" s="185">
        <v>6.5120321280165395E-4</v>
      </c>
      <c r="G15" s="186"/>
      <c r="H15" s="185">
        <v>6.5120321280165395E-4</v>
      </c>
      <c r="I15" s="186"/>
      <c r="L15" s="98">
        <f t="shared" ref="L15:L75" si="2">(H15-($L$10*H16))/(1-$L$10)</f>
        <v>6.5120321280165395E-4</v>
      </c>
      <c r="N15" s="98">
        <f t="shared" ref="N15:N78" si="3">(1+L15)*(1+G15)*(1-I15)-1</f>
        <v>6.5120321280165427E-4</v>
      </c>
      <c r="Q15" s="149">
        <f t="shared" ref="Q15:Q78" si="4">F15</f>
        <v>6.5120321280165395E-4</v>
      </c>
      <c r="R15" s="149">
        <f t="shared" ref="R15:R78" si="5">N15</f>
        <v>6.5120321280165427E-4</v>
      </c>
      <c r="S15" s="102"/>
      <c r="T15" s="113">
        <f t="shared" si="0"/>
        <v>6.5120321280165395E-4</v>
      </c>
      <c r="U15" s="113">
        <f t="shared" si="1"/>
        <v>6.8171496629820597E-2</v>
      </c>
    </row>
    <row r="16" spans="2:21" x14ac:dyDescent="0.2">
      <c r="B16" s="320"/>
      <c r="D16" s="184">
        <v>45382</v>
      </c>
      <c r="E16" s="185">
        <v>-7.7571593945006097E-3</v>
      </c>
      <c r="F16" s="185">
        <v>-7.7571593945006097E-3</v>
      </c>
      <c r="G16" s="186"/>
      <c r="H16" s="185">
        <v>-7.7571593945006097E-3</v>
      </c>
      <c r="I16" s="186"/>
      <c r="L16" s="98">
        <f t="shared" si="2"/>
        <v>-7.7571593945006097E-3</v>
      </c>
      <c r="N16" s="98">
        <f t="shared" si="3"/>
        <v>-7.7571593945006123E-3</v>
      </c>
      <c r="Q16" s="149">
        <f t="shared" si="4"/>
        <v>-7.7571593945006097E-3</v>
      </c>
      <c r="R16" s="149">
        <f t="shared" si="5"/>
        <v>-7.7571593945006123E-3</v>
      </c>
      <c r="S16" s="102"/>
      <c r="T16" s="113">
        <f t="shared" si="0"/>
        <v>-7.7571593945006097E-3</v>
      </c>
      <c r="U16" s="113">
        <f t="shared" si="1"/>
        <v>-3.2311734000000002E-2</v>
      </c>
    </row>
    <row r="17" spans="2:21" ht="12.75" thickBot="1" x14ac:dyDescent="0.25">
      <c r="B17" s="321"/>
      <c r="D17" s="184">
        <v>45291</v>
      </c>
      <c r="E17" s="185">
        <v>6.8171496629820597E-2</v>
      </c>
      <c r="F17" s="185">
        <v>6.8171496629820597E-2</v>
      </c>
      <c r="G17" s="186"/>
      <c r="H17" s="185">
        <v>6.8171496629820597E-2</v>
      </c>
      <c r="I17" s="186"/>
      <c r="L17" s="98">
        <f t="shared" si="2"/>
        <v>6.8171496629820597E-2</v>
      </c>
      <c r="N17" s="98">
        <f t="shared" si="3"/>
        <v>6.8171496629820583E-2</v>
      </c>
      <c r="Q17" s="149">
        <f t="shared" si="4"/>
        <v>6.8171496629820597E-2</v>
      </c>
      <c r="R17" s="149">
        <f t="shared" si="5"/>
        <v>6.8171496629820583E-2</v>
      </c>
      <c r="S17" s="102"/>
      <c r="T17" s="113">
        <f t="shared" si="0"/>
        <v>6.8171496629820597E-2</v>
      </c>
      <c r="U17" s="113">
        <f t="shared" si="1"/>
        <v>-8.4431382281422388E-3</v>
      </c>
    </row>
    <row r="18" spans="2:21" x14ac:dyDescent="0.2">
      <c r="B18" s="152"/>
      <c r="D18" s="184">
        <v>45199</v>
      </c>
      <c r="E18" s="185">
        <v>-3.2311734000000002E-2</v>
      </c>
      <c r="F18" s="185">
        <v>-3.2311734000000002E-2</v>
      </c>
      <c r="G18" s="186"/>
      <c r="H18" s="185">
        <v>-3.2311734000000002E-2</v>
      </c>
      <c r="I18" s="186"/>
      <c r="L18" s="98">
        <f t="shared" si="2"/>
        <v>-3.2311734000000002E-2</v>
      </c>
      <c r="N18" s="98">
        <f t="shared" si="3"/>
        <v>-3.2311733999999981E-2</v>
      </c>
      <c r="Q18" s="149">
        <f t="shared" si="4"/>
        <v>-3.2311734000000002E-2</v>
      </c>
      <c r="R18" s="149">
        <f t="shared" si="5"/>
        <v>-3.2311733999999981E-2</v>
      </c>
      <c r="S18" s="102"/>
      <c r="T18" s="113">
        <f t="shared" si="0"/>
        <v>-3.2311734000000002E-2</v>
      </c>
      <c r="U18" s="113">
        <f t="shared" si="1"/>
        <v>2.9620269532041797E-2</v>
      </c>
    </row>
    <row r="19" spans="2:21" x14ac:dyDescent="0.2">
      <c r="D19" s="184">
        <v>45107</v>
      </c>
      <c r="E19" s="185">
        <v>-8.4431382281422388E-3</v>
      </c>
      <c r="F19" s="185">
        <v>-8.4431382281422388E-3</v>
      </c>
      <c r="G19" s="186"/>
      <c r="H19" s="185">
        <v>-8.4431382281422388E-3</v>
      </c>
      <c r="I19" s="186"/>
      <c r="L19" s="98">
        <f t="shared" si="2"/>
        <v>-8.4431382281422388E-3</v>
      </c>
      <c r="N19" s="98">
        <f t="shared" si="3"/>
        <v>-8.443138228142244E-3</v>
      </c>
      <c r="Q19" s="149">
        <f t="shared" si="4"/>
        <v>-8.4431382281422388E-3</v>
      </c>
      <c r="R19" s="149">
        <f t="shared" si="5"/>
        <v>-8.443138228142244E-3</v>
      </c>
      <c r="S19" s="102"/>
      <c r="T19" s="113">
        <f t="shared" si="0"/>
        <v>-8.4431382281422388E-3</v>
      </c>
      <c r="U19" s="113">
        <f t="shared" si="1"/>
        <v>1.8730852927177501E-2</v>
      </c>
    </row>
    <row r="20" spans="2:21" x14ac:dyDescent="0.2">
      <c r="D20" s="184">
        <v>45016</v>
      </c>
      <c r="E20" s="185">
        <v>2.9620269532041797E-2</v>
      </c>
      <c r="F20" s="185">
        <v>2.9620269532041797E-2</v>
      </c>
      <c r="G20" s="186"/>
      <c r="H20" s="185">
        <v>2.9620269532041797E-2</v>
      </c>
      <c r="I20" s="186"/>
      <c r="L20" s="98">
        <f t="shared" si="2"/>
        <v>2.9620269532041797E-2</v>
      </c>
      <c r="N20" s="98">
        <f t="shared" si="3"/>
        <v>2.9620269532041776E-2</v>
      </c>
      <c r="Q20" s="149">
        <f t="shared" si="4"/>
        <v>2.9620269532041797E-2</v>
      </c>
      <c r="R20" s="149">
        <f t="shared" si="5"/>
        <v>2.9620269532041776E-2</v>
      </c>
      <c r="S20" s="102"/>
      <c r="T20" s="113">
        <f t="shared" si="0"/>
        <v>2.9620269532041797E-2</v>
      </c>
      <c r="U20" s="113">
        <f t="shared" si="1"/>
        <v>-4.7523779510332397E-2</v>
      </c>
    </row>
    <row r="21" spans="2:21" x14ac:dyDescent="0.2">
      <c r="D21" s="184">
        <v>44926</v>
      </c>
      <c r="E21" s="185">
        <v>1.8730852927177501E-2</v>
      </c>
      <c r="F21" s="185">
        <v>1.8730852927177501E-2</v>
      </c>
      <c r="G21" s="186"/>
      <c r="H21" s="185">
        <v>1.8730852927177501E-2</v>
      </c>
      <c r="I21" s="186"/>
      <c r="L21" s="98">
        <f t="shared" si="2"/>
        <v>1.8730852927177501E-2</v>
      </c>
      <c r="N21" s="98">
        <f t="shared" si="3"/>
        <v>1.8730852927177466E-2</v>
      </c>
      <c r="Q21" s="149">
        <f t="shared" si="4"/>
        <v>1.8730852927177501E-2</v>
      </c>
      <c r="R21" s="149">
        <f t="shared" si="5"/>
        <v>1.8730852927177466E-2</v>
      </c>
      <c r="S21" s="102"/>
      <c r="T21" s="113">
        <f t="shared" si="0"/>
        <v>1.8730852927177501E-2</v>
      </c>
      <c r="U21" s="113">
        <f t="shared" si="1"/>
        <v>-4.6935058940912301E-2</v>
      </c>
    </row>
    <row r="22" spans="2:21" x14ac:dyDescent="0.2">
      <c r="D22" s="184">
        <v>44834</v>
      </c>
      <c r="E22" s="185">
        <v>-4.7523779510332397E-2</v>
      </c>
      <c r="F22" s="185">
        <v>-4.7523779510332397E-2</v>
      </c>
      <c r="G22" s="186"/>
      <c r="H22" s="185">
        <v>-4.7523779510332397E-2</v>
      </c>
      <c r="I22" s="186"/>
      <c r="L22" s="98">
        <f t="shared" si="2"/>
        <v>-4.7523779510332397E-2</v>
      </c>
      <c r="N22" s="98">
        <f t="shared" si="3"/>
        <v>-4.7523779510332376E-2</v>
      </c>
      <c r="Q22" s="149">
        <f t="shared" si="4"/>
        <v>-4.7523779510332397E-2</v>
      </c>
      <c r="R22" s="149">
        <f t="shared" si="5"/>
        <v>-4.7523779510332376E-2</v>
      </c>
      <c r="S22" s="102"/>
      <c r="T22" s="113">
        <f t="shared" si="0"/>
        <v>-4.7523779510332397E-2</v>
      </c>
      <c r="U22" s="113">
        <f t="shared" si="1"/>
        <v>-5.9340049007946101E-2</v>
      </c>
    </row>
    <row r="23" spans="2:21" x14ac:dyDescent="0.2">
      <c r="D23" s="184">
        <v>44742</v>
      </c>
      <c r="E23" s="185">
        <v>-4.6935058940912301E-2</v>
      </c>
      <c r="F23" s="185">
        <v>-4.6935058940912301E-2</v>
      </c>
      <c r="G23" s="186"/>
      <c r="H23" s="185">
        <v>-4.6935058940912301E-2</v>
      </c>
      <c r="I23" s="186"/>
      <c r="L23" s="98">
        <f t="shared" si="2"/>
        <v>-4.6935058940912301E-2</v>
      </c>
      <c r="N23" s="98">
        <f t="shared" si="3"/>
        <v>-4.6935058940912322E-2</v>
      </c>
      <c r="Q23" s="149">
        <f t="shared" si="4"/>
        <v>-4.6935058940912301E-2</v>
      </c>
      <c r="R23" s="149">
        <f t="shared" si="5"/>
        <v>-4.6935058940912322E-2</v>
      </c>
      <c r="T23" s="113">
        <f t="shared" si="0"/>
        <v>-4.6935058940912301E-2</v>
      </c>
      <c r="U23" s="113">
        <f t="shared" si="1"/>
        <v>1.16321E-4</v>
      </c>
    </row>
    <row r="24" spans="2:21" x14ac:dyDescent="0.2">
      <c r="D24" s="184">
        <v>44651</v>
      </c>
      <c r="E24" s="185">
        <v>-5.9340049007946101E-2</v>
      </c>
      <c r="F24" s="185">
        <v>-5.9340049007946101E-2</v>
      </c>
      <c r="G24" s="186"/>
      <c r="H24" s="185">
        <v>-5.9340049007946101E-2</v>
      </c>
      <c r="I24" s="186"/>
      <c r="L24" s="98">
        <f t="shared" si="2"/>
        <v>-5.9340049007946101E-2</v>
      </c>
      <c r="N24" s="98">
        <f t="shared" si="3"/>
        <v>-5.9340049007946094E-2</v>
      </c>
      <c r="Q24" s="149">
        <f t="shared" si="4"/>
        <v>-5.9340049007946101E-2</v>
      </c>
      <c r="R24" s="149">
        <f t="shared" si="5"/>
        <v>-5.9340049007946094E-2</v>
      </c>
      <c r="T24" s="113">
        <f t="shared" si="0"/>
        <v>-5.9340049007946101E-2</v>
      </c>
      <c r="U24" s="113">
        <f t="shared" si="1"/>
        <v>5.17775297935952E-4</v>
      </c>
    </row>
    <row r="25" spans="2:21" x14ac:dyDescent="0.2">
      <c r="D25" s="184">
        <v>44561</v>
      </c>
      <c r="E25" s="185">
        <v>1.16321E-4</v>
      </c>
      <c r="F25" s="185">
        <v>1.16321E-4</v>
      </c>
      <c r="G25" s="186"/>
      <c r="H25" s="185">
        <v>1.16321E-4</v>
      </c>
      <c r="I25" s="186"/>
      <c r="L25" s="98">
        <f t="shared" si="2"/>
        <v>1.16321E-4</v>
      </c>
      <c r="N25" s="98">
        <f t="shared" si="3"/>
        <v>1.1632099999991929E-4</v>
      </c>
      <c r="Q25" s="149">
        <f t="shared" si="4"/>
        <v>1.16321E-4</v>
      </c>
      <c r="R25" s="149">
        <f t="shared" si="5"/>
        <v>1.1632099999991929E-4</v>
      </c>
      <c r="T25" s="113">
        <f t="shared" si="0"/>
        <v>1.16321E-4</v>
      </c>
      <c r="U25" s="113">
        <f t="shared" si="1"/>
        <v>1.8297450440000002E-2</v>
      </c>
    </row>
    <row r="26" spans="2:21" x14ac:dyDescent="0.2">
      <c r="D26" s="184">
        <v>44469</v>
      </c>
      <c r="E26" s="185">
        <v>5.17775297935952E-4</v>
      </c>
      <c r="F26" s="185">
        <v>5.17775297935952E-4</v>
      </c>
      <c r="G26" s="186"/>
      <c r="H26" s="185">
        <v>5.17775297935952E-4</v>
      </c>
      <c r="I26" s="186"/>
      <c r="L26" s="98">
        <f t="shared" si="2"/>
        <v>5.17775297935952E-4</v>
      </c>
      <c r="N26" s="98">
        <f t="shared" si="3"/>
        <v>5.1777529793595178E-4</v>
      </c>
      <c r="Q26" s="149">
        <f t="shared" si="4"/>
        <v>5.17775297935952E-4</v>
      </c>
      <c r="R26" s="149">
        <f t="shared" si="5"/>
        <v>5.1777529793595178E-4</v>
      </c>
      <c r="T26" s="113">
        <f t="shared" si="0"/>
        <v>5.17775297935952E-4</v>
      </c>
      <c r="U26" s="113">
        <f t="shared" si="1"/>
        <v>-3.37250133120904E-2</v>
      </c>
    </row>
    <row r="27" spans="2:21" x14ac:dyDescent="0.2">
      <c r="D27" s="184">
        <v>44377</v>
      </c>
      <c r="E27" s="185">
        <v>1.8297450440000002E-2</v>
      </c>
      <c r="F27" s="185">
        <v>1.8297450440000002E-2</v>
      </c>
      <c r="G27" s="186"/>
      <c r="H27" s="185">
        <v>1.8297450440000002E-2</v>
      </c>
      <c r="I27" s="186"/>
      <c r="L27" s="98">
        <f t="shared" si="2"/>
        <v>1.8297450440000002E-2</v>
      </c>
      <c r="N27" s="98">
        <f t="shared" si="3"/>
        <v>1.8297450439999974E-2</v>
      </c>
      <c r="Q27" s="149">
        <f t="shared" si="4"/>
        <v>1.8297450440000002E-2</v>
      </c>
      <c r="R27" s="149">
        <f t="shared" si="5"/>
        <v>1.8297450439999974E-2</v>
      </c>
      <c r="T27" s="113">
        <f t="shared" si="0"/>
        <v>1.8297450440000002E-2</v>
      </c>
      <c r="U27" s="113">
        <f t="shared" si="1"/>
        <v>6.6884943556462196E-3</v>
      </c>
    </row>
    <row r="28" spans="2:21" x14ac:dyDescent="0.2">
      <c r="D28" s="184">
        <v>44286</v>
      </c>
      <c r="E28" s="185">
        <v>-3.37250133120904E-2</v>
      </c>
      <c r="F28" s="185">
        <v>-3.37250133120904E-2</v>
      </c>
      <c r="G28" s="186"/>
      <c r="H28" s="185">
        <v>-3.37250133120904E-2</v>
      </c>
      <c r="I28" s="186"/>
      <c r="L28" s="98">
        <f t="shared" si="2"/>
        <v>-3.37250133120904E-2</v>
      </c>
      <c r="N28" s="98">
        <f t="shared" si="3"/>
        <v>-3.3725013312090435E-2</v>
      </c>
      <c r="Q28" s="149">
        <f t="shared" si="4"/>
        <v>-3.37250133120904E-2</v>
      </c>
      <c r="R28" s="149">
        <f t="shared" si="5"/>
        <v>-3.3725013312090435E-2</v>
      </c>
      <c r="T28" s="113">
        <f t="shared" si="0"/>
        <v>-3.37250133120904E-2</v>
      </c>
      <c r="U28" s="113">
        <f t="shared" si="1"/>
        <v>6.19273411639898E-3</v>
      </c>
    </row>
    <row r="29" spans="2:21" x14ac:dyDescent="0.2">
      <c r="D29" s="184">
        <v>44196</v>
      </c>
      <c r="E29" s="185">
        <v>6.6884943556462196E-3</v>
      </c>
      <c r="F29" s="185">
        <v>6.6884943556462196E-3</v>
      </c>
      <c r="G29" s="186"/>
      <c r="H29" s="185">
        <v>6.6884943556462196E-3</v>
      </c>
      <c r="I29" s="186"/>
      <c r="L29" s="98">
        <f t="shared" si="2"/>
        <v>6.6884943556462196E-3</v>
      </c>
      <c r="N29" s="98">
        <f t="shared" si="3"/>
        <v>6.688494355646224E-3</v>
      </c>
      <c r="Q29" s="149">
        <f t="shared" si="4"/>
        <v>6.6884943556462196E-3</v>
      </c>
      <c r="R29" s="149">
        <f t="shared" si="5"/>
        <v>6.688494355646224E-3</v>
      </c>
      <c r="T29" s="113">
        <f t="shared" si="0"/>
        <v>6.6884943556462196E-3</v>
      </c>
      <c r="U29" s="113">
        <f t="shared" si="1"/>
        <v>2.8955889839999999E-2</v>
      </c>
    </row>
    <row r="30" spans="2:21" x14ac:dyDescent="0.2">
      <c r="D30" s="184">
        <v>44104</v>
      </c>
      <c r="E30" s="185">
        <v>6.19273411639898E-3</v>
      </c>
      <c r="F30" s="185">
        <v>6.19273411639898E-3</v>
      </c>
      <c r="G30" s="186"/>
      <c r="H30" s="185">
        <v>6.19273411639898E-3</v>
      </c>
      <c r="I30" s="186"/>
      <c r="L30" s="98">
        <f t="shared" si="2"/>
        <v>6.19273411639898E-3</v>
      </c>
      <c r="N30" s="98">
        <f t="shared" si="3"/>
        <v>6.1927341163989791E-3</v>
      </c>
      <c r="Q30" s="149">
        <f t="shared" si="4"/>
        <v>6.19273411639898E-3</v>
      </c>
      <c r="R30" s="149">
        <f t="shared" si="5"/>
        <v>6.1927341163989791E-3</v>
      </c>
      <c r="T30" s="113">
        <f t="shared" si="0"/>
        <v>6.19273411639898E-3</v>
      </c>
      <c r="U30" s="113">
        <f t="shared" si="1"/>
        <v>3.1483467520765598E-2</v>
      </c>
    </row>
    <row r="31" spans="2:21" x14ac:dyDescent="0.2">
      <c r="D31" s="184">
        <v>44012</v>
      </c>
      <c r="E31" s="185">
        <v>2.8955889839999999E-2</v>
      </c>
      <c r="F31" s="185">
        <v>2.8955889839999999E-2</v>
      </c>
      <c r="G31" s="186"/>
      <c r="H31" s="185">
        <v>2.8955889839999999E-2</v>
      </c>
      <c r="I31" s="186"/>
      <c r="L31" s="98">
        <f t="shared" si="2"/>
        <v>2.8955889839999999E-2</v>
      </c>
      <c r="N31" s="98">
        <f t="shared" si="3"/>
        <v>2.8955889839999971E-2</v>
      </c>
      <c r="Q31" s="149">
        <f t="shared" si="4"/>
        <v>2.8955889839999999E-2</v>
      </c>
      <c r="R31" s="149">
        <f t="shared" si="5"/>
        <v>2.8955889839999971E-2</v>
      </c>
      <c r="T31" s="113">
        <f t="shared" si="0"/>
        <v>2.8955889839999999E-2</v>
      </c>
      <c r="U31" s="113">
        <f t="shared" si="1"/>
        <v>1.8026227864118599E-3</v>
      </c>
    </row>
    <row r="32" spans="2:21" x14ac:dyDescent="0.2">
      <c r="D32" s="184">
        <v>43921</v>
      </c>
      <c r="E32" s="185">
        <v>3.1483467520765598E-2</v>
      </c>
      <c r="F32" s="185">
        <v>3.1483467520765598E-2</v>
      </c>
      <c r="G32" s="186"/>
      <c r="H32" s="185">
        <v>3.1483467520765598E-2</v>
      </c>
      <c r="I32" s="186"/>
      <c r="L32" s="98">
        <f t="shared" si="2"/>
        <v>3.1483467520765598E-2</v>
      </c>
      <c r="N32" s="98">
        <f t="shared" si="3"/>
        <v>3.1483467520765585E-2</v>
      </c>
      <c r="Q32" s="149">
        <f t="shared" si="4"/>
        <v>3.1483467520765598E-2</v>
      </c>
      <c r="R32" s="149">
        <f t="shared" si="5"/>
        <v>3.1483467520765585E-2</v>
      </c>
      <c r="T32" s="113">
        <f t="shared" si="0"/>
        <v>3.1483467520765598E-2</v>
      </c>
      <c r="U32" s="113">
        <f t="shared" si="1"/>
        <v>2.26923738509806E-2</v>
      </c>
    </row>
    <row r="33" spans="4:21" x14ac:dyDescent="0.2">
      <c r="D33" s="184">
        <v>43830</v>
      </c>
      <c r="E33" s="185">
        <v>1.8026227864118599E-3</v>
      </c>
      <c r="F33" s="185">
        <v>1.8026227864118599E-3</v>
      </c>
      <c r="G33" s="186"/>
      <c r="H33" s="185">
        <v>1.8026227864118599E-3</v>
      </c>
      <c r="I33" s="186"/>
      <c r="L33" s="98">
        <f t="shared" si="2"/>
        <v>1.8026227864118599E-3</v>
      </c>
      <c r="N33" s="98">
        <f t="shared" si="3"/>
        <v>1.802622786411856E-3</v>
      </c>
      <c r="Q33" s="149">
        <f t="shared" si="4"/>
        <v>1.8026227864118599E-3</v>
      </c>
      <c r="R33" s="149">
        <f t="shared" si="5"/>
        <v>1.802622786411856E-3</v>
      </c>
      <c r="T33" s="113">
        <f t="shared" si="0"/>
        <v>1.8026227864118599E-3</v>
      </c>
      <c r="U33" s="113">
        <f t="shared" si="1"/>
        <v>3.07965445215246E-2</v>
      </c>
    </row>
    <row r="34" spans="4:21" x14ac:dyDescent="0.2">
      <c r="D34" s="184">
        <v>43738</v>
      </c>
      <c r="E34" s="185">
        <v>2.26923738509806E-2</v>
      </c>
      <c r="F34" s="185">
        <v>2.26923738509806E-2</v>
      </c>
      <c r="G34" s="186"/>
      <c r="H34" s="185">
        <v>2.26923738509806E-2</v>
      </c>
      <c r="I34" s="186"/>
      <c r="L34" s="98">
        <f t="shared" si="2"/>
        <v>2.26923738509806E-2</v>
      </c>
      <c r="N34" s="98">
        <f t="shared" si="3"/>
        <v>2.2692373850980552E-2</v>
      </c>
      <c r="Q34" s="149">
        <f t="shared" si="4"/>
        <v>2.26923738509806E-2</v>
      </c>
      <c r="R34" s="149">
        <f t="shared" si="5"/>
        <v>2.2692373850980552E-2</v>
      </c>
      <c r="T34" s="113">
        <f t="shared" si="0"/>
        <v>2.26923738509806E-2</v>
      </c>
      <c r="U34" s="113">
        <f t="shared" si="1"/>
        <v>2.9428414907252801E-2</v>
      </c>
    </row>
    <row r="35" spans="4:21" x14ac:dyDescent="0.2">
      <c r="D35" s="184">
        <v>43646</v>
      </c>
      <c r="E35" s="185">
        <v>3.07965445215246E-2</v>
      </c>
      <c r="F35" s="185">
        <v>3.07965445215246E-2</v>
      </c>
      <c r="G35" s="186"/>
      <c r="H35" s="185">
        <v>3.07965445215246E-2</v>
      </c>
      <c r="I35" s="186"/>
      <c r="L35" s="98">
        <f t="shared" si="2"/>
        <v>3.07965445215246E-2</v>
      </c>
      <c r="N35" s="98">
        <f t="shared" si="3"/>
        <v>3.0796544521524583E-2</v>
      </c>
      <c r="Q35" s="149">
        <f t="shared" si="4"/>
        <v>3.07965445215246E-2</v>
      </c>
      <c r="R35" s="149">
        <f t="shared" si="5"/>
        <v>3.0796544521524583E-2</v>
      </c>
      <c r="T35" s="113">
        <f t="shared" si="0"/>
        <v>3.07965445215246E-2</v>
      </c>
      <c r="U35" s="113">
        <f t="shared" si="1"/>
        <v>1.6354951133545199E-2</v>
      </c>
    </row>
    <row r="36" spans="4:21" x14ac:dyDescent="0.2">
      <c r="D36" s="184">
        <v>43555</v>
      </c>
      <c r="E36" s="185">
        <v>2.9428414907252801E-2</v>
      </c>
      <c r="F36" s="185">
        <v>2.9428414907252801E-2</v>
      </c>
      <c r="G36" s="186"/>
      <c r="H36" s="185">
        <v>2.9428414907252801E-2</v>
      </c>
      <c r="I36" s="186"/>
      <c r="L36" s="98">
        <f t="shared" si="2"/>
        <v>2.9428414907252801E-2</v>
      </c>
      <c r="N36" s="98">
        <f t="shared" si="3"/>
        <v>2.9428414907252787E-2</v>
      </c>
      <c r="Q36" s="149">
        <f t="shared" si="4"/>
        <v>2.9428414907252801E-2</v>
      </c>
      <c r="R36" s="149">
        <f t="shared" si="5"/>
        <v>2.9428414907252787E-2</v>
      </c>
      <c r="T36" s="113">
        <f t="shared" si="0"/>
        <v>2.9428414907252801E-2</v>
      </c>
      <c r="U36" s="113">
        <f t="shared" si="1"/>
        <v>1.9135399501579698E-4</v>
      </c>
    </row>
    <row r="37" spans="4:21" x14ac:dyDescent="0.2">
      <c r="D37" s="184">
        <v>43465</v>
      </c>
      <c r="E37" s="185">
        <v>1.6354951133545199E-2</v>
      </c>
      <c r="F37" s="185">
        <v>1.6354951133545199E-2</v>
      </c>
      <c r="G37" s="186"/>
      <c r="H37" s="185">
        <v>1.6354951133545199E-2</v>
      </c>
      <c r="I37" s="186"/>
      <c r="L37" s="98">
        <f t="shared" si="2"/>
        <v>1.6354951133545199E-2</v>
      </c>
      <c r="N37" s="98">
        <f t="shared" si="3"/>
        <v>1.6354951133545237E-2</v>
      </c>
      <c r="Q37" s="149">
        <f t="shared" si="4"/>
        <v>1.6354951133545199E-2</v>
      </c>
      <c r="R37" s="149">
        <f t="shared" si="5"/>
        <v>1.6354951133545237E-2</v>
      </c>
      <c r="T37" s="113">
        <f t="shared" si="0"/>
        <v>1.6354951133545199E-2</v>
      </c>
      <c r="U37" s="113">
        <f t="shared" si="1"/>
        <v>-1.5832448360394399E-3</v>
      </c>
    </row>
    <row r="38" spans="4:21" x14ac:dyDescent="0.2">
      <c r="D38" s="184">
        <v>43373</v>
      </c>
      <c r="E38" s="185">
        <v>1.9135399501579698E-4</v>
      </c>
      <c r="F38" s="185">
        <v>1.9135399501579698E-4</v>
      </c>
      <c r="G38" s="186"/>
      <c r="H38" s="185">
        <v>1.9135399501579698E-4</v>
      </c>
      <c r="I38" s="186"/>
      <c r="L38" s="98">
        <f t="shared" si="2"/>
        <v>1.9135399501579698E-4</v>
      </c>
      <c r="N38" s="98">
        <f t="shared" si="3"/>
        <v>1.913539950157972E-4</v>
      </c>
      <c r="Q38" s="149">
        <f t="shared" si="4"/>
        <v>1.9135399501579698E-4</v>
      </c>
      <c r="R38" s="149">
        <f t="shared" si="5"/>
        <v>1.913539950157972E-4</v>
      </c>
      <c r="T38" s="113">
        <f t="shared" si="0"/>
        <v>1.9135399501579698E-4</v>
      </c>
      <c r="U38" s="113">
        <f t="shared" si="1"/>
        <v>-1.4608175323879501E-2</v>
      </c>
    </row>
    <row r="39" spans="4:21" x14ac:dyDescent="0.2">
      <c r="D39" s="184">
        <v>43281</v>
      </c>
      <c r="E39" s="185">
        <v>-1.5832448360394399E-3</v>
      </c>
      <c r="F39" s="185">
        <v>-1.5832448360394399E-3</v>
      </c>
      <c r="G39" s="186"/>
      <c r="H39" s="185">
        <v>-1.5832448360394399E-3</v>
      </c>
      <c r="I39" s="186"/>
      <c r="L39" s="98">
        <f t="shared" si="2"/>
        <v>-1.5832448360394399E-3</v>
      </c>
      <c r="N39" s="98">
        <f t="shared" si="3"/>
        <v>-1.5832448360394435E-3</v>
      </c>
      <c r="Q39" s="149">
        <f t="shared" si="4"/>
        <v>-1.5832448360394399E-3</v>
      </c>
      <c r="R39" s="149">
        <f t="shared" si="5"/>
        <v>-1.5832448360394435E-3</v>
      </c>
      <c r="T39" s="113">
        <f t="shared" si="0"/>
        <v>-1.5832448360394399E-3</v>
      </c>
      <c r="U39" s="113">
        <f t="shared" si="1"/>
        <v>3.8812206129661395E-3</v>
      </c>
    </row>
    <row r="40" spans="4:21" x14ac:dyDescent="0.2">
      <c r="D40" s="184">
        <v>43190</v>
      </c>
      <c r="E40" s="185">
        <v>-1.4608175323879501E-2</v>
      </c>
      <c r="F40" s="185">
        <v>-1.4608175323879501E-2</v>
      </c>
      <c r="G40" s="186"/>
      <c r="H40" s="185">
        <v>-1.4608175323879501E-2</v>
      </c>
      <c r="I40" s="186"/>
      <c r="L40" s="98">
        <f t="shared" si="2"/>
        <v>-1.4608175323879501E-2</v>
      </c>
      <c r="N40" s="98">
        <f t="shared" si="3"/>
        <v>-1.460817532387948E-2</v>
      </c>
      <c r="Q40" s="149">
        <f t="shared" si="4"/>
        <v>-1.4608175323879501E-2</v>
      </c>
      <c r="R40" s="149">
        <f t="shared" si="5"/>
        <v>-1.460817532387948E-2</v>
      </c>
      <c r="T40" s="113">
        <f t="shared" si="0"/>
        <v>-1.4608175323879501E-2</v>
      </c>
      <c r="U40" s="113">
        <f t="shared" si="1"/>
        <v>8.4852970292290698E-3</v>
      </c>
    </row>
    <row r="41" spans="4:21" x14ac:dyDescent="0.2">
      <c r="D41" s="184">
        <v>43100</v>
      </c>
      <c r="E41" s="185">
        <v>3.8812206129661395E-3</v>
      </c>
      <c r="F41" s="185">
        <v>3.8812206129661395E-3</v>
      </c>
      <c r="G41" s="186"/>
      <c r="H41" s="185">
        <v>3.8812206129661395E-3</v>
      </c>
      <c r="I41" s="186"/>
      <c r="L41" s="98">
        <f t="shared" si="2"/>
        <v>3.8812206129661395E-3</v>
      </c>
      <c r="N41" s="98">
        <f t="shared" si="3"/>
        <v>3.8812206129661408E-3</v>
      </c>
      <c r="Q41" s="149">
        <f t="shared" si="4"/>
        <v>3.8812206129661395E-3</v>
      </c>
      <c r="R41" s="149">
        <f t="shared" si="5"/>
        <v>3.8812206129661408E-3</v>
      </c>
      <c r="T41" s="113">
        <f t="shared" si="0"/>
        <v>3.8812206129661395E-3</v>
      </c>
      <c r="U41" s="113">
        <f t="shared" si="1"/>
        <v>1.44514244444387E-2</v>
      </c>
    </row>
    <row r="42" spans="4:21" x14ac:dyDescent="0.2">
      <c r="D42" s="184">
        <v>43008</v>
      </c>
      <c r="E42" s="185">
        <v>8.4852970292290698E-3</v>
      </c>
      <c r="F42" s="185">
        <v>8.4852970292290698E-3</v>
      </c>
      <c r="G42" s="186"/>
      <c r="H42" s="185">
        <v>8.4852970292290698E-3</v>
      </c>
      <c r="I42" s="186"/>
      <c r="L42" s="98">
        <f t="shared" si="2"/>
        <v>8.4852970292290698E-3</v>
      </c>
      <c r="N42" s="98">
        <f t="shared" si="3"/>
        <v>8.4852970292290664E-3</v>
      </c>
      <c r="Q42" s="149">
        <f t="shared" si="4"/>
        <v>8.4852970292290698E-3</v>
      </c>
      <c r="R42" s="149">
        <f t="shared" si="5"/>
        <v>8.4852970292290664E-3</v>
      </c>
      <c r="T42" s="113">
        <f t="shared" si="0"/>
        <v>8.4852970292290698E-3</v>
      </c>
      <c r="U42" s="113">
        <f t="shared" si="1"/>
        <v>8.1674275603609309E-3</v>
      </c>
    </row>
    <row r="43" spans="4:21" x14ac:dyDescent="0.2">
      <c r="D43" s="184">
        <v>42916</v>
      </c>
      <c r="E43" s="185">
        <v>1.44514244444387E-2</v>
      </c>
      <c r="F43" s="185">
        <v>1.44514244444387E-2</v>
      </c>
      <c r="G43" s="186"/>
      <c r="H43" s="185">
        <v>1.44514244444387E-2</v>
      </c>
      <c r="I43" s="186"/>
      <c r="L43" s="98">
        <f t="shared" si="2"/>
        <v>1.44514244444387E-2</v>
      </c>
      <c r="N43" s="98">
        <f t="shared" si="3"/>
        <v>1.4451424444438699E-2</v>
      </c>
      <c r="Q43" s="149">
        <f t="shared" si="4"/>
        <v>1.44514244444387E-2</v>
      </c>
      <c r="R43" s="149">
        <f t="shared" si="5"/>
        <v>1.4451424444438699E-2</v>
      </c>
      <c r="T43" s="113">
        <f t="shared" si="0"/>
        <v>1.44514244444387E-2</v>
      </c>
      <c r="U43" s="113">
        <f t="shared" si="1"/>
        <v>-2.9755169224791902E-2</v>
      </c>
    </row>
    <row r="44" spans="4:21" x14ac:dyDescent="0.2">
      <c r="D44" s="184">
        <v>42825</v>
      </c>
      <c r="E44" s="185">
        <v>8.1674275603609309E-3</v>
      </c>
      <c r="F44" s="185">
        <v>8.1674275603609309E-3</v>
      </c>
      <c r="G44" s="186"/>
      <c r="H44" s="185">
        <v>8.1674275603609309E-3</v>
      </c>
      <c r="I44" s="186"/>
      <c r="L44" s="98">
        <f t="shared" si="2"/>
        <v>8.1674275603609309E-3</v>
      </c>
      <c r="N44" s="98">
        <f t="shared" si="3"/>
        <v>8.1674275603609292E-3</v>
      </c>
      <c r="Q44" s="149">
        <f t="shared" si="4"/>
        <v>8.1674275603609309E-3</v>
      </c>
      <c r="R44" s="149">
        <f t="shared" si="5"/>
        <v>8.1674275603609292E-3</v>
      </c>
      <c r="T44" s="113">
        <f t="shared" si="0"/>
        <v>8.1674275603609309E-3</v>
      </c>
      <c r="U44" s="113">
        <f t="shared" si="1"/>
        <v>4.5825405996964301E-3</v>
      </c>
    </row>
    <row r="45" spans="4:21" x14ac:dyDescent="0.2">
      <c r="D45" s="184">
        <v>42735</v>
      </c>
      <c r="E45" s="185">
        <v>-2.9755169224791902E-2</v>
      </c>
      <c r="F45" s="185">
        <v>-2.9755169224791902E-2</v>
      </c>
      <c r="G45" s="186"/>
      <c r="H45" s="185">
        <v>-2.9755169224791902E-2</v>
      </c>
      <c r="I45" s="186"/>
      <c r="L45" s="98">
        <f t="shared" si="2"/>
        <v>-2.9755169224791902E-2</v>
      </c>
      <c r="N45" s="98">
        <f t="shared" si="3"/>
        <v>-2.9755169224791933E-2</v>
      </c>
      <c r="Q45" s="149">
        <f t="shared" si="4"/>
        <v>-2.9755169224791902E-2</v>
      </c>
      <c r="R45" s="149">
        <f t="shared" si="5"/>
        <v>-2.9755169224791933E-2</v>
      </c>
      <c r="T45" s="113">
        <f t="shared" si="0"/>
        <v>-2.9755169224791902E-2</v>
      </c>
      <c r="U45" s="113">
        <f t="shared" si="1"/>
        <v>2.21372785840106E-2</v>
      </c>
    </row>
    <row r="46" spans="4:21" x14ac:dyDescent="0.2">
      <c r="D46" s="184">
        <v>42643</v>
      </c>
      <c r="E46" s="185">
        <v>4.5825405996964301E-3</v>
      </c>
      <c r="F46" s="185">
        <v>4.5825405996964301E-3</v>
      </c>
      <c r="G46" s="186"/>
      <c r="H46" s="185">
        <v>4.5825405996964301E-3</v>
      </c>
      <c r="I46" s="186"/>
      <c r="L46" s="98">
        <f t="shared" si="2"/>
        <v>4.5825405996964301E-3</v>
      </c>
      <c r="N46" s="98">
        <f t="shared" si="3"/>
        <v>4.5825405996964275E-3</v>
      </c>
      <c r="Q46" s="149">
        <f t="shared" si="4"/>
        <v>4.5825405996964301E-3</v>
      </c>
      <c r="R46" s="149">
        <f t="shared" si="5"/>
        <v>4.5825405996964275E-3</v>
      </c>
      <c r="T46" s="113">
        <f t="shared" si="0"/>
        <v>4.5825405996964301E-3</v>
      </c>
      <c r="U46" s="113">
        <f t="shared" si="1"/>
        <v>3.0319961787971299E-2</v>
      </c>
    </row>
    <row r="47" spans="4:21" x14ac:dyDescent="0.2">
      <c r="D47" s="184">
        <v>42551</v>
      </c>
      <c r="E47" s="185">
        <v>2.21372785840106E-2</v>
      </c>
      <c r="F47" s="185">
        <v>2.21372785840106E-2</v>
      </c>
      <c r="G47" s="186"/>
      <c r="H47" s="185">
        <v>2.21372785840106E-2</v>
      </c>
      <c r="I47" s="186"/>
      <c r="L47" s="98">
        <f t="shared" si="2"/>
        <v>2.21372785840106E-2</v>
      </c>
      <c r="N47" s="98">
        <f t="shared" si="3"/>
        <v>2.21372785840106E-2</v>
      </c>
      <c r="Q47" s="149">
        <f t="shared" si="4"/>
        <v>2.21372785840106E-2</v>
      </c>
      <c r="R47" s="149">
        <f t="shared" si="5"/>
        <v>2.21372785840106E-2</v>
      </c>
      <c r="T47" s="113">
        <f t="shared" si="0"/>
        <v>2.21372785840106E-2</v>
      </c>
      <c r="U47" s="113">
        <f t="shared" si="1"/>
        <v>-5.6997369128243304E-3</v>
      </c>
    </row>
    <row r="48" spans="4:21" x14ac:dyDescent="0.2">
      <c r="D48" s="184">
        <v>42460</v>
      </c>
      <c r="E48" s="185">
        <v>3.0319961787971299E-2</v>
      </c>
      <c r="F48" s="185">
        <v>3.0319961787971299E-2</v>
      </c>
      <c r="G48" s="186"/>
      <c r="H48" s="185">
        <v>3.0319961787971299E-2</v>
      </c>
      <c r="I48" s="186"/>
      <c r="L48" s="98">
        <f t="shared" si="2"/>
        <v>3.0319961787971299E-2</v>
      </c>
      <c r="N48" s="98">
        <f t="shared" si="3"/>
        <v>3.031996178797125E-2</v>
      </c>
      <c r="Q48" s="149">
        <f t="shared" si="4"/>
        <v>3.0319961787971299E-2</v>
      </c>
      <c r="R48" s="149">
        <f t="shared" si="5"/>
        <v>3.031996178797125E-2</v>
      </c>
      <c r="T48" s="113">
        <f t="shared" si="0"/>
        <v>3.0319961787971299E-2</v>
      </c>
      <c r="U48" s="113">
        <f t="shared" si="1"/>
        <v>1.23066564915781E-2</v>
      </c>
    </row>
    <row r="49" spans="4:21" x14ac:dyDescent="0.2">
      <c r="D49" s="184">
        <v>42369</v>
      </c>
      <c r="E49" s="185">
        <v>-5.6997369128243304E-3</v>
      </c>
      <c r="F49" s="185">
        <v>-5.6997369128243304E-3</v>
      </c>
      <c r="G49" s="186"/>
      <c r="H49" s="185">
        <v>-5.6997369128243304E-3</v>
      </c>
      <c r="I49" s="186"/>
      <c r="L49" s="98">
        <f t="shared" si="2"/>
        <v>-5.6997369128243304E-3</v>
      </c>
      <c r="N49" s="98">
        <f t="shared" si="3"/>
        <v>-5.6997369128243269E-3</v>
      </c>
      <c r="Q49" s="149">
        <f t="shared" si="4"/>
        <v>-5.6997369128243304E-3</v>
      </c>
      <c r="R49" s="149">
        <f t="shared" si="5"/>
        <v>-5.6997369128243269E-3</v>
      </c>
      <c r="T49" s="113">
        <f t="shared" si="0"/>
        <v>-5.6997369128243304E-3</v>
      </c>
      <c r="U49" s="113">
        <f t="shared" si="1"/>
        <v>-1.6826070652149801E-2</v>
      </c>
    </row>
    <row r="50" spans="4:21" x14ac:dyDescent="0.2">
      <c r="D50" s="184">
        <v>42277</v>
      </c>
      <c r="E50" s="185">
        <v>1.23066564915781E-2</v>
      </c>
      <c r="F50" s="185">
        <v>1.23066564915781E-2</v>
      </c>
      <c r="G50" s="186"/>
      <c r="H50" s="185">
        <v>1.23066564915781E-2</v>
      </c>
      <c r="I50" s="186"/>
      <c r="L50" s="98">
        <f t="shared" si="2"/>
        <v>1.23066564915781E-2</v>
      </c>
      <c r="N50" s="98">
        <f t="shared" si="3"/>
        <v>1.2306656491578138E-2</v>
      </c>
      <c r="Q50" s="149">
        <f t="shared" si="4"/>
        <v>1.23066564915781E-2</v>
      </c>
      <c r="R50" s="149">
        <f t="shared" si="5"/>
        <v>1.2306656491578138E-2</v>
      </c>
      <c r="T50" s="113">
        <f t="shared" si="0"/>
        <v>1.23066564915781E-2</v>
      </c>
      <c r="U50" s="113">
        <f t="shared" si="1"/>
        <v>1.6065934113516998E-2</v>
      </c>
    </row>
    <row r="51" spans="4:21" x14ac:dyDescent="0.2">
      <c r="D51" s="184">
        <v>42185</v>
      </c>
      <c r="E51" s="185">
        <v>-1.6826070652149801E-2</v>
      </c>
      <c r="F51" s="185">
        <v>-1.6826070652149801E-2</v>
      </c>
      <c r="G51" s="186"/>
      <c r="H51" s="185">
        <v>-1.6826070652149801E-2</v>
      </c>
      <c r="I51" s="186"/>
      <c r="L51" s="98">
        <f t="shared" si="2"/>
        <v>-1.6826070652149801E-2</v>
      </c>
      <c r="N51" s="98">
        <f t="shared" si="3"/>
        <v>-1.6826070652149805E-2</v>
      </c>
      <c r="Q51" s="149">
        <f t="shared" si="4"/>
        <v>-1.6826070652149801E-2</v>
      </c>
      <c r="R51" s="149">
        <f t="shared" si="5"/>
        <v>-1.6826070652149805E-2</v>
      </c>
      <c r="T51" s="113">
        <f t="shared" si="0"/>
        <v>-1.6826070652149801E-2</v>
      </c>
      <c r="U51" s="113">
        <f t="shared" si="1"/>
        <v>1.7942408169591584E-2</v>
      </c>
    </row>
    <row r="52" spans="4:21" x14ac:dyDescent="0.2">
      <c r="D52" s="184">
        <v>42094</v>
      </c>
      <c r="E52" s="185">
        <v>1.6065934113516998E-2</v>
      </c>
      <c r="F52" s="185">
        <v>1.6065934113516998E-2</v>
      </c>
      <c r="G52" s="186"/>
      <c r="H52" s="185">
        <v>1.6065934113516998E-2</v>
      </c>
      <c r="I52" s="186"/>
      <c r="L52" s="98">
        <f t="shared" si="2"/>
        <v>1.6065934113516998E-2</v>
      </c>
      <c r="N52" s="98">
        <f t="shared" si="3"/>
        <v>1.6065934113516978E-2</v>
      </c>
      <c r="Q52" s="149">
        <f t="shared" si="4"/>
        <v>1.6065934113516998E-2</v>
      </c>
      <c r="R52" s="149">
        <f t="shared" si="5"/>
        <v>1.6065934113516978E-2</v>
      </c>
      <c r="T52" s="113">
        <f t="shared" si="0"/>
        <v>1.6065934113516998E-2</v>
      </c>
      <c r="U52" s="113">
        <f t="shared" si="1"/>
        <v>1.6595901774139055E-3</v>
      </c>
    </row>
    <row r="53" spans="4:21" x14ac:dyDescent="0.2">
      <c r="D53" s="184">
        <v>42004</v>
      </c>
      <c r="E53" s="185">
        <v>1.7942408169591584E-2</v>
      </c>
      <c r="F53" s="185">
        <v>1.7942408169591584E-2</v>
      </c>
      <c r="G53" s="186"/>
      <c r="H53" s="185">
        <v>1.7942408169591584E-2</v>
      </c>
      <c r="I53" s="186"/>
      <c r="L53" s="98">
        <f t="shared" si="2"/>
        <v>1.7942408169591584E-2</v>
      </c>
      <c r="N53" s="98">
        <f t="shared" si="3"/>
        <v>1.7942408169591584E-2</v>
      </c>
      <c r="Q53" s="149">
        <f t="shared" si="4"/>
        <v>1.7942408169591584E-2</v>
      </c>
      <c r="R53" s="149">
        <f t="shared" si="5"/>
        <v>1.7942408169591584E-2</v>
      </c>
      <c r="T53" s="113">
        <f t="shared" si="0"/>
        <v>1.7942408169591584E-2</v>
      </c>
      <c r="U53" s="113">
        <f t="shared" si="1"/>
        <v>2.0446672812632238E-2</v>
      </c>
    </row>
    <row r="54" spans="4:21" x14ac:dyDescent="0.2">
      <c r="D54" s="184">
        <v>41912</v>
      </c>
      <c r="E54" s="185">
        <v>1.6595901774139055E-3</v>
      </c>
      <c r="F54" s="185">
        <v>1.6595901774139055E-3</v>
      </c>
      <c r="G54" s="186"/>
      <c r="H54" s="185">
        <v>1.6595901774139055E-3</v>
      </c>
      <c r="I54" s="186"/>
      <c r="L54" s="98">
        <f t="shared" si="2"/>
        <v>1.6595901774139055E-3</v>
      </c>
      <c r="N54" s="98">
        <f t="shared" si="3"/>
        <v>1.6595901774139055E-3</v>
      </c>
      <c r="Q54" s="149">
        <f t="shared" si="4"/>
        <v>1.6595901774139055E-3</v>
      </c>
      <c r="R54" s="149">
        <f t="shared" si="5"/>
        <v>1.6595901774139055E-3</v>
      </c>
      <c r="T54" s="113">
        <f t="shared" si="0"/>
        <v>1.6595901774139055E-3</v>
      </c>
      <c r="U54" s="113">
        <f t="shared" si="1"/>
        <v>1.8431074668714187E-2</v>
      </c>
    </row>
    <row r="55" spans="4:21" x14ac:dyDescent="0.2">
      <c r="D55" s="184">
        <v>41820</v>
      </c>
      <c r="E55" s="185">
        <v>2.0446672812632238E-2</v>
      </c>
      <c r="F55" s="185">
        <v>2.0446672812632238E-2</v>
      </c>
      <c r="G55" s="186"/>
      <c r="H55" s="185">
        <v>2.0446672812632238E-2</v>
      </c>
      <c r="I55" s="186"/>
      <c r="L55" s="98">
        <f t="shared" si="2"/>
        <v>2.0446672812632238E-2</v>
      </c>
      <c r="N55" s="98">
        <f t="shared" si="3"/>
        <v>2.0446672812632238E-2</v>
      </c>
      <c r="Q55" s="149">
        <f t="shared" si="4"/>
        <v>2.0446672812632238E-2</v>
      </c>
      <c r="R55" s="149">
        <f t="shared" si="5"/>
        <v>2.0446672812632238E-2</v>
      </c>
      <c r="T55" s="113">
        <f t="shared" si="0"/>
        <v>2.0446672812632238E-2</v>
      </c>
      <c r="U55" s="113">
        <f t="shared" si="1"/>
        <v>-1.3626155645276583E-3</v>
      </c>
    </row>
    <row r="56" spans="4:21" x14ac:dyDescent="0.2">
      <c r="D56" s="184">
        <v>41729</v>
      </c>
      <c r="E56" s="185">
        <v>1.8431074668714187E-2</v>
      </c>
      <c r="F56" s="185">
        <v>1.8431074668714187E-2</v>
      </c>
      <c r="G56" s="186"/>
      <c r="H56" s="185">
        <v>1.8431074668714187E-2</v>
      </c>
      <c r="I56" s="186"/>
      <c r="L56" s="98">
        <f t="shared" si="2"/>
        <v>1.8431074668714187E-2</v>
      </c>
      <c r="N56" s="98">
        <f t="shared" si="3"/>
        <v>1.8431074668714187E-2</v>
      </c>
      <c r="Q56" s="149">
        <f t="shared" si="4"/>
        <v>1.8431074668714187E-2</v>
      </c>
      <c r="R56" s="149">
        <f t="shared" si="5"/>
        <v>1.8431074668714187E-2</v>
      </c>
      <c r="T56" s="113">
        <f t="shared" si="0"/>
        <v>1.8431074668714187E-2</v>
      </c>
      <c r="U56" s="113">
        <f t="shared" si="1"/>
        <v>5.677470130736495E-3</v>
      </c>
    </row>
    <row r="57" spans="4:21" x14ac:dyDescent="0.2">
      <c r="D57" s="184">
        <v>41639</v>
      </c>
      <c r="E57" s="185">
        <v>-1.3626155645276583E-3</v>
      </c>
      <c r="F57" s="185">
        <v>-1.3626155645276583E-3</v>
      </c>
      <c r="G57" s="186"/>
      <c r="H57" s="185">
        <v>-1.3626155645276583E-3</v>
      </c>
      <c r="I57" s="186"/>
      <c r="L57" s="98">
        <f t="shared" si="2"/>
        <v>-1.3626155645276583E-3</v>
      </c>
      <c r="N57" s="98">
        <f t="shared" si="3"/>
        <v>-1.3626155645276583E-3</v>
      </c>
      <c r="Q57" s="149">
        <f t="shared" si="4"/>
        <v>-1.3626155645276583E-3</v>
      </c>
      <c r="R57" s="149">
        <f t="shared" si="5"/>
        <v>-1.3626155645276583E-3</v>
      </c>
      <c r="T57" s="113">
        <f t="shared" si="0"/>
        <v>-1.3626155645276583E-3</v>
      </c>
      <c r="U57" s="113">
        <f t="shared" si="1"/>
        <v>-2.3249351056885414E-2</v>
      </c>
    </row>
    <row r="58" spans="4:21" x14ac:dyDescent="0.2">
      <c r="D58" s="184">
        <v>41547</v>
      </c>
      <c r="E58" s="185">
        <v>5.677470130736495E-3</v>
      </c>
      <c r="F58" s="185">
        <v>5.677470130736495E-3</v>
      </c>
      <c r="G58" s="186"/>
      <c r="H58" s="185">
        <v>5.677470130736495E-3</v>
      </c>
      <c r="I58" s="186"/>
      <c r="L58" s="98">
        <f t="shared" si="2"/>
        <v>5.677470130736495E-3</v>
      </c>
      <c r="N58" s="98">
        <f t="shared" si="3"/>
        <v>5.677470130736495E-3</v>
      </c>
      <c r="Q58" s="149">
        <f t="shared" si="4"/>
        <v>5.677470130736495E-3</v>
      </c>
      <c r="R58" s="149">
        <f t="shared" si="5"/>
        <v>5.677470130736495E-3</v>
      </c>
      <c r="T58" s="113">
        <f t="shared" si="0"/>
        <v>5.677470130736495E-3</v>
      </c>
      <c r="U58" s="113">
        <f t="shared" si="1"/>
        <v>-1.217682141778087E-3</v>
      </c>
    </row>
    <row r="59" spans="4:21" x14ac:dyDescent="0.2">
      <c r="D59" s="184">
        <v>41455</v>
      </c>
      <c r="E59" s="185">
        <v>-2.3249351056885414E-2</v>
      </c>
      <c r="F59" s="185">
        <v>-2.3249351056885414E-2</v>
      </c>
      <c r="G59" s="186"/>
      <c r="H59" s="185">
        <v>-2.3249351056885414E-2</v>
      </c>
      <c r="I59" s="186"/>
      <c r="L59" s="98">
        <f t="shared" si="2"/>
        <v>-2.3249351056885414E-2</v>
      </c>
      <c r="N59" s="98">
        <f t="shared" si="3"/>
        <v>-2.3249351056885414E-2</v>
      </c>
      <c r="Q59" s="149">
        <f t="shared" si="4"/>
        <v>-2.3249351056885414E-2</v>
      </c>
      <c r="R59" s="149">
        <f t="shared" si="5"/>
        <v>-2.3249351056885414E-2</v>
      </c>
      <c r="T59" s="113">
        <f t="shared" si="0"/>
        <v>-2.3249351056885414E-2</v>
      </c>
      <c r="U59" s="113">
        <f t="shared" si="1"/>
        <v>2.1190514260094329E-3</v>
      </c>
    </row>
    <row r="60" spans="4:21" x14ac:dyDescent="0.2">
      <c r="D60" s="184">
        <v>41364</v>
      </c>
      <c r="E60" s="185">
        <v>-1.217682141778087E-3</v>
      </c>
      <c r="F60" s="185">
        <v>-1.217682141778087E-3</v>
      </c>
      <c r="G60" s="186"/>
      <c r="H60" s="185">
        <v>-1.217682141778087E-3</v>
      </c>
      <c r="I60" s="186"/>
      <c r="L60" s="98">
        <f t="shared" si="2"/>
        <v>-1.217682141778087E-3</v>
      </c>
      <c r="N60" s="98">
        <f t="shared" si="3"/>
        <v>-1.217682141778087E-3</v>
      </c>
      <c r="Q60" s="149">
        <f t="shared" si="4"/>
        <v>-1.217682141778087E-3</v>
      </c>
      <c r="R60" s="149">
        <f t="shared" si="5"/>
        <v>-1.217682141778087E-3</v>
      </c>
      <c r="T60" s="113">
        <f t="shared" si="0"/>
        <v>-1.217682141778087E-3</v>
      </c>
      <c r="U60" s="113">
        <f t="shared" si="1"/>
        <v>1.5849871494116208E-2</v>
      </c>
    </row>
    <row r="61" spans="4:21" x14ac:dyDescent="0.2">
      <c r="D61" s="184">
        <v>41274</v>
      </c>
      <c r="E61" s="185">
        <v>2.1190514260094329E-3</v>
      </c>
      <c r="F61" s="185">
        <v>2.1190514260094329E-3</v>
      </c>
      <c r="G61" s="186"/>
      <c r="H61" s="185">
        <v>2.1190514260094329E-3</v>
      </c>
      <c r="I61" s="186"/>
      <c r="L61" s="98">
        <f t="shared" si="2"/>
        <v>2.1190514260094329E-3</v>
      </c>
      <c r="N61" s="98">
        <f t="shared" si="3"/>
        <v>2.1190514260094329E-3</v>
      </c>
      <c r="Q61" s="149">
        <f t="shared" si="4"/>
        <v>2.1190514260094329E-3</v>
      </c>
      <c r="R61" s="149">
        <f t="shared" si="5"/>
        <v>2.1190514260094329E-3</v>
      </c>
      <c r="T61" s="113">
        <f t="shared" si="0"/>
        <v>2.1190514260094329E-3</v>
      </c>
      <c r="U61" s="113">
        <f t="shared" si="1"/>
        <v>2.0636254821295719E-2</v>
      </c>
    </row>
    <row r="62" spans="4:21" x14ac:dyDescent="0.2">
      <c r="D62" s="184">
        <v>41182</v>
      </c>
      <c r="E62" s="185">
        <v>1.5849871494116208E-2</v>
      </c>
      <c r="F62" s="185">
        <v>1.5849871494116208E-2</v>
      </c>
      <c r="G62" s="186"/>
      <c r="H62" s="185">
        <v>1.5849871494116208E-2</v>
      </c>
      <c r="I62" s="186"/>
      <c r="L62" s="98">
        <f t="shared" si="2"/>
        <v>1.5849871494116208E-2</v>
      </c>
      <c r="N62" s="98">
        <f t="shared" si="3"/>
        <v>1.5849871494116208E-2</v>
      </c>
      <c r="Q62" s="149">
        <f t="shared" si="4"/>
        <v>1.5849871494116208E-2</v>
      </c>
      <c r="R62" s="149">
        <f t="shared" si="5"/>
        <v>1.5849871494116208E-2</v>
      </c>
      <c r="T62" s="113">
        <f t="shared" si="0"/>
        <v>1.5849871494116208E-2</v>
      </c>
      <c r="U62" s="113">
        <f t="shared" si="1"/>
        <v>3.0201755430843136E-3</v>
      </c>
    </row>
    <row r="63" spans="4:21" x14ac:dyDescent="0.2">
      <c r="D63" s="184">
        <v>41090</v>
      </c>
      <c r="E63" s="185">
        <v>2.0636254821295719E-2</v>
      </c>
      <c r="F63" s="185">
        <v>2.0636254821295719E-2</v>
      </c>
      <c r="G63" s="186"/>
      <c r="H63" s="185">
        <v>2.0636254821295719E-2</v>
      </c>
      <c r="I63" s="186"/>
      <c r="L63" s="98">
        <f t="shared" si="2"/>
        <v>2.0636254821295719E-2</v>
      </c>
      <c r="N63" s="98">
        <f t="shared" si="3"/>
        <v>2.0636254821295719E-2</v>
      </c>
      <c r="Q63" s="149">
        <f t="shared" si="4"/>
        <v>2.0636254821295719E-2</v>
      </c>
      <c r="R63" s="149">
        <f t="shared" si="5"/>
        <v>2.0636254821295719E-2</v>
      </c>
      <c r="T63" s="113">
        <f t="shared" si="0"/>
        <v>2.0636254821295719E-2</v>
      </c>
      <c r="U63" s="113">
        <f t="shared" si="1"/>
        <v>1.1199329815931414E-2</v>
      </c>
    </row>
    <row r="64" spans="4:21" x14ac:dyDescent="0.2">
      <c r="D64" s="184">
        <v>40999</v>
      </c>
      <c r="E64" s="185">
        <v>3.0201755430843136E-3</v>
      </c>
      <c r="F64" s="185">
        <v>3.0201755430843136E-3</v>
      </c>
      <c r="G64" s="186"/>
      <c r="H64" s="185">
        <v>3.0201755430843136E-3</v>
      </c>
      <c r="I64" s="186"/>
      <c r="L64" s="98">
        <f t="shared" si="2"/>
        <v>3.0201755430843136E-3</v>
      </c>
      <c r="N64" s="98">
        <f t="shared" si="3"/>
        <v>3.0201755430843136E-3</v>
      </c>
      <c r="Q64" s="149">
        <f t="shared" si="4"/>
        <v>3.0201755430843136E-3</v>
      </c>
      <c r="R64" s="149">
        <f t="shared" si="5"/>
        <v>3.0201755430843136E-3</v>
      </c>
      <c r="T64" s="113">
        <f t="shared" si="0"/>
        <v>3.0201755430843136E-3</v>
      </c>
      <c r="U64" s="113">
        <f t="shared" si="1"/>
        <v>3.8207198619165661E-2</v>
      </c>
    </row>
    <row r="65" spans="4:21" x14ac:dyDescent="0.2">
      <c r="D65" s="184">
        <v>40908</v>
      </c>
      <c r="E65" s="185">
        <v>1.1199329815931414E-2</v>
      </c>
      <c r="F65" s="185">
        <v>1.1199329815931414E-2</v>
      </c>
      <c r="G65" s="186"/>
      <c r="H65" s="185">
        <v>1.1199329815931414E-2</v>
      </c>
      <c r="I65" s="186"/>
      <c r="L65" s="98">
        <f t="shared" si="2"/>
        <v>1.1199329815931414E-2</v>
      </c>
      <c r="N65" s="98">
        <f t="shared" si="3"/>
        <v>1.1199329815931414E-2</v>
      </c>
      <c r="Q65" s="149">
        <f t="shared" si="4"/>
        <v>1.1199329815931414E-2</v>
      </c>
      <c r="R65" s="149">
        <f t="shared" si="5"/>
        <v>1.1199329815931414E-2</v>
      </c>
      <c r="T65" s="113">
        <f t="shared" si="0"/>
        <v>1.1199329815931414E-2</v>
      </c>
      <c r="U65" s="113">
        <f t="shared" si="1"/>
        <v>2.2908806940705739E-2</v>
      </c>
    </row>
    <row r="66" spans="4:21" x14ac:dyDescent="0.2">
      <c r="D66" s="184">
        <v>40816</v>
      </c>
      <c r="E66" s="185">
        <v>3.8207198619165661E-2</v>
      </c>
      <c r="F66" s="185">
        <v>3.8207198619165661E-2</v>
      </c>
      <c r="G66" s="186"/>
      <c r="H66" s="185">
        <v>3.8207198619165661E-2</v>
      </c>
      <c r="I66" s="186"/>
      <c r="L66" s="98">
        <f t="shared" si="2"/>
        <v>3.8207198619165661E-2</v>
      </c>
      <c r="N66" s="98">
        <f t="shared" si="3"/>
        <v>3.8207198619165661E-2</v>
      </c>
      <c r="Q66" s="149">
        <f t="shared" si="4"/>
        <v>3.8207198619165661E-2</v>
      </c>
      <c r="R66" s="149">
        <f t="shared" si="5"/>
        <v>3.8207198619165661E-2</v>
      </c>
      <c r="T66" s="113">
        <f t="shared" si="0"/>
        <v>3.8207198619165661E-2</v>
      </c>
      <c r="U66" s="113">
        <f t="shared" si="1"/>
        <v>4.2219351237502423E-3</v>
      </c>
    </row>
    <row r="67" spans="4:21" x14ac:dyDescent="0.2">
      <c r="D67" s="184">
        <v>40724</v>
      </c>
      <c r="E67" s="185">
        <v>2.2908806940705739E-2</v>
      </c>
      <c r="F67" s="185">
        <v>2.2908806940705739E-2</v>
      </c>
      <c r="G67" s="186"/>
      <c r="H67" s="185">
        <v>2.2908806940705739E-2</v>
      </c>
      <c r="I67" s="186"/>
      <c r="L67" s="98">
        <f t="shared" si="2"/>
        <v>2.2908806940705739E-2</v>
      </c>
      <c r="N67" s="98">
        <f t="shared" si="3"/>
        <v>2.2908806940705739E-2</v>
      </c>
      <c r="Q67" s="149">
        <f t="shared" si="4"/>
        <v>2.2908806940705739E-2</v>
      </c>
      <c r="R67" s="149">
        <f t="shared" si="5"/>
        <v>2.2908806940705739E-2</v>
      </c>
      <c r="T67" s="113">
        <f t="shared" si="0"/>
        <v>2.2908806940705739E-2</v>
      </c>
      <c r="U67" s="113">
        <f t="shared" si="1"/>
        <v>-1.296961608672631E-2</v>
      </c>
    </row>
    <row r="68" spans="4:21" x14ac:dyDescent="0.2">
      <c r="D68" s="184">
        <v>40633</v>
      </c>
      <c r="E68" s="185">
        <v>4.2219351237502423E-3</v>
      </c>
      <c r="F68" s="185">
        <v>4.2219351237502423E-3</v>
      </c>
      <c r="G68" s="186"/>
      <c r="H68" s="185">
        <v>4.2219351237502423E-3</v>
      </c>
      <c r="I68" s="186"/>
      <c r="L68" s="98">
        <f t="shared" si="2"/>
        <v>4.2219351237502423E-3</v>
      </c>
      <c r="N68" s="98">
        <f t="shared" si="3"/>
        <v>4.2219351237502423E-3</v>
      </c>
      <c r="Q68" s="149">
        <f t="shared" si="4"/>
        <v>4.2219351237502423E-3</v>
      </c>
      <c r="R68" s="149">
        <f t="shared" si="5"/>
        <v>4.2219351237502423E-3</v>
      </c>
      <c r="T68" s="113">
        <f t="shared" si="0"/>
        <v>4.2219351237502423E-3</v>
      </c>
      <c r="U68" s="113">
        <f t="shared" si="1"/>
        <v>2.4769595396906929E-2</v>
      </c>
    </row>
    <row r="69" spans="4:21" x14ac:dyDescent="0.2">
      <c r="D69" s="184">
        <v>40543</v>
      </c>
      <c r="E69" s="185">
        <v>-1.296961608672631E-2</v>
      </c>
      <c r="F69" s="185">
        <v>-1.296961608672631E-2</v>
      </c>
      <c r="G69" s="186"/>
      <c r="H69" s="185">
        <v>-1.296961608672631E-2</v>
      </c>
      <c r="I69" s="186"/>
      <c r="L69" s="98">
        <f t="shared" si="2"/>
        <v>-1.296961608672631E-2</v>
      </c>
      <c r="N69" s="98">
        <f t="shared" si="3"/>
        <v>-1.296961608672631E-2</v>
      </c>
      <c r="Q69" s="149">
        <f t="shared" si="4"/>
        <v>-1.296961608672631E-2</v>
      </c>
      <c r="R69" s="149">
        <f t="shared" si="5"/>
        <v>-1.296961608672631E-2</v>
      </c>
      <c r="T69" s="113">
        <f t="shared" si="0"/>
        <v>-1.296961608672631E-2</v>
      </c>
      <c r="U69" s="113">
        <f t="shared" si="1"/>
        <v>3.4889130974356419E-2</v>
      </c>
    </row>
    <row r="70" spans="4:21" x14ac:dyDescent="0.2">
      <c r="D70" s="184">
        <v>40451</v>
      </c>
      <c r="E70" s="185">
        <v>2.4769595396906929E-2</v>
      </c>
      <c r="F70" s="185">
        <v>2.4769595396906929E-2</v>
      </c>
      <c r="G70" s="186"/>
      <c r="H70" s="185">
        <v>2.4769595396906929E-2</v>
      </c>
      <c r="I70" s="186"/>
      <c r="L70" s="98">
        <f t="shared" si="2"/>
        <v>2.4769595396906929E-2</v>
      </c>
      <c r="N70" s="98">
        <f t="shared" si="3"/>
        <v>2.4769595396906929E-2</v>
      </c>
      <c r="Q70" s="149">
        <f t="shared" si="4"/>
        <v>2.4769595396906929E-2</v>
      </c>
      <c r="R70" s="149">
        <f t="shared" si="5"/>
        <v>2.4769595396906929E-2</v>
      </c>
      <c r="T70" s="113">
        <f t="shared" si="0"/>
        <v>2.4769595396906929E-2</v>
      </c>
      <c r="U70" s="113">
        <f t="shared" si="1"/>
        <v>1.7816617229753362E-2</v>
      </c>
    </row>
    <row r="71" spans="4:21" x14ac:dyDescent="0.2">
      <c r="D71" s="184">
        <v>40359</v>
      </c>
      <c r="E71" s="185">
        <v>3.4889130974356419E-2</v>
      </c>
      <c r="F71" s="185">
        <v>3.4889130974356419E-2</v>
      </c>
      <c r="G71" s="186"/>
      <c r="H71" s="185">
        <v>3.4889130974356419E-2</v>
      </c>
      <c r="I71" s="186"/>
      <c r="L71" s="98">
        <f t="shared" si="2"/>
        <v>3.4889130974356419E-2</v>
      </c>
      <c r="N71" s="98">
        <f t="shared" si="3"/>
        <v>3.4889130974356419E-2</v>
      </c>
      <c r="Q71" s="149">
        <f t="shared" si="4"/>
        <v>3.4889130974356419E-2</v>
      </c>
      <c r="R71" s="149">
        <f t="shared" si="5"/>
        <v>3.4889130974356419E-2</v>
      </c>
      <c r="T71" s="113">
        <f t="shared" si="0"/>
        <v>3.4889130974356419E-2</v>
      </c>
      <c r="U71" s="113">
        <f t="shared" si="1"/>
        <v>2.0323193857245681E-3</v>
      </c>
    </row>
    <row r="72" spans="4:21" x14ac:dyDescent="0.2">
      <c r="D72" s="184">
        <v>40268</v>
      </c>
      <c r="E72" s="185">
        <v>1.7816617229753362E-2</v>
      </c>
      <c r="F72" s="185">
        <v>1.7816617229753362E-2</v>
      </c>
      <c r="G72" s="186"/>
      <c r="H72" s="185">
        <v>1.7816617229753362E-2</v>
      </c>
      <c r="I72" s="186"/>
      <c r="L72" s="98">
        <f t="shared" si="2"/>
        <v>1.7816617229753362E-2</v>
      </c>
      <c r="N72" s="98">
        <f t="shared" si="3"/>
        <v>1.7816617229753362E-2</v>
      </c>
      <c r="Q72" s="149">
        <f t="shared" si="4"/>
        <v>1.7816617229753362E-2</v>
      </c>
      <c r="R72" s="149">
        <f t="shared" si="5"/>
        <v>1.7816617229753362E-2</v>
      </c>
      <c r="T72" s="113">
        <f t="shared" si="0"/>
        <v>1.7816617229753362E-2</v>
      </c>
      <c r="U72" s="113">
        <f t="shared" si="1"/>
        <v>3.7442116061438213E-2</v>
      </c>
    </row>
    <row r="73" spans="4:21" x14ac:dyDescent="0.2">
      <c r="D73" s="184">
        <v>40178</v>
      </c>
      <c r="E73" s="185">
        <v>2.0323193857245681E-3</v>
      </c>
      <c r="F73" s="185">
        <v>2.0323193857245681E-3</v>
      </c>
      <c r="G73" s="186"/>
      <c r="H73" s="185">
        <v>2.0323193857245681E-3</v>
      </c>
      <c r="I73" s="186"/>
      <c r="L73" s="98">
        <f t="shared" si="2"/>
        <v>2.0323193857245681E-3</v>
      </c>
      <c r="N73" s="98">
        <f t="shared" si="3"/>
        <v>2.0323193857245681E-3</v>
      </c>
      <c r="Q73" s="149">
        <f t="shared" si="4"/>
        <v>2.0323193857245681E-3</v>
      </c>
      <c r="R73" s="149">
        <f t="shared" si="5"/>
        <v>2.0323193857245681E-3</v>
      </c>
      <c r="T73" s="113">
        <f t="shared" si="0"/>
        <v>2.0323193857245681E-3</v>
      </c>
      <c r="U73" s="113">
        <f t="shared" si="1"/>
        <v>1.7824318847477594E-2</v>
      </c>
    </row>
    <row r="74" spans="4:21" x14ac:dyDescent="0.2">
      <c r="D74" s="184">
        <v>40086</v>
      </c>
      <c r="E74" s="185">
        <v>3.7442116061438213E-2</v>
      </c>
      <c r="F74" s="185">
        <v>3.7442116061438213E-2</v>
      </c>
      <c r="G74" s="186"/>
      <c r="H74" s="185">
        <v>3.7442116061438213E-2</v>
      </c>
      <c r="I74" s="186"/>
      <c r="L74" s="98">
        <f t="shared" si="2"/>
        <v>3.7442116061438213E-2</v>
      </c>
      <c r="N74" s="98">
        <f t="shared" si="3"/>
        <v>3.7442116061438213E-2</v>
      </c>
      <c r="Q74" s="149">
        <f t="shared" si="4"/>
        <v>3.7442116061438213E-2</v>
      </c>
      <c r="R74" s="149">
        <f t="shared" si="5"/>
        <v>3.7442116061438213E-2</v>
      </c>
      <c r="T74" s="113">
        <f t="shared" si="0"/>
        <v>3.7442116061438213E-2</v>
      </c>
      <c r="U74" s="113">
        <f t="shared" si="1"/>
        <v>1.1585972836203329E-3</v>
      </c>
    </row>
    <row r="75" spans="4:21" x14ac:dyDescent="0.2">
      <c r="D75" s="184">
        <v>39994</v>
      </c>
      <c r="E75" s="185">
        <v>1.7824318847477594E-2</v>
      </c>
      <c r="F75" s="185">
        <v>1.7824318847477594E-2</v>
      </c>
      <c r="G75" s="186"/>
      <c r="H75" s="185">
        <v>1.7824318847477594E-2</v>
      </c>
      <c r="I75" s="186"/>
      <c r="L75" s="98">
        <f t="shared" si="2"/>
        <v>1.7824318847477594E-2</v>
      </c>
      <c r="N75" s="98">
        <f t="shared" si="3"/>
        <v>1.7824318847477594E-2</v>
      </c>
      <c r="Q75" s="149">
        <f t="shared" si="4"/>
        <v>1.7824318847477594E-2</v>
      </c>
      <c r="R75" s="149">
        <f t="shared" si="5"/>
        <v>1.7824318847477594E-2</v>
      </c>
      <c r="T75" s="113">
        <f t="shared" si="0"/>
        <v>1.7824318847477594E-2</v>
      </c>
      <c r="U75" s="113">
        <f t="shared" si="1"/>
        <v>4.5793802934529948E-2</v>
      </c>
    </row>
    <row r="76" spans="4:21" x14ac:dyDescent="0.2">
      <c r="D76" s="184">
        <v>39903</v>
      </c>
      <c r="E76" s="185">
        <v>1.1585972836203329E-3</v>
      </c>
      <c r="F76" s="185">
        <v>1.1585972836203329E-3</v>
      </c>
      <c r="G76" s="186"/>
      <c r="H76" s="185">
        <v>1.1585972836203329E-3</v>
      </c>
      <c r="I76" s="186"/>
      <c r="L76" s="98">
        <f t="shared" ref="L76:L139" si="6">(H76-($L$10*H77))/(1-$L$10)</f>
        <v>1.1585972836203329E-3</v>
      </c>
      <c r="N76" s="98">
        <f t="shared" si="3"/>
        <v>1.1585972836203329E-3</v>
      </c>
      <c r="Q76" s="149">
        <f t="shared" si="4"/>
        <v>1.1585972836203329E-3</v>
      </c>
      <c r="R76" s="149">
        <f t="shared" si="5"/>
        <v>1.1585972836203329E-3</v>
      </c>
      <c r="T76" s="113">
        <f t="shared" si="0"/>
        <v>1.1585972836203329E-3</v>
      </c>
      <c r="U76" s="113">
        <f t="shared" si="1"/>
        <v>-4.8840848846950502E-3</v>
      </c>
    </row>
    <row r="77" spans="4:21" x14ac:dyDescent="0.2">
      <c r="D77" s="184">
        <v>39813</v>
      </c>
      <c r="E77" s="185">
        <v>4.5793802934529948E-2</v>
      </c>
      <c r="F77" s="185">
        <v>4.5793802934529948E-2</v>
      </c>
      <c r="G77" s="186"/>
      <c r="H77" s="185">
        <v>4.5793802934529948E-2</v>
      </c>
      <c r="I77" s="186"/>
      <c r="L77" s="98">
        <f t="shared" si="6"/>
        <v>4.5793802934529948E-2</v>
      </c>
      <c r="N77" s="98">
        <f t="shared" si="3"/>
        <v>4.5793802934529948E-2</v>
      </c>
      <c r="Q77" s="149">
        <f t="shared" si="4"/>
        <v>4.5793802934529948E-2</v>
      </c>
      <c r="R77" s="149">
        <f t="shared" si="5"/>
        <v>4.5793802934529948E-2</v>
      </c>
      <c r="T77" s="113">
        <f t="shared" ref="T77:T111" si="7">H77</f>
        <v>4.5793802934529948E-2</v>
      </c>
      <c r="U77" s="113">
        <f t="shared" ref="U77:U111" si="8">H79</f>
        <v>-1.0201142445340317E-2</v>
      </c>
    </row>
    <row r="78" spans="4:21" x14ac:dyDescent="0.2">
      <c r="D78" s="184">
        <v>39721</v>
      </c>
      <c r="E78" s="185">
        <v>-4.8840848846950502E-3</v>
      </c>
      <c r="F78" s="185">
        <v>-4.8840848846950502E-3</v>
      </c>
      <c r="G78" s="186"/>
      <c r="H78" s="185">
        <v>-4.8840848846950502E-3</v>
      </c>
      <c r="I78" s="186"/>
      <c r="L78" s="98">
        <f t="shared" si="6"/>
        <v>-4.8840848846950502E-3</v>
      </c>
      <c r="N78" s="98">
        <f t="shared" si="3"/>
        <v>-4.8840848846950502E-3</v>
      </c>
      <c r="Q78" s="149">
        <f t="shared" si="4"/>
        <v>-4.8840848846950502E-3</v>
      </c>
      <c r="R78" s="149">
        <f t="shared" si="5"/>
        <v>-4.8840848846950502E-3</v>
      </c>
      <c r="T78" s="113">
        <f t="shared" si="7"/>
        <v>-4.8840848846950502E-3</v>
      </c>
      <c r="U78" s="113">
        <f t="shared" si="8"/>
        <v>2.1681347524030725E-2</v>
      </c>
    </row>
    <row r="79" spans="4:21" x14ac:dyDescent="0.2">
      <c r="D79" s="184">
        <v>39629</v>
      </c>
      <c r="E79" s="185">
        <v>-1.0201142445340317E-2</v>
      </c>
      <c r="F79" s="185">
        <v>-1.0201142445340317E-2</v>
      </c>
      <c r="G79" s="186"/>
      <c r="H79" s="185">
        <v>-1.0201142445340317E-2</v>
      </c>
      <c r="I79" s="186"/>
      <c r="L79" s="98">
        <f t="shared" si="6"/>
        <v>-1.0201142445340317E-2</v>
      </c>
      <c r="N79" s="98">
        <f t="shared" ref="N79:N142" si="9">(1+L79)*(1+G79)*(1-I79)-1</f>
        <v>-1.0201142445340317E-2</v>
      </c>
      <c r="Q79" s="149">
        <f t="shared" ref="Q79:Q142" si="10">F79</f>
        <v>-1.0201142445340317E-2</v>
      </c>
      <c r="R79" s="149">
        <f t="shared" ref="R79:R142" si="11">N79</f>
        <v>-1.0201142445340317E-2</v>
      </c>
      <c r="T79" s="113">
        <f t="shared" si="7"/>
        <v>-1.0201142445340317E-2</v>
      </c>
      <c r="U79" s="113">
        <f t="shared" si="8"/>
        <v>3.0013778704309324E-2</v>
      </c>
    </row>
    <row r="80" spans="4:21" x14ac:dyDescent="0.2">
      <c r="D80" s="184">
        <v>39538</v>
      </c>
      <c r="E80" s="185">
        <v>2.1681347524030725E-2</v>
      </c>
      <c r="F80" s="185">
        <v>2.1681347524030725E-2</v>
      </c>
      <c r="G80" s="186"/>
      <c r="H80" s="185">
        <v>2.1681347524030725E-2</v>
      </c>
      <c r="I80" s="186"/>
      <c r="L80" s="98">
        <f t="shared" si="6"/>
        <v>2.1681347524030725E-2</v>
      </c>
      <c r="N80" s="98">
        <f t="shared" si="9"/>
        <v>2.1681347524030725E-2</v>
      </c>
      <c r="Q80" s="149">
        <f t="shared" si="10"/>
        <v>2.1681347524030725E-2</v>
      </c>
      <c r="R80" s="149">
        <f t="shared" si="11"/>
        <v>2.1681347524030725E-2</v>
      </c>
      <c r="T80" s="113">
        <f t="shared" si="7"/>
        <v>2.1681347524030725E-2</v>
      </c>
      <c r="U80" s="113">
        <f t="shared" si="8"/>
        <v>2.8442246158028262E-2</v>
      </c>
    </row>
    <row r="81" spans="4:21" x14ac:dyDescent="0.2">
      <c r="D81" s="184">
        <v>39447</v>
      </c>
      <c r="E81" s="185">
        <v>3.0013778704309324E-2</v>
      </c>
      <c r="F81" s="185">
        <v>3.0013778704309324E-2</v>
      </c>
      <c r="G81" s="186"/>
      <c r="H81" s="185">
        <v>3.0013778704309324E-2</v>
      </c>
      <c r="I81" s="186"/>
      <c r="L81" s="98">
        <f t="shared" si="6"/>
        <v>3.0013778704309324E-2</v>
      </c>
      <c r="N81" s="98">
        <f t="shared" si="9"/>
        <v>3.0013778704309324E-2</v>
      </c>
      <c r="Q81" s="149">
        <f t="shared" si="10"/>
        <v>3.0013778704309324E-2</v>
      </c>
      <c r="R81" s="149">
        <f t="shared" si="11"/>
        <v>3.0013778704309324E-2</v>
      </c>
      <c r="T81" s="113">
        <f t="shared" si="7"/>
        <v>3.0013778704309324E-2</v>
      </c>
      <c r="U81" s="113">
        <f t="shared" si="8"/>
        <v>-5.1792981719699371E-3</v>
      </c>
    </row>
    <row r="82" spans="4:21" x14ac:dyDescent="0.2">
      <c r="D82" s="184">
        <v>39355</v>
      </c>
      <c r="E82" s="185">
        <v>2.8442246158028262E-2</v>
      </c>
      <c r="F82" s="185">
        <v>2.8442246158028262E-2</v>
      </c>
      <c r="G82" s="186"/>
      <c r="H82" s="185">
        <v>2.8442246158028262E-2</v>
      </c>
      <c r="I82" s="186"/>
      <c r="L82" s="98">
        <f t="shared" si="6"/>
        <v>2.8442246158028262E-2</v>
      </c>
      <c r="N82" s="98">
        <f t="shared" si="9"/>
        <v>2.8442246158028262E-2</v>
      </c>
      <c r="Q82" s="149">
        <f t="shared" si="10"/>
        <v>2.8442246158028262E-2</v>
      </c>
      <c r="R82" s="149">
        <f t="shared" si="11"/>
        <v>2.8442246158028262E-2</v>
      </c>
      <c r="T82" s="113">
        <f t="shared" si="7"/>
        <v>2.8442246158028262E-2</v>
      </c>
      <c r="U82" s="113">
        <f t="shared" si="8"/>
        <v>1.5034111179196064E-2</v>
      </c>
    </row>
    <row r="83" spans="4:21" x14ac:dyDescent="0.2">
      <c r="D83" s="184">
        <v>39263</v>
      </c>
      <c r="E83" s="185">
        <v>-5.1792981719699371E-3</v>
      </c>
      <c r="F83" s="185">
        <v>-5.1792981719699371E-3</v>
      </c>
      <c r="G83" s="186"/>
      <c r="H83" s="185">
        <v>-5.1792981719699371E-3</v>
      </c>
      <c r="I83" s="186"/>
      <c r="L83" s="98">
        <f t="shared" si="6"/>
        <v>-5.1792981719699371E-3</v>
      </c>
      <c r="N83" s="98">
        <f t="shared" si="9"/>
        <v>-5.1792981719699371E-3</v>
      </c>
      <c r="Q83" s="149">
        <f t="shared" si="10"/>
        <v>-5.1792981719699371E-3</v>
      </c>
      <c r="R83" s="149">
        <f t="shared" si="11"/>
        <v>-5.1792981719699371E-3</v>
      </c>
      <c r="T83" s="113">
        <f t="shared" si="7"/>
        <v>-5.1792981719699371E-3</v>
      </c>
      <c r="U83" s="113">
        <f t="shared" si="8"/>
        <v>1.2383540233808832E-2</v>
      </c>
    </row>
    <row r="84" spans="4:21" x14ac:dyDescent="0.2">
      <c r="D84" s="184">
        <v>39172</v>
      </c>
      <c r="E84" s="185">
        <v>1.5034111179196064E-2</v>
      </c>
      <c r="F84" s="185">
        <v>1.5034111179196064E-2</v>
      </c>
      <c r="G84" s="186"/>
      <c r="H84" s="185">
        <v>1.5034111179196064E-2</v>
      </c>
      <c r="I84" s="186"/>
      <c r="L84" s="98">
        <f t="shared" si="6"/>
        <v>1.5034111179196064E-2</v>
      </c>
      <c r="N84" s="98">
        <f t="shared" si="9"/>
        <v>1.5034111179196064E-2</v>
      </c>
      <c r="Q84" s="149">
        <f t="shared" si="10"/>
        <v>1.5034111179196064E-2</v>
      </c>
      <c r="R84" s="149">
        <f t="shared" si="11"/>
        <v>1.5034111179196064E-2</v>
      </c>
      <c r="T84" s="113">
        <f t="shared" si="7"/>
        <v>1.5034111179196064E-2</v>
      </c>
      <c r="U84" s="113">
        <f t="shared" si="8"/>
        <v>3.8076050323968769E-2</v>
      </c>
    </row>
    <row r="85" spans="4:21" x14ac:dyDescent="0.2">
      <c r="D85" s="184">
        <v>39082</v>
      </c>
      <c r="E85" s="185">
        <v>1.2383540233808832E-2</v>
      </c>
      <c r="F85" s="185">
        <v>1.2383540233808832E-2</v>
      </c>
      <c r="G85" s="186"/>
      <c r="H85" s="185">
        <v>1.2383540233808832E-2</v>
      </c>
      <c r="I85" s="186"/>
      <c r="L85" s="98">
        <f t="shared" si="6"/>
        <v>1.2383540233808832E-2</v>
      </c>
      <c r="N85" s="98">
        <f t="shared" si="9"/>
        <v>1.2383540233808832E-2</v>
      </c>
      <c r="Q85" s="149">
        <f t="shared" si="10"/>
        <v>1.2383540233808832E-2</v>
      </c>
      <c r="R85" s="149">
        <f t="shared" si="11"/>
        <v>1.2383540233808832E-2</v>
      </c>
      <c r="T85" s="113">
        <f t="shared" si="7"/>
        <v>1.2383540233808832E-2</v>
      </c>
      <c r="U85" s="113">
        <f t="shared" si="8"/>
        <v>-7.6317085848187638E-4</v>
      </c>
    </row>
    <row r="86" spans="4:21" x14ac:dyDescent="0.2">
      <c r="D86" s="184">
        <v>38990</v>
      </c>
      <c r="E86" s="185">
        <v>3.8076050323968769E-2</v>
      </c>
      <c r="F86" s="185">
        <v>3.8076050323968769E-2</v>
      </c>
      <c r="G86" s="186"/>
      <c r="H86" s="185">
        <v>3.8076050323968769E-2</v>
      </c>
      <c r="I86" s="186"/>
      <c r="L86" s="98">
        <f t="shared" si="6"/>
        <v>3.8076050323968769E-2</v>
      </c>
      <c r="N86" s="98">
        <f t="shared" si="9"/>
        <v>3.8076050323968769E-2</v>
      </c>
      <c r="Q86" s="149">
        <f t="shared" si="10"/>
        <v>3.8076050323968769E-2</v>
      </c>
      <c r="R86" s="149">
        <f t="shared" si="11"/>
        <v>3.8076050323968769E-2</v>
      </c>
      <c r="T86" s="113">
        <f t="shared" si="7"/>
        <v>3.8076050323968769E-2</v>
      </c>
      <c r="U86" s="113">
        <f t="shared" si="8"/>
        <v>-6.4669314555296786E-3</v>
      </c>
    </row>
    <row r="87" spans="4:21" x14ac:dyDescent="0.2">
      <c r="D87" s="184">
        <v>38898</v>
      </c>
      <c r="E87" s="185">
        <v>-7.6317085848187638E-4</v>
      </c>
      <c r="F87" s="185">
        <v>-7.6317085848187638E-4</v>
      </c>
      <c r="G87" s="186"/>
      <c r="H87" s="185">
        <v>-7.6317085848187638E-4</v>
      </c>
      <c r="I87" s="186"/>
      <c r="L87" s="98">
        <f t="shared" si="6"/>
        <v>-7.6317085848187638E-4</v>
      </c>
      <c r="N87" s="98">
        <f t="shared" si="9"/>
        <v>-7.6317085848187638E-4</v>
      </c>
      <c r="Q87" s="149">
        <f t="shared" si="10"/>
        <v>-7.6317085848187638E-4</v>
      </c>
      <c r="R87" s="149">
        <f t="shared" si="11"/>
        <v>-7.6317085848187638E-4</v>
      </c>
      <c r="T87" s="113">
        <f t="shared" si="7"/>
        <v>-7.6317085848187638E-4</v>
      </c>
      <c r="U87" s="113">
        <f t="shared" si="8"/>
        <v>5.9475372243249502E-3</v>
      </c>
    </row>
    <row r="88" spans="4:21" x14ac:dyDescent="0.2">
      <c r="D88" s="184">
        <v>38807</v>
      </c>
      <c r="E88" s="185">
        <v>-6.4669314555296786E-3</v>
      </c>
      <c r="F88" s="185">
        <v>-6.4669314555296786E-3</v>
      </c>
      <c r="G88" s="186"/>
      <c r="H88" s="185">
        <v>-6.4669314555296786E-3</v>
      </c>
      <c r="I88" s="186"/>
      <c r="L88" s="98">
        <f t="shared" si="6"/>
        <v>-6.4669314555296786E-3</v>
      </c>
      <c r="N88" s="98">
        <f t="shared" si="9"/>
        <v>-6.4669314555296786E-3</v>
      </c>
      <c r="Q88" s="149">
        <f t="shared" si="10"/>
        <v>-6.4669314555296786E-3</v>
      </c>
      <c r="R88" s="149">
        <f t="shared" si="11"/>
        <v>-6.4669314555296786E-3</v>
      </c>
      <c r="T88" s="113">
        <f t="shared" si="7"/>
        <v>-6.4669314555296786E-3</v>
      </c>
      <c r="U88" s="113">
        <f t="shared" si="8"/>
        <v>-6.7387992960874499E-3</v>
      </c>
    </row>
    <row r="89" spans="4:21" x14ac:dyDescent="0.2">
      <c r="D89" s="184">
        <v>38717</v>
      </c>
      <c r="E89" s="185">
        <v>5.9475372243249502E-3</v>
      </c>
      <c r="F89" s="185">
        <v>5.9475372243249502E-3</v>
      </c>
      <c r="G89" s="186"/>
      <c r="H89" s="185">
        <v>5.9475372243249502E-3</v>
      </c>
      <c r="I89" s="186"/>
      <c r="L89" s="98">
        <f t="shared" si="6"/>
        <v>5.9475372243249502E-3</v>
      </c>
      <c r="N89" s="98">
        <f t="shared" si="9"/>
        <v>5.9475372243249502E-3</v>
      </c>
      <c r="Q89" s="149">
        <f t="shared" si="10"/>
        <v>5.9475372243249502E-3</v>
      </c>
      <c r="R89" s="149">
        <f t="shared" si="11"/>
        <v>5.9475372243249502E-3</v>
      </c>
      <c r="T89" s="113">
        <f t="shared" si="7"/>
        <v>5.9475372243249502E-3</v>
      </c>
      <c r="U89" s="113">
        <f t="shared" si="8"/>
        <v>3.0085003375962538E-2</v>
      </c>
    </row>
    <row r="90" spans="4:21" x14ac:dyDescent="0.2">
      <c r="D90" s="184">
        <v>38625</v>
      </c>
      <c r="E90" s="185">
        <v>-6.7387992960874499E-3</v>
      </c>
      <c r="F90" s="185">
        <v>-6.7387992960874499E-3</v>
      </c>
      <c r="G90" s="186"/>
      <c r="H90" s="185">
        <v>-6.7387992960874499E-3</v>
      </c>
      <c r="I90" s="186"/>
      <c r="L90" s="98">
        <f t="shared" si="6"/>
        <v>-6.7387992960874499E-3</v>
      </c>
      <c r="N90" s="98">
        <f t="shared" si="9"/>
        <v>-6.7387992960874499E-3</v>
      </c>
      <c r="Q90" s="149">
        <f t="shared" si="10"/>
        <v>-6.7387992960874499E-3</v>
      </c>
      <c r="R90" s="149">
        <f t="shared" si="11"/>
        <v>-6.7387992960874499E-3</v>
      </c>
      <c r="T90" s="113">
        <f t="shared" si="7"/>
        <v>-6.7387992960874499E-3</v>
      </c>
      <c r="U90" s="113">
        <f t="shared" si="8"/>
        <v>-4.8037468301687092E-3</v>
      </c>
    </row>
    <row r="91" spans="4:21" x14ac:dyDescent="0.2">
      <c r="D91" s="184">
        <v>38533</v>
      </c>
      <c r="E91" s="185">
        <v>3.0085003375962538E-2</v>
      </c>
      <c r="F91" s="185">
        <v>3.0085003375962538E-2</v>
      </c>
      <c r="G91" s="186"/>
      <c r="H91" s="185">
        <v>3.0085003375962538E-2</v>
      </c>
      <c r="I91" s="186"/>
      <c r="L91" s="98">
        <f t="shared" si="6"/>
        <v>3.0085003375962538E-2</v>
      </c>
      <c r="N91" s="98">
        <f t="shared" si="9"/>
        <v>3.0085003375962538E-2</v>
      </c>
      <c r="Q91" s="149">
        <f t="shared" si="10"/>
        <v>3.0085003375962538E-2</v>
      </c>
      <c r="R91" s="149">
        <f t="shared" si="11"/>
        <v>3.0085003375962538E-2</v>
      </c>
      <c r="T91" s="113">
        <f t="shared" si="7"/>
        <v>3.0085003375962538E-2</v>
      </c>
      <c r="U91" s="113">
        <f t="shared" si="8"/>
        <v>9.5482697817719231E-3</v>
      </c>
    </row>
    <row r="92" spans="4:21" x14ac:dyDescent="0.2">
      <c r="D92" s="184">
        <v>38442</v>
      </c>
      <c r="E92" s="185">
        <v>-4.8037468301687092E-3</v>
      </c>
      <c r="F92" s="185">
        <v>-4.8037468301687092E-3</v>
      </c>
      <c r="G92" s="186"/>
      <c r="H92" s="185">
        <v>-4.8037468301687092E-3</v>
      </c>
      <c r="I92" s="186"/>
      <c r="L92" s="98">
        <f t="shared" si="6"/>
        <v>-4.8037468301687092E-3</v>
      </c>
      <c r="N92" s="98">
        <f t="shared" si="9"/>
        <v>-4.8037468301687092E-3</v>
      </c>
      <c r="Q92" s="149">
        <f t="shared" si="10"/>
        <v>-4.8037468301687092E-3</v>
      </c>
      <c r="R92" s="149">
        <f t="shared" si="11"/>
        <v>-4.8037468301687092E-3</v>
      </c>
      <c r="T92" s="113">
        <f t="shared" si="7"/>
        <v>-4.8037468301687092E-3</v>
      </c>
      <c r="U92" s="113">
        <f t="shared" si="8"/>
        <v>3.1969214869026041E-2</v>
      </c>
    </row>
    <row r="93" spans="4:21" x14ac:dyDescent="0.2">
      <c r="D93" s="184">
        <v>38352</v>
      </c>
      <c r="E93" s="185">
        <v>9.5482697817719231E-3</v>
      </c>
      <c r="F93" s="185">
        <v>9.5482697817719231E-3</v>
      </c>
      <c r="G93" s="186"/>
      <c r="H93" s="185">
        <v>9.5482697817719231E-3</v>
      </c>
      <c r="I93" s="186"/>
      <c r="L93" s="98">
        <f t="shared" si="6"/>
        <v>9.5482697817719231E-3</v>
      </c>
      <c r="N93" s="98">
        <f t="shared" si="9"/>
        <v>9.5482697817719231E-3</v>
      </c>
      <c r="Q93" s="149">
        <f t="shared" si="10"/>
        <v>9.5482697817719231E-3</v>
      </c>
      <c r="R93" s="149">
        <f t="shared" si="11"/>
        <v>9.5482697817719231E-3</v>
      </c>
      <c r="T93" s="113">
        <f t="shared" si="7"/>
        <v>9.5482697817719231E-3</v>
      </c>
      <c r="U93" s="113">
        <f t="shared" si="8"/>
        <v>-2.443988664572716E-2</v>
      </c>
    </row>
    <row r="94" spans="4:21" x14ac:dyDescent="0.2">
      <c r="D94" s="184">
        <v>38260</v>
      </c>
      <c r="E94" s="185">
        <v>3.1969214869026041E-2</v>
      </c>
      <c r="F94" s="185">
        <v>3.1969214869026041E-2</v>
      </c>
      <c r="G94" s="186"/>
      <c r="H94" s="185">
        <v>3.1969214869026041E-2</v>
      </c>
      <c r="I94" s="186"/>
      <c r="L94" s="98">
        <f t="shared" si="6"/>
        <v>3.1969214869026041E-2</v>
      </c>
      <c r="N94" s="98">
        <f t="shared" si="9"/>
        <v>3.1969214869026041E-2</v>
      </c>
      <c r="Q94" s="149">
        <f t="shared" si="10"/>
        <v>3.1969214869026041E-2</v>
      </c>
      <c r="R94" s="149">
        <f t="shared" si="11"/>
        <v>3.1969214869026041E-2</v>
      </c>
      <c r="T94" s="113">
        <f t="shared" si="7"/>
        <v>3.1969214869026041E-2</v>
      </c>
      <c r="U94" s="113">
        <f t="shared" si="8"/>
        <v>2.6592148237775781E-2</v>
      </c>
    </row>
    <row r="95" spans="4:21" x14ac:dyDescent="0.2">
      <c r="D95" s="184">
        <v>38168</v>
      </c>
      <c r="E95" s="185">
        <v>-2.443988664572716E-2</v>
      </c>
      <c r="F95" s="185">
        <v>-2.443988664572716E-2</v>
      </c>
      <c r="G95" s="186"/>
      <c r="H95" s="185">
        <v>-2.443988664572716E-2</v>
      </c>
      <c r="I95" s="186"/>
      <c r="L95" s="98">
        <f t="shared" si="6"/>
        <v>-2.443988664572716E-2</v>
      </c>
      <c r="N95" s="98">
        <f t="shared" si="9"/>
        <v>-2.443988664572716E-2</v>
      </c>
      <c r="Q95" s="149">
        <f t="shared" si="10"/>
        <v>-2.443988664572716E-2</v>
      </c>
      <c r="R95" s="149">
        <f t="shared" si="11"/>
        <v>-2.443988664572716E-2</v>
      </c>
      <c r="T95" s="113">
        <f t="shared" si="7"/>
        <v>-2.443988664572716E-2</v>
      </c>
      <c r="U95" s="113">
        <f t="shared" si="8"/>
        <v>3.1539796127948438E-3</v>
      </c>
    </row>
    <row r="96" spans="4:21" x14ac:dyDescent="0.2">
      <c r="D96" s="184">
        <v>38077</v>
      </c>
      <c r="E96" s="185">
        <v>2.6592148237775781E-2</v>
      </c>
      <c r="F96" s="185">
        <v>2.6592148237775781E-2</v>
      </c>
      <c r="G96" s="186"/>
      <c r="H96" s="185">
        <v>2.6592148237775781E-2</v>
      </c>
      <c r="I96" s="186"/>
      <c r="L96" s="98">
        <f t="shared" si="6"/>
        <v>2.6592148237775781E-2</v>
      </c>
      <c r="N96" s="98">
        <f t="shared" si="9"/>
        <v>2.6592148237775781E-2</v>
      </c>
      <c r="Q96" s="149">
        <f t="shared" si="10"/>
        <v>2.6592148237775781E-2</v>
      </c>
      <c r="R96" s="149">
        <f t="shared" si="11"/>
        <v>2.6592148237775781E-2</v>
      </c>
      <c r="T96" s="113">
        <f t="shared" si="7"/>
        <v>2.6592148237775781E-2</v>
      </c>
      <c r="U96" s="113">
        <f t="shared" si="8"/>
        <v>-1.4572551521957466E-3</v>
      </c>
    </row>
    <row r="97" spans="4:21" x14ac:dyDescent="0.2">
      <c r="D97" s="184">
        <v>37986</v>
      </c>
      <c r="E97" s="185">
        <v>3.1539796127948438E-3</v>
      </c>
      <c r="F97" s="185">
        <v>3.1539796127948438E-3</v>
      </c>
      <c r="G97" s="186"/>
      <c r="H97" s="185">
        <v>3.1539796127948438E-3</v>
      </c>
      <c r="I97" s="186"/>
      <c r="L97" s="98">
        <f t="shared" si="6"/>
        <v>3.1539796127948438E-3</v>
      </c>
      <c r="N97" s="98">
        <f t="shared" si="9"/>
        <v>3.1539796127948438E-3</v>
      </c>
      <c r="Q97" s="149">
        <f t="shared" si="10"/>
        <v>3.1539796127948438E-3</v>
      </c>
      <c r="R97" s="149">
        <f t="shared" si="11"/>
        <v>3.1539796127948438E-3</v>
      </c>
      <c r="T97" s="113">
        <f t="shared" si="7"/>
        <v>3.1539796127948438E-3</v>
      </c>
      <c r="U97" s="113">
        <f t="shared" si="8"/>
        <v>2.5013168778881489E-2</v>
      </c>
    </row>
    <row r="98" spans="4:21" x14ac:dyDescent="0.2">
      <c r="D98" s="184">
        <v>37894</v>
      </c>
      <c r="E98" s="185">
        <v>-1.4572551521957466E-3</v>
      </c>
      <c r="F98" s="185">
        <v>-1.4572551521957466E-3</v>
      </c>
      <c r="G98" s="186"/>
      <c r="H98" s="185">
        <v>-1.4572551521957466E-3</v>
      </c>
      <c r="I98" s="186"/>
      <c r="L98" s="98">
        <f t="shared" si="6"/>
        <v>-1.4572551521957466E-3</v>
      </c>
      <c r="N98" s="98">
        <f t="shared" si="9"/>
        <v>-1.4572551521957466E-3</v>
      </c>
      <c r="Q98" s="149">
        <f t="shared" si="10"/>
        <v>-1.4572551521957466E-3</v>
      </c>
      <c r="R98" s="149">
        <f t="shared" si="11"/>
        <v>-1.4572551521957466E-3</v>
      </c>
      <c r="T98" s="113">
        <f t="shared" si="7"/>
        <v>-1.4572551521957466E-3</v>
      </c>
      <c r="U98" s="113">
        <f t="shared" si="8"/>
        <v>1.3925465061953801E-2</v>
      </c>
    </row>
    <row r="99" spans="4:21" x14ac:dyDescent="0.2">
      <c r="D99" s="184">
        <v>37802</v>
      </c>
      <c r="E99" s="185">
        <v>2.5013168778881489E-2</v>
      </c>
      <c r="F99" s="185">
        <v>2.5013168778881489E-2</v>
      </c>
      <c r="G99" s="186"/>
      <c r="H99" s="185">
        <v>2.5013168778881489E-2</v>
      </c>
      <c r="I99" s="186"/>
      <c r="L99" s="98">
        <f t="shared" si="6"/>
        <v>2.5013168778881489E-2</v>
      </c>
      <c r="N99" s="98">
        <f t="shared" si="9"/>
        <v>2.5013168778881489E-2</v>
      </c>
      <c r="Q99" s="149">
        <f t="shared" si="10"/>
        <v>2.5013168778881489E-2</v>
      </c>
      <c r="R99" s="149">
        <f t="shared" si="11"/>
        <v>2.5013168778881489E-2</v>
      </c>
      <c r="T99" s="113">
        <f t="shared" si="7"/>
        <v>2.5013168778881489E-2</v>
      </c>
      <c r="U99" s="113">
        <f t="shared" si="8"/>
        <v>1.5732614192658589E-2</v>
      </c>
    </row>
    <row r="100" spans="4:21" x14ac:dyDescent="0.2">
      <c r="D100" s="184">
        <v>37711</v>
      </c>
      <c r="E100" s="185">
        <v>1.3925465061953801E-2</v>
      </c>
      <c r="F100" s="185">
        <v>1.3925465061953801E-2</v>
      </c>
      <c r="G100" s="186"/>
      <c r="H100" s="185">
        <v>1.3925465061953801E-2</v>
      </c>
      <c r="I100" s="186"/>
      <c r="L100" s="98">
        <f t="shared" si="6"/>
        <v>1.3925465061953801E-2</v>
      </c>
      <c r="N100" s="98">
        <f t="shared" si="9"/>
        <v>1.3925465061953801E-2</v>
      </c>
      <c r="Q100" s="149">
        <f t="shared" si="10"/>
        <v>1.3925465061953801E-2</v>
      </c>
      <c r="R100" s="149">
        <f t="shared" si="11"/>
        <v>1.3925465061953801E-2</v>
      </c>
      <c r="T100" s="113">
        <f t="shared" si="7"/>
        <v>1.3925465061953801E-2</v>
      </c>
      <c r="U100" s="113">
        <f t="shared" si="8"/>
        <v>4.5818793153450166E-2</v>
      </c>
    </row>
    <row r="101" spans="4:21" x14ac:dyDescent="0.2">
      <c r="D101" s="184">
        <v>37621</v>
      </c>
      <c r="E101" s="185">
        <v>1.5732614192658589E-2</v>
      </c>
      <c r="F101" s="185">
        <v>1.5732614192658589E-2</v>
      </c>
      <c r="G101" s="186"/>
      <c r="H101" s="185">
        <v>1.5732614192658589E-2</v>
      </c>
      <c r="I101" s="186"/>
      <c r="L101" s="98">
        <f t="shared" si="6"/>
        <v>1.5732614192658589E-2</v>
      </c>
      <c r="N101" s="98">
        <f t="shared" si="9"/>
        <v>1.5732614192658589E-2</v>
      </c>
      <c r="Q101" s="149">
        <f t="shared" si="10"/>
        <v>1.5732614192658589E-2</v>
      </c>
      <c r="R101" s="149">
        <f t="shared" si="11"/>
        <v>1.5732614192658589E-2</v>
      </c>
      <c r="T101" s="113">
        <f t="shared" si="7"/>
        <v>1.5732614192658589E-2</v>
      </c>
      <c r="U101" s="113">
        <f t="shared" si="8"/>
        <v>3.6946427819321226E-2</v>
      </c>
    </row>
    <row r="102" spans="4:21" x14ac:dyDescent="0.2">
      <c r="D102" s="184">
        <v>37529</v>
      </c>
      <c r="E102" s="185">
        <v>4.5818793153450166E-2</v>
      </c>
      <c r="F102" s="185">
        <v>4.5818793153450166E-2</v>
      </c>
      <c r="G102" s="186"/>
      <c r="H102" s="185">
        <v>4.5818793153450166E-2</v>
      </c>
      <c r="I102" s="186"/>
      <c r="L102" s="98">
        <f t="shared" si="6"/>
        <v>4.5818793153450166E-2</v>
      </c>
      <c r="N102" s="98">
        <f t="shared" si="9"/>
        <v>4.5818793153450166E-2</v>
      </c>
      <c r="Q102" s="149">
        <f t="shared" si="10"/>
        <v>4.5818793153450166E-2</v>
      </c>
      <c r="R102" s="149">
        <f t="shared" si="11"/>
        <v>4.5818793153450166E-2</v>
      </c>
      <c r="T102" s="113">
        <f t="shared" si="7"/>
        <v>4.5818793153450166E-2</v>
      </c>
      <c r="U102" s="113">
        <f t="shared" si="8"/>
        <v>9.3532870360846232E-4</v>
      </c>
    </row>
    <row r="103" spans="4:21" x14ac:dyDescent="0.2">
      <c r="D103" s="184">
        <v>37437</v>
      </c>
      <c r="E103" s="185">
        <v>3.6946427819321226E-2</v>
      </c>
      <c r="F103" s="185">
        <v>3.6946427819321226E-2</v>
      </c>
      <c r="G103" s="186"/>
      <c r="H103" s="185">
        <v>3.6946427819321226E-2</v>
      </c>
      <c r="I103" s="186"/>
      <c r="L103" s="98">
        <f t="shared" si="6"/>
        <v>3.6946427819321226E-2</v>
      </c>
      <c r="N103" s="98">
        <f t="shared" si="9"/>
        <v>3.6946427819321226E-2</v>
      </c>
      <c r="Q103" s="149">
        <f t="shared" si="10"/>
        <v>3.6946427819321226E-2</v>
      </c>
      <c r="R103" s="149">
        <f t="shared" si="11"/>
        <v>3.6946427819321226E-2</v>
      </c>
      <c r="T103" s="113">
        <f t="shared" si="7"/>
        <v>3.6946427819321226E-2</v>
      </c>
      <c r="U103" s="113">
        <f t="shared" si="8"/>
        <v>4.518355471658797E-4</v>
      </c>
    </row>
    <row r="104" spans="4:21" x14ac:dyDescent="0.2">
      <c r="D104" s="184">
        <v>37346</v>
      </c>
      <c r="E104" s="185">
        <v>9.3532870360846232E-4</v>
      </c>
      <c r="F104" s="185">
        <v>9.3532870360846232E-4</v>
      </c>
      <c r="G104" s="186"/>
      <c r="H104" s="185">
        <v>9.3532870360846232E-4</v>
      </c>
      <c r="I104" s="186"/>
      <c r="L104" s="98">
        <f t="shared" si="6"/>
        <v>9.3532870360846232E-4</v>
      </c>
      <c r="N104" s="98">
        <f t="shared" si="9"/>
        <v>9.3532870360846232E-4</v>
      </c>
      <c r="Q104" s="149">
        <f t="shared" si="10"/>
        <v>9.3532870360846232E-4</v>
      </c>
      <c r="R104" s="149">
        <f t="shared" si="11"/>
        <v>9.3532870360846232E-4</v>
      </c>
      <c r="T104" s="113">
        <f t="shared" si="7"/>
        <v>9.3532870360846232E-4</v>
      </c>
      <c r="U104" s="113">
        <f t="shared" si="8"/>
        <v>4.61149933822953E-2</v>
      </c>
    </row>
    <row r="105" spans="4:21" x14ac:dyDescent="0.2">
      <c r="D105" s="184">
        <v>37256</v>
      </c>
      <c r="E105" s="185">
        <v>4.518355471658797E-4</v>
      </c>
      <c r="F105" s="185">
        <v>4.518355471658797E-4</v>
      </c>
      <c r="G105" s="186"/>
      <c r="H105" s="185">
        <v>4.518355471658797E-4</v>
      </c>
      <c r="I105" s="186"/>
      <c r="L105" s="98">
        <f t="shared" si="6"/>
        <v>4.518355471658797E-4</v>
      </c>
      <c r="N105" s="98">
        <f t="shared" si="9"/>
        <v>4.518355471658797E-4</v>
      </c>
      <c r="Q105" s="149">
        <f t="shared" si="10"/>
        <v>4.518355471658797E-4</v>
      </c>
      <c r="R105" s="149">
        <f t="shared" si="11"/>
        <v>4.518355471658797E-4</v>
      </c>
      <c r="T105" s="113">
        <f t="shared" si="7"/>
        <v>4.518355471658797E-4</v>
      </c>
      <c r="U105" s="113">
        <f t="shared" si="8"/>
        <v>5.6439583016076877E-3</v>
      </c>
    </row>
    <row r="106" spans="4:21" x14ac:dyDescent="0.2">
      <c r="D106" s="184">
        <v>37164</v>
      </c>
      <c r="E106" s="185">
        <v>4.61149933822953E-2</v>
      </c>
      <c r="F106" s="185">
        <v>4.61149933822953E-2</v>
      </c>
      <c r="G106" s="186"/>
      <c r="H106" s="185">
        <v>4.61149933822953E-2</v>
      </c>
      <c r="I106" s="186"/>
      <c r="L106" s="98">
        <f t="shared" si="6"/>
        <v>4.61149933822953E-2</v>
      </c>
      <c r="N106" s="98">
        <f t="shared" si="9"/>
        <v>4.61149933822953E-2</v>
      </c>
      <c r="Q106" s="149">
        <f t="shared" si="10"/>
        <v>4.61149933822953E-2</v>
      </c>
      <c r="R106" s="149">
        <f t="shared" si="11"/>
        <v>4.61149933822953E-2</v>
      </c>
      <c r="T106" s="113">
        <f t="shared" si="7"/>
        <v>4.61149933822953E-2</v>
      </c>
      <c r="U106" s="113">
        <f t="shared" si="8"/>
        <v>3.0345883437098431E-2</v>
      </c>
    </row>
    <row r="107" spans="4:21" x14ac:dyDescent="0.2">
      <c r="D107" s="184">
        <v>37072</v>
      </c>
      <c r="E107" s="185">
        <v>5.6439583016076877E-3</v>
      </c>
      <c r="F107" s="185">
        <v>5.6439583016076877E-3</v>
      </c>
      <c r="G107" s="186"/>
      <c r="H107" s="185">
        <v>5.6439583016076877E-3</v>
      </c>
      <c r="I107" s="186"/>
      <c r="L107" s="98">
        <f t="shared" si="6"/>
        <v>5.6439583016076877E-3</v>
      </c>
      <c r="N107" s="98">
        <f t="shared" si="9"/>
        <v>5.6439583016076877E-3</v>
      </c>
      <c r="Q107" s="149">
        <f t="shared" si="10"/>
        <v>5.6439583016076877E-3</v>
      </c>
      <c r="R107" s="149">
        <f t="shared" si="11"/>
        <v>5.6439583016076877E-3</v>
      </c>
      <c r="T107" s="113">
        <f t="shared" si="7"/>
        <v>5.6439583016076877E-3</v>
      </c>
      <c r="U107" s="113">
        <f t="shared" si="8"/>
        <v>4.2053134544027149E-2</v>
      </c>
    </row>
    <row r="108" spans="4:21" x14ac:dyDescent="0.2">
      <c r="D108" s="184">
        <v>36981</v>
      </c>
      <c r="E108" s="185">
        <v>3.0345883437098431E-2</v>
      </c>
      <c r="F108" s="185">
        <v>3.0345883437098431E-2</v>
      </c>
      <c r="G108" s="186"/>
      <c r="H108" s="185">
        <v>3.0345883437098431E-2</v>
      </c>
      <c r="I108" s="186"/>
      <c r="L108" s="98">
        <f t="shared" si="6"/>
        <v>3.0345883437098431E-2</v>
      </c>
      <c r="N108" s="98">
        <f t="shared" si="9"/>
        <v>3.0345883437098431E-2</v>
      </c>
      <c r="Q108" s="149">
        <f t="shared" si="10"/>
        <v>3.0345883437098431E-2</v>
      </c>
      <c r="R108" s="149">
        <f t="shared" si="11"/>
        <v>3.0345883437098431E-2</v>
      </c>
      <c r="T108" s="113">
        <f t="shared" si="7"/>
        <v>3.0345883437098431E-2</v>
      </c>
      <c r="U108" s="113">
        <f t="shared" si="8"/>
        <v>3.0140602603144995E-2</v>
      </c>
    </row>
    <row r="109" spans="4:21" x14ac:dyDescent="0.2">
      <c r="D109" s="184">
        <v>36891</v>
      </c>
      <c r="E109" s="185">
        <v>4.2053134544027149E-2</v>
      </c>
      <c r="F109" s="185">
        <v>4.2053134544027149E-2</v>
      </c>
      <c r="G109" s="186"/>
      <c r="H109" s="185">
        <v>4.2053134544027149E-2</v>
      </c>
      <c r="I109" s="186"/>
      <c r="L109" s="98">
        <f t="shared" si="6"/>
        <v>4.2053134544027149E-2</v>
      </c>
      <c r="N109" s="98">
        <f t="shared" si="9"/>
        <v>4.2053134544027149E-2</v>
      </c>
      <c r="Q109" s="149">
        <f t="shared" si="10"/>
        <v>4.2053134544027149E-2</v>
      </c>
      <c r="R109" s="149">
        <f t="shared" si="11"/>
        <v>4.2053134544027149E-2</v>
      </c>
      <c r="T109" s="113">
        <f t="shared" si="7"/>
        <v>4.2053134544027149E-2</v>
      </c>
      <c r="U109" s="113">
        <f t="shared" si="8"/>
        <v>1.7422416898638549E-2</v>
      </c>
    </row>
    <row r="110" spans="4:21" x14ac:dyDescent="0.2">
      <c r="D110" s="184">
        <v>36799</v>
      </c>
      <c r="E110" s="185">
        <v>3.0140602603144995E-2</v>
      </c>
      <c r="F110" s="185">
        <v>3.0140602603144995E-2</v>
      </c>
      <c r="G110" s="186"/>
      <c r="H110" s="185">
        <v>3.0140602603144995E-2</v>
      </c>
      <c r="I110" s="186"/>
      <c r="L110" s="98">
        <f t="shared" si="6"/>
        <v>3.0140602603144995E-2</v>
      </c>
      <c r="N110" s="98">
        <f t="shared" si="9"/>
        <v>3.0140602603144995E-2</v>
      </c>
      <c r="Q110" s="149">
        <f t="shared" si="10"/>
        <v>3.0140602603144995E-2</v>
      </c>
      <c r="R110" s="149">
        <f t="shared" si="11"/>
        <v>3.0140602603144995E-2</v>
      </c>
      <c r="T110" s="113">
        <f t="shared" si="7"/>
        <v>3.0140602603144995E-2</v>
      </c>
      <c r="U110" s="113">
        <f t="shared" si="8"/>
        <v>2.2062038182893984E-2</v>
      </c>
    </row>
    <row r="111" spans="4:21" x14ac:dyDescent="0.2">
      <c r="D111" s="184">
        <v>36707</v>
      </c>
      <c r="E111" s="185">
        <v>1.7422416898638549E-2</v>
      </c>
      <c r="F111" s="185">
        <v>1.7422416898638549E-2</v>
      </c>
      <c r="G111" s="186"/>
      <c r="H111" s="185">
        <v>1.7422416898638549E-2</v>
      </c>
      <c r="I111" s="186"/>
      <c r="L111" s="98">
        <f t="shared" si="6"/>
        <v>1.7422416898638549E-2</v>
      </c>
      <c r="N111" s="98">
        <f t="shared" si="9"/>
        <v>1.7422416898638549E-2</v>
      </c>
      <c r="Q111" s="149">
        <f t="shared" si="10"/>
        <v>1.7422416898638549E-2</v>
      </c>
      <c r="R111" s="149">
        <f t="shared" si="11"/>
        <v>1.7422416898638549E-2</v>
      </c>
      <c r="T111" s="113">
        <f t="shared" si="7"/>
        <v>1.7422416898638549E-2</v>
      </c>
      <c r="U111" s="113">
        <f t="shared" si="8"/>
        <v>-1.2207078028149132E-3</v>
      </c>
    </row>
    <row r="112" spans="4:21" x14ac:dyDescent="0.2">
      <c r="D112" s="184">
        <v>36616</v>
      </c>
      <c r="E112" s="185">
        <v>2.2062038182893984E-2</v>
      </c>
      <c r="F112" s="185">
        <v>2.2062038182893984E-2</v>
      </c>
      <c r="G112" s="186"/>
      <c r="H112" s="185">
        <v>2.2062038182893984E-2</v>
      </c>
      <c r="I112" s="186"/>
      <c r="L112" s="98">
        <f t="shared" si="6"/>
        <v>2.2062038182893984E-2</v>
      </c>
      <c r="N112" s="98">
        <f t="shared" si="9"/>
        <v>2.2062038182893984E-2</v>
      </c>
      <c r="Q112" s="149">
        <f t="shared" si="10"/>
        <v>2.2062038182893984E-2</v>
      </c>
      <c r="R112" s="149">
        <f t="shared" si="11"/>
        <v>2.2062038182893984E-2</v>
      </c>
      <c r="T112" s="113"/>
      <c r="U112" s="113"/>
    </row>
    <row r="113" spans="4:21" x14ac:dyDescent="0.2">
      <c r="D113" s="184">
        <v>36525</v>
      </c>
      <c r="E113" s="185">
        <v>-1.2207078028149132E-3</v>
      </c>
      <c r="F113" s="185">
        <v>-1.2207078028149132E-3</v>
      </c>
      <c r="G113" s="186"/>
      <c r="H113" s="185">
        <v>-1.2207078028149132E-3</v>
      </c>
      <c r="I113" s="186"/>
      <c r="L113" s="98">
        <f t="shared" si="6"/>
        <v>-1.2207078028149132E-3</v>
      </c>
      <c r="N113" s="98">
        <f t="shared" si="9"/>
        <v>-1.2207078028149132E-3</v>
      </c>
      <c r="Q113" s="149">
        <f t="shared" si="10"/>
        <v>-1.2207078028149132E-3</v>
      </c>
      <c r="R113" s="149">
        <f t="shared" si="11"/>
        <v>-1.2207078028149132E-3</v>
      </c>
      <c r="T113" s="113"/>
      <c r="U113" s="113"/>
    </row>
    <row r="114" spans="4:21" x14ac:dyDescent="0.2">
      <c r="D114" s="184">
        <v>36433</v>
      </c>
      <c r="E114" s="185">
        <v>6.7949944012462016E-3</v>
      </c>
      <c r="F114" s="185">
        <v>6.7949944012462016E-3</v>
      </c>
      <c r="G114" s="186"/>
      <c r="H114" s="185">
        <v>6.7949944012462016E-3</v>
      </c>
      <c r="I114" s="186"/>
      <c r="L114" s="98">
        <f t="shared" si="6"/>
        <v>6.7949944012462016E-3</v>
      </c>
      <c r="N114" s="98">
        <f t="shared" si="9"/>
        <v>6.7949944012462016E-3</v>
      </c>
      <c r="Q114" s="149">
        <f t="shared" si="10"/>
        <v>6.7949944012462016E-3</v>
      </c>
      <c r="R114" s="149">
        <f t="shared" si="11"/>
        <v>6.7949944012462016E-3</v>
      </c>
      <c r="T114" s="113"/>
      <c r="U114" s="113"/>
    </row>
    <row r="115" spans="4:21" x14ac:dyDescent="0.2">
      <c r="D115" s="184">
        <v>36341</v>
      </c>
      <c r="E115" s="185">
        <v>-8.7968259428004014E-3</v>
      </c>
      <c r="F115" s="185">
        <v>-8.7968259428004014E-3</v>
      </c>
      <c r="G115" s="186"/>
      <c r="H115" s="185">
        <v>-8.7968259428004014E-3</v>
      </c>
      <c r="I115" s="186"/>
      <c r="L115" s="98">
        <f t="shared" si="6"/>
        <v>-8.7968259428004014E-3</v>
      </c>
      <c r="N115" s="98">
        <f t="shared" si="9"/>
        <v>-8.7968259428004014E-3</v>
      </c>
      <c r="Q115" s="149">
        <f t="shared" si="10"/>
        <v>-8.7968259428004014E-3</v>
      </c>
      <c r="R115" s="149">
        <f t="shared" si="11"/>
        <v>-8.7968259428004014E-3</v>
      </c>
      <c r="T115" s="113"/>
      <c r="U115" s="113"/>
    </row>
    <row r="116" spans="4:21" x14ac:dyDescent="0.2">
      <c r="D116" s="184">
        <v>36250</v>
      </c>
      <c r="E116" s="185">
        <v>-4.9516474246954489E-3</v>
      </c>
      <c r="F116" s="185">
        <v>-4.9516474246954489E-3</v>
      </c>
      <c r="G116" s="186"/>
      <c r="H116" s="185">
        <v>-4.9516474246954489E-3</v>
      </c>
      <c r="I116" s="186"/>
      <c r="L116" s="98">
        <f t="shared" si="6"/>
        <v>-4.9516474246954489E-3</v>
      </c>
      <c r="N116" s="98">
        <f t="shared" si="9"/>
        <v>-4.9516474246954489E-3</v>
      </c>
      <c r="Q116" s="149">
        <f t="shared" si="10"/>
        <v>-4.9516474246954489E-3</v>
      </c>
      <c r="R116" s="149">
        <f t="shared" si="11"/>
        <v>-4.9516474246954489E-3</v>
      </c>
      <c r="T116" s="113"/>
      <c r="U116" s="113"/>
    </row>
    <row r="117" spans="4:21" x14ac:dyDescent="0.2">
      <c r="D117" s="184">
        <v>36160</v>
      </c>
      <c r="E117" s="185">
        <v>3.3661935930251463E-3</v>
      </c>
      <c r="F117" s="185">
        <v>3.3661935930251463E-3</v>
      </c>
      <c r="G117" s="186"/>
      <c r="H117" s="185">
        <v>3.3661935930251463E-3</v>
      </c>
      <c r="I117" s="186"/>
      <c r="L117" s="98">
        <f t="shared" si="6"/>
        <v>3.3661935930251463E-3</v>
      </c>
      <c r="N117" s="98">
        <f t="shared" si="9"/>
        <v>3.3661935930251463E-3</v>
      </c>
      <c r="Q117" s="149">
        <f t="shared" si="10"/>
        <v>3.3661935930251463E-3</v>
      </c>
      <c r="R117" s="149">
        <f t="shared" si="11"/>
        <v>3.3661935930251463E-3</v>
      </c>
      <c r="T117" s="113"/>
      <c r="U117" s="113"/>
    </row>
    <row r="118" spans="4:21" x14ac:dyDescent="0.2">
      <c r="D118" s="184">
        <v>36068</v>
      </c>
      <c r="E118" s="185">
        <v>4.2276080243976777E-2</v>
      </c>
      <c r="F118" s="185">
        <v>4.2276080243976777E-2</v>
      </c>
      <c r="G118" s="186"/>
      <c r="H118" s="185">
        <v>4.2276080243976777E-2</v>
      </c>
      <c r="I118" s="186"/>
      <c r="L118" s="98">
        <f t="shared" si="6"/>
        <v>4.2276080243976777E-2</v>
      </c>
      <c r="N118" s="98">
        <f t="shared" si="9"/>
        <v>4.2276080243976777E-2</v>
      </c>
      <c r="Q118" s="149">
        <f t="shared" si="10"/>
        <v>4.2276080243976777E-2</v>
      </c>
      <c r="R118" s="149">
        <f t="shared" si="11"/>
        <v>4.2276080243976777E-2</v>
      </c>
      <c r="T118" s="113"/>
      <c r="U118" s="113"/>
    </row>
    <row r="119" spans="4:21" x14ac:dyDescent="0.2">
      <c r="D119" s="184">
        <v>35976</v>
      </c>
      <c r="E119" s="185">
        <v>2.3361673366908198E-2</v>
      </c>
      <c r="F119" s="185">
        <v>2.3361673366908198E-2</v>
      </c>
      <c r="G119" s="186"/>
      <c r="H119" s="185">
        <v>2.3361673366908198E-2</v>
      </c>
      <c r="I119" s="186"/>
      <c r="L119" s="98">
        <f t="shared" si="6"/>
        <v>2.3361673366908198E-2</v>
      </c>
      <c r="N119" s="98">
        <f t="shared" si="9"/>
        <v>2.3361673366908198E-2</v>
      </c>
      <c r="Q119" s="149">
        <f t="shared" si="10"/>
        <v>2.3361673366908198E-2</v>
      </c>
      <c r="R119" s="149">
        <f t="shared" si="11"/>
        <v>2.3361673366908198E-2</v>
      </c>
      <c r="T119" s="113"/>
      <c r="U119" s="113"/>
    </row>
    <row r="120" spans="4:21" x14ac:dyDescent="0.2">
      <c r="D120" s="184">
        <v>35885</v>
      </c>
      <c r="E120" s="185">
        <v>1.5556881521396004E-2</v>
      </c>
      <c r="F120" s="185">
        <v>1.5556881521396004E-2</v>
      </c>
      <c r="G120" s="186"/>
      <c r="H120" s="185">
        <v>1.5556881521396004E-2</v>
      </c>
      <c r="I120" s="186"/>
      <c r="L120" s="98">
        <f t="shared" si="6"/>
        <v>1.5556881521396004E-2</v>
      </c>
      <c r="N120" s="98">
        <f t="shared" si="9"/>
        <v>1.5556881521396004E-2</v>
      </c>
      <c r="Q120" s="149">
        <f t="shared" si="10"/>
        <v>1.5556881521396004E-2</v>
      </c>
      <c r="R120" s="149">
        <f t="shared" si="11"/>
        <v>1.5556881521396004E-2</v>
      </c>
      <c r="T120" s="113"/>
      <c r="U120" s="113"/>
    </row>
    <row r="121" spans="4:21" x14ac:dyDescent="0.2">
      <c r="D121" s="184">
        <v>35795</v>
      </c>
      <c r="E121" s="185">
        <v>2.9431736902760131E-2</v>
      </c>
      <c r="F121" s="185">
        <v>2.9431736902760131E-2</v>
      </c>
      <c r="G121" s="186"/>
      <c r="H121" s="185">
        <v>2.9431736902760131E-2</v>
      </c>
      <c r="I121" s="186"/>
      <c r="L121" s="98">
        <f t="shared" si="6"/>
        <v>2.9431736902760131E-2</v>
      </c>
      <c r="N121" s="98">
        <f t="shared" si="9"/>
        <v>2.9431736902760131E-2</v>
      </c>
      <c r="Q121" s="149">
        <f t="shared" si="10"/>
        <v>2.9431736902760131E-2</v>
      </c>
      <c r="R121" s="149">
        <f t="shared" si="11"/>
        <v>2.9431736902760131E-2</v>
      </c>
      <c r="T121" s="113"/>
      <c r="U121" s="113"/>
    </row>
    <row r="122" spans="4:21" x14ac:dyDescent="0.2">
      <c r="D122" s="184">
        <v>35703</v>
      </c>
      <c r="E122" s="185">
        <v>3.3223860415898532E-2</v>
      </c>
      <c r="F122" s="185">
        <v>3.3223860415898532E-2</v>
      </c>
      <c r="G122" s="186"/>
      <c r="H122" s="185">
        <v>3.3223860415898532E-2</v>
      </c>
      <c r="I122" s="186"/>
      <c r="L122" s="98">
        <f t="shared" si="6"/>
        <v>3.3223860415898532E-2</v>
      </c>
      <c r="N122" s="98">
        <f t="shared" si="9"/>
        <v>3.3223860415898532E-2</v>
      </c>
      <c r="Q122" s="149">
        <f t="shared" si="10"/>
        <v>3.3223860415898532E-2</v>
      </c>
      <c r="R122" s="149">
        <f t="shared" si="11"/>
        <v>3.3223860415898532E-2</v>
      </c>
      <c r="T122" s="113"/>
      <c r="U122" s="113"/>
    </row>
    <row r="123" spans="4:21" x14ac:dyDescent="0.2">
      <c r="D123" s="184">
        <v>35611</v>
      </c>
      <c r="E123" s="185">
        <v>3.6737326174610674E-2</v>
      </c>
      <c r="F123" s="185">
        <v>3.6737326174610674E-2</v>
      </c>
      <c r="G123" s="186"/>
      <c r="H123" s="185">
        <v>3.6737326174610674E-2</v>
      </c>
      <c r="I123" s="186"/>
      <c r="L123" s="98">
        <f t="shared" si="6"/>
        <v>3.6737326174610674E-2</v>
      </c>
      <c r="N123" s="98">
        <f t="shared" si="9"/>
        <v>3.6737326174610674E-2</v>
      </c>
      <c r="Q123" s="149">
        <f t="shared" si="10"/>
        <v>3.6737326174610674E-2</v>
      </c>
      <c r="R123" s="149">
        <f t="shared" si="11"/>
        <v>3.6737326174610674E-2</v>
      </c>
      <c r="T123" s="113"/>
      <c r="U123" s="113"/>
    </row>
    <row r="124" spans="4:21" x14ac:dyDescent="0.2">
      <c r="D124" s="184">
        <v>35520</v>
      </c>
      <c r="E124" s="185">
        <v>-5.5939181601576404E-3</v>
      </c>
      <c r="F124" s="185">
        <v>-5.5939181601576404E-3</v>
      </c>
      <c r="G124" s="186"/>
      <c r="H124" s="185">
        <v>-5.5939181601576404E-3</v>
      </c>
      <c r="I124" s="186"/>
      <c r="L124" s="98">
        <f t="shared" si="6"/>
        <v>-5.5939181601576404E-3</v>
      </c>
      <c r="N124" s="98">
        <f t="shared" si="9"/>
        <v>-5.5939181601576404E-3</v>
      </c>
      <c r="Q124" s="149">
        <f t="shared" si="10"/>
        <v>-5.5939181601576404E-3</v>
      </c>
      <c r="R124" s="149">
        <f t="shared" si="11"/>
        <v>-5.5939181601576404E-3</v>
      </c>
      <c r="T124" s="113"/>
      <c r="U124" s="113"/>
    </row>
    <row r="125" spans="4:21" x14ac:dyDescent="0.2">
      <c r="D125" s="184">
        <v>35430</v>
      </c>
      <c r="E125" s="185">
        <v>3.000167619804861E-2</v>
      </c>
      <c r="F125" s="185">
        <v>3.000167619804861E-2</v>
      </c>
      <c r="G125" s="186"/>
      <c r="H125" s="185">
        <v>3.000167619804861E-2</v>
      </c>
      <c r="I125" s="186"/>
      <c r="L125" s="98">
        <f t="shared" si="6"/>
        <v>3.000167619804861E-2</v>
      </c>
      <c r="N125" s="98">
        <f t="shared" si="9"/>
        <v>3.000167619804861E-2</v>
      </c>
      <c r="Q125" s="149">
        <f t="shared" si="10"/>
        <v>3.000167619804861E-2</v>
      </c>
      <c r="R125" s="149">
        <f t="shared" si="11"/>
        <v>3.000167619804861E-2</v>
      </c>
      <c r="T125" s="113"/>
      <c r="U125" s="113"/>
    </row>
    <row r="126" spans="4:21" x14ac:dyDescent="0.2">
      <c r="D126" s="184">
        <v>35338</v>
      </c>
      <c r="E126" s="185">
        <v>1.8488813649121028E-2</v>
      </c>
      <c r="F126" s="185">
        <v>1.8488813649121028E-2</v>
      </c>
      <c r="G126" s="186"/>
      <c r="H126" s="185">
        <v>1.8488813649121028E-2</v>
      </c>
      <c r="I126" s="186"/>
      <c r="L126" s="98">
        <f t="shared" si="6"/>
        <v>1.8488813649121028E-2</v>
      </c>
      <c r="N126" s="98">
        <f t="shared" si="9"/>
        <v>1.8488813649121028E-2</v>
      </c>
      <c r="Q126" s="149">
        <f t="shared" si="10"/>
        <v>1.8488813649121028E-2</v>
      </c>
      <c r="R126" s="149">
        <f t="shared" si="11"/>
        <v>1.8488813649121028E-2</v>
      </c>
      <c r="T126" s="113"/>
      <c r="U126" s="113"/>
    </row>
    <row r="127" spans="4:21" x14ac:dyDescent="0.2">
      <c r="D127" s="184">
        <v>35246</v>
      </c>
      <c r="E127" s="185">
        <v>5.6958267084583625E-3</v>
      </c>
      <c r="F127" s="185">
        <v>5.6958267084583625E-3</v>
      </c>
      <c r="G127" s="186"/>
      <c r="H127" s="185">
        <v>5.6958267084583625E-3</v>
      </c>
      <c r="I127" s="186"/>
      <c r="L127" s="98">
        <f t="shared" si="6"/>
        <v>5.6958267084583625E-3</v>
      </c>
      <c r="N127" s="98">
        <f t="shared" si="9"/>
        <v>5.6958267084583625E-3</v>
      </c>
      <c r="Q127" s="149">
        <f t="shared" si="10"/>
        <v>5.6958267084583625E-3</v>
      </c>
      <c r="R127" s="149">
        <f t="shared" si="11"/>
        <v>5.6958267084583625E-3</v>
      </c>
      <c r="T127" s="113"/>
      <c r="U127" s="113"/>
    </row>
    <row r="128" spans="4:21" x14ac:dyDescent="0.2">
      <c r="D128" s="184">
        <v>35155</v>
      </c>
      <c r="E128" s="185">
        <v>-1.7738745968422731E-2</v>
      </c>
      <c r="F128" s="185">
        <v>-1.7738745968422731E-2</v>
      </c>
      <c r="G128" s="186"/>
      <c r="H128" s="185">
        <v>-1.7738745968422731E-2</v>
      </c>
      <c r="I128" s="186"/>
      <c r="L128" s="98">
        <f t="shared" si="6"/>
        <v>-1.7738745968422731E-2</v>
      </c>
      <c r="N128" s="98">
        <f t="shared" si="9"/>
        <v>-1.7738745968422731E-2</v>
      </c>
      <c r="Q128" s="149">
        <f t="shared" si="10"/>
        <v>-1.7738745968422731E-2</v>
      </c>
      <c r="R128" s="149">
        <f t="shared" si="11"/>
        <v>-1.7738745968422731E-2</v>
      </c>
      <c r="T128" s="113"/>
      <c r="U128" s="113"/>
    </row>
    <row r="129" spans="4:21" x14ac:dyDescent="0.2">
      <c r="D129" s="184">
        <v>35064</v>
      </c>
      <c r="E129" s="185">
        <v>4.2614426259334648E-2</v>
      </c>
      <c r="F129" s="185">
        <v>4.2614426259334648E-2</v>
      </c>
      <c r="G129" s="186"/>
      <c r="H129" s="185">
        <v>4.2614426259334648E-2</v>
      </c>
      <c r="I129" s="186"/>
      <c r="L129" s="98">
        <f t="shared" si="6"/>
        <v>4.2614426259334648E-2</v>
      </c>
      <c r="N129" s="98">
        <f t="shared" si="9"/>
        <v>4.2614426259334648E-2</v>
      </c>
      <c r="Q129" s="149">
        <f t="shared" si="10"/>
        <v>4.2614426259334648E-2</v>
      </c>
      <c r="R129" s="149">
        <f t="shared" si="11"/>
        <v>4.2614426259334648E-2</v>
      </c>
      <c r="T129" s="113"/>
      <c r="U129" s="113"/>
    </row>
    <row r="130" spans="4:21" x14ac:dyDescent="0.2">
      <c r="D130" s="184">
        <v>34972</v>
      </c>
      <c r="E130" s="185">
        <v>1.962848759732827E-2</v>
      </c>
      <c r="F130" s="185">
        <v>1.962848759732827E-2</v>
      </c>
      <c r="G130" s="186"/>
      <c r="H130" s="185">
        <v>1.962848759732827E-2</v>
      </c>
      <c r="I130" s="186"/>
      <c r="L130" s="98">
        <f t="shared" si="6"/>
        <v>1.962848759732827E-2</v>
      </c>
      <c r="N130" s="98">
        <f t="shared" si="9"/>
        <v>1.962848759732827E-2</v>
      </c>
      <c r="Q130" s="149">
        <f t="shared" si="10"/>
        <v>1.962848759732827E-2</v>
      </c>
      <c r="R130" s="149">
        <f t="shared" si="11"/>
        <v>1.962848759732827E-2</v>
      </c>
      <c r="T130" s="113"/>
      <c r="U130" s="113"/>
    </row>
    <row r="131" spans="4:21" x14ac:dyDescent="0.2">
      <c r="D131" s="184">
        <v>34880</v>
      </c>
      <c r="E131" s="185">
        <v>6.0930740807513706E-2</v>
      </c>
      <c r="F131" s="185">
        <v>6.0930740807513706E-2</v>
      </c>
      <c r="G131" s="186"/>
      <c r="H131" s="185">
        <v>6.0930740807513706E-2</v>
      </c>
      <c r="I131" s="186"/>
      <c r="L131" s="98">
        <f t="shared" si="6"/>
        <v>6.0930740807513706E-2</v>
      </c>
      <c r="N131" s="98">
        <f t="shared" si="9"/>
        <v>6.0930740807513706E-2</v>
      </c>
      <c r="Q131" s="149">
        <f t="shared" si="10"/>
        <v>6.0930740807513706E-2</v>
      </c>
      <c r="R131" s="149">
        <f t="shared" si="11"/>
        <v>6.0930740807513706E-2</v>
      </c>
      <c r="T131" s="113"/>
      <c r="U131" s="113"/>
    </row>
    <row r="132" spans="4:21" x14ac:dyDescent="0.2">
      <c r="D132" s="184">
        <v>34789</v>
      </c>
      <c r="E132" s="185">
        <v>5.0435466910037086E-2</v>
      </c>
      <c r="F132" s="185">
        <v>5.0435466910037086E-2</v>
      </c>
      <c r="G132" s="186"/>
      <c r="H132" s="185">
        <v>5.0435466910037086E-2</v>
      </c>
      <c r="I132" s="186"/>
      <c r="L132" s="98">
        <f t="shared" si="6"/>
        <v>5.0435466910037086E-2</v>
      </c>
      <c r="N132" s="98">
        <f t="shared" si="9"/>
        <v>5.0435466910037086E-2</v>
      </c>
      <c r="Q132" s="149">
        <f t="shared" si="10"/>
        <v>5.0435466910037086E-2</v>
      </c>
      <c r="R132" s="149">
        <f t="shared" si="11"/>
        <v>5.0435466910037086E-2</v>
      </c>
      <c r="T132" s="113"/>
      <c r="U132" s="113"/>
    </row>
    <row r="133" spans="4:21" x14ac:dyDescent="0.2">
      <c r="D133" s="184">
        <v>34699</v>
      </c>
      <c r="E133" s="185">
        <v>3.7814768841908375E-3</v>
      </c>
      <c r="F133" s="185">
        <v>3.7814768841908375E-3</v>
      </c>
      <c r="G133" s="186"/>
      <c r="H133" s="185">
        <v>3.7814768841908375E-3</v>
      </c>
      <c r="I133" s="186"/>
      <c r="L133" s="98">
        <f t="shared" si="6"/>
        <v>3.7814768841908375E-3</v>
      </c>
      <c r="N133" s="98">
        <f t="shared" si="9"/>
        <v>3.7814768841908375E-3</v>
      </c>
      <c r="Q133" s="149">
        <f t="shared" si="10"/>
        <v>3.7814768841908375E-3</v>
      </c>
      <c r="R133" s="149">
        <f t="shared" si="11"/>
        <v>3.7814768841908375E-3</v>
      </c>
      <c r="T133" s="113"/>
      <c r="U133" s="113"/>
    </row>
    <row r="134" spans="4:21" x14ac:dyDescent="0.2">
      <c r="D134" s="184">
        <v>34607</v>
      </c>
      <c r="E134" s="185">
        <v>6.0985981596626271E-3</v>
      </c>
      <c r="F134" s="185">
        <v>6.0985981596626271E-3</v>
      </c>
      <c r="G134" s="186"/>
      <c r="H134" s="185">
        <v>6.0985981596626271E-3</v>
      </c>
      <c r="I134" s="186"/>
      <c r="L134" s="98">
        <f t="shared" si="6"/>
        <v>6.0985981596626271E-3</v>
      </c>
      <c r="N134" s="98">
        <f t="shared" si="9"/>
        <v>6.0985981596626271E-3</v>
      </c>
      <c r="Q134" s="149">
        <f t="shared" si="10"/>
        <v>6.0985981596626271E-3</v>
      </c>
      <c r="R134" s="149">
        <f t="shared" si="11"/>
        <v>6.0985981596626271E-3</v>
      </c>
      <c r="T134" s="113"/>
      <c r="U134" s="113"/>
    </row>
    <row r="135" spans="4:21" x14ac:dyDescent="0.2">
      <c r="D135" s="184">
        <v>34515</v>
      </c>
      <c r="E135" s="185">
        <v>-1.0315926660265706E-2</v>
      </c>
      <c r="F135" s="185">
        <v>-1.0315926660265706E-2</v>
      </c>
      <c r="G135" s="186"/>
      <c r="H135" s="185">
        <v>-1.0315926660265706E-2</v>
      </c>
      <c r="I135" s="186"/>
      <c r="L135" s="98">
        <f t="shared" si="6"/>
        <v>-1.0315926660265706E-2</v>
      </c>
      <c r="N135" s="98">
        <f t="shared" si="9"/>
        <v>-1.0315926660265706E-2</v>
      </c>
      <c r="Q135" s="149">
        <f t="shared" si="10"/>
        <v>-1.0315926660265706E-2</v>
      </c>
      <c r="R135" s="149">
        <f t="shared" si="11"/>
        <v>-1.0315926660265706E-2</v>
      </c>
      <c r="T135" s="113"/>
      <c r="U135" s="113"/>
    </row>
    <row r="136" spans="4:21" x14ac:dyDescent="0.2">
      <c r="D136" s="184">
        <v>34424</v>
      </c>
      <c r="E136" s="185">
        <v>-2.8662327712525748E-2</v>
      </c>
      <c r="F136" s="185">
        <v>-2.8662327712525748E-2</v>
      </c>
      <c r="G136" s="186"/>
      <c r="H136" s="185">
        <v>-2.8662327712525748E-2</v>
      </c>
      <c r="I136" s="186"/>
      <c r="L136" s="98">
        <f t="shared" si="6"/>
        <v>-2.8662327712525748E-2</v>
      </c>
      <c r="N136" s="98">
        <f t="shared" si="9"/>
        <v>-2.8662327712525748E-2</v>
      </c>
      <c r="Q136" s="149">
        <f t="shared" si="10"/>
        <v>-2.8662327712525748E-2</v>
      </c>
      <c r="R136" s="149">
        <f t="shared" si="11"/>
        <v>-2.8662327712525748E-2</v>
      </c>
      <c r="T136" s="113"/>
      <c r="U136" s="113"/>
    </row>
    <row r="137" spans="4:21" x14ac:dyDescent="0.2">
      <c r="D137" s="184">
        <v>34334</v>
      </c>
      <c r="E137" s="185">
        <v>5.9224516230504953E-4</v>
      </c>
      <c r="F137" s="185">
        <v>5.9224516230504953E-4</v>
      </c>
      <c r="G137" s="186"/>
      <c r="H137" s="185">
        <v>5.9224516230504953E-4</v>
      </c>
      <c r="I137" s="186"/>
      <c r="L137" s="98">
        <f t="shared" si="6"/>
        <v>5.9224516230504953E-4</v>
      </c>
      <c r="N137" s="98">
        <f t="shared" si="9"/>
        <v>5.9224516230504953E-4</v>
      </c>
      <c r="Q137" s="149">
        <f t="shared" si="10"/>
        <v>5.9224516230504953E-4</v>
      </c>
      <c r="R137" s="149">
        <f t="shared" si="11"/>
        <v>5.9224516230504953E-4</v>
      </c>
      <c r="T137" s="113"/>
      <c r="U137" s="113"/>
    </row>
    <row r="138" spans="4:21" x14ac:dyDescent="0.2">
      <c r="D138" s="184">
        <v>34242</v>
      </c>
      <c r="E138" s="185">
        <v>2.6103146125641352E-2</v>
      </c>
      <c r="F138" s="185">
        <v>2.6103146125641352E-2</v>
      </c>
      <c r="G138" s="186"/>
      <c r="H138" s="185">
        <v>2.6103146125641352E-2</v>
      </c>
      <c r="I138" s="186"/>
      <c r="L138" s="98">
        <f t="shared" si="6"/>
        <v>2.6103146125641352E-2</v>
      </c>
      <c r="N138" s="98">
        <f t="shared" si="9"/>
        <v>2.6103146125641352E-2</v>
      </c>
      <c r="Q138" s="149">
        <f t="shared" si="10"/>
        <v>2.6103146125641352E-2</v>
      </c>
      <c r="R138" s="149">
        <f t="shared" si="11"/>
        <v>2.6103146125641352E-2</v>
      </c>
      <c r="T138" s="113"/>
      <c r="U138" s="113"/>
    </row>
    <row r="139" spans="4:21" x14ac:dyDescent="0.2">
      <c r="D139" s="184">
        <v>34150</v>
      </c>
      <c r="E139" s="185">
        <v>2.6501987731011978E-2</v>
      </c>
      <c r="F139" s="185">
        <v>2.6501987731011978E-2</v>
      </c>
      <c r="G139" s="186"/>
      <c r="H139" s="185">
        <v>2.6501987731011978E-2</v>
      </c>
      <c r="I139" s="186"/>
      <c r="L139" s="98">
        <f t="shared" si="6"/>
        <v>2.6501987731011978E-2</v>
      </c>
      <c r="N139" s="98">
        <f t="shared" si="9"/>
        <v>2.6501987731011978E-2</v>
      </c>
      <c r="Q139" s="149">
        <f t="shared" si="10"/>
        <v>2.6501987731011978E-2</v>
      </c>
      <c r="R139" s="149">
        <f t="shared" si="11"/>
        <v>2.6501987731011978E-2</v>
      </c>
      <c r="T139" s="113"/>
      <c r="U139" s="113"/>
    </row>
    <row r="140" spans="4:21" x14ac:dyDescent="0.2">
      <c r="D140" s="184">
        <v>34059</v>
      </c>
      <c r="E140" s="185">
        <v>4.1343255421772529E-2</v>
      </c>
      <c r="F140" s="185">
        <v>4.1343255421772529E-2</v>
      </c>
      <c r="G140" s="186"/>
      <c r="H140" s="185">
        <v>4.1343255421772529E-2</v>
      </c>
      <c r="I140" s="186"/>
      <c r="L140" s="98">
        <f t="shared" ref="L140:L196" si="12">(H140-($L$10*H141))/(1-$L$10)</f>
        <v>4.1343255421772529E-2</v>
      </c>
      <c r="N140" s="98">
        <f t="shared" si="9"/>
        <v>4.1343255421772529E-2</v>
      </c>
      <c r="Q140" s="149">
        <f t="shared" si="10"/>
        <v>4.1343255421772529E-2</v>
      </c>
      <c r="R140" s="149">
        <f t="shared" si="11"/>
        <v>4.1343255421772529E-2</v>
      </c>
      <c r="T140" s="113"/>
      <c r="U140" s="113"/>
    </row>
    <row r="141" spans="4:21" x14ac:dyDescent="0.2">
      <c r="D141" s="184">
        <v>33969</v>
      </c>
      <c r="E141" s="185">
        <v>2.6545839370226698E-3</v>
      </c>
      <c r="F141" s="185">
        <v>2.6545839370226698E-3</v>
      </c>
      <c r="G141" s="186"/>
      <c r="H141" s="185">
        <v>2.6545839370226698E-3</v>
      </c>
      <c r="I141" s="186"/>
      <c r="L141" s="98">
        <f t="shared" si="12"/>
        <v>2.6545839370226698E-3</v>
      </c>
      <c r="N141" s="98">
        <f t="shared" si="9"/>
        <v>2.6545839370226698E-3</v>
      </c>
      <c r="Q141" s="149">
        <f t="shared" si="10"/>
        <v>2.6545839370226698E-3</v>
      </c>
      <c r="R141" s="149">
        <f t="shared" si="11"/>
        <v>2.6545839370226698E-3</v>
      </c>
      <c r="T141" s="113"/>
      <c r="U141" s="113"/>
    </row>
    <row r="142" spans="4:21" x14ac:dyDescent="0.2">
      <c r="D142" s="184">
        <v>33877</v>
      </c>
      <c r="E142" s="185">
        <v>4.2968294758084724E-2</v>
      </c>
      <c r="F142" s="185">
        <v>4.2968294758084724E-2</v>
      </c>
      <c r="G142" s="186"/>
      <c r="H142" s="185">
        <v>4.2968294758084724E-2</v>
      </c>
      <c r="I142" s="186"/>
      <c r="L142" s="98">
        <f t="shared" si="12"/>
        <v>4.2968294758084724E-2</v>
      </c>
      <c r="N142" s="98">
        <f t="shared" si="9"/>
        <v>4.2968294758084724E-2</v>
      </c>
      <c r="Q142" s="149">
        <f t="shared" si="10"/>
        <v>4.2968294758084724E-2</v>
      </c>
      <c r="R142" s="149">
        <f t="shared" si="11"/>
        <v>4.2968294758084724E-2</v>
      </c>
      <c r="T142" s="113"/>
      <c r="U142" s="113"/>
    </row>
    <row r="143" spans="4:21" x14ac:dyDescent="0.2">
      <c r="D143" s="184">
        <v>33785</v>
      </c>
      <c r="E143" s="185">
        <v>4.0342971107686365E-2</v>
      </c>
      <c r="F143" s="185">
        <v>4.0342971107686365E-2</v>
      </c>
      <c r="G143" s="186"/>
      <c r="H143" s="185">
        <v>4.0342971107686365E-2</v>
      </c>
      <c r="I143" s="186"/>
      <c r="L143" s="98">
        <f t="shared" si="12"/>
        <v>4.0342971107686365E-2</v>
      </c>
      <c r="N143" s="98">
        <f t="shared" ref="N143:N196" si="13">(1+L143)*(1+G143)*(1-I143)-1</f>
        <v>4.0342971107686365E-2</v>
      </c>
      <c r="Q143" s="149">
        <f t="shared" ref="Q143:Q196" si="14">F143</f>
        <v>4.0342971107686365E-2</v>
      </c>
      <c r="R143" s="149">
        <f t="shared" ref="R143:R196" si="15">N143</f>
        <v>4.0342971107686365E-2</v>
      </c>
      <c r="T143" s="113"/>
      <c r="U143" s="113"/>
    </row>
    <row r="144" spans="4:21" x14ac:dyDescent="0.2">
      <c r="D144" s="184">
        <v>33694</v>
      </c>
      <c r="E144" s="185">
        <v>-1.2780018840046425E-2</v>
      </c>
      <c r="F144" s="185">
        <v>-1.2780018840046425E-2</v>
      </c>
      <c r="G144" s="186"/>
      <c r="H144" s="185">
        <v>-1.2780018840046425E-2</v>
      </c>
      <c r="I144" s="186"/>
      <c r="L144" s="98">
        <f t="shared" si="12"/>
        <v>-1.2780018840046425E-2</v>
      </c>
      <c r="N144" s="98">
        <f t="shared" si="13"/>
        <v>-1.2780018840046425E-2</v>
      </c>
      <c r="Q144" s="149">
        <f t="shared" si="14"/>
        <v>-1.2780018840046425E-2</v>
      </c>
      <c r="R144" s="149">
        <f t="shared" si="15"/>
        <v>-1.2780018840046425E-2</v>
      </c>
      <c r="T144" s="113"/>
      <c r="U144" s="113"/>
    </row>
    <row r="145" spans="4:21" x14ac:dyDescent="0.2">
      <c r="D145" s="184">
        <v>33603</v>
      </c>
      <c r="E145" s="185">
        <v>5.0709077938910774E-2</v>
      </c>
      <c r="F145" s="185">
        <v>5.0709077938910774E-2</v>
      </c>
      <c r="G145" s="186"/>
      <c r="H145" s="185">
        <v>5.0709077938910774E-2</v>
      </c>
      <c r="I145" s="186"/>
      <c r="L145" s="98">
        <f t="shared" si="12"/>
        <v>5.0709077938910774E-2</v>
      </c>
      <c r="N145" s="98">
        <f t="shared" si="13"/>
        <v>5.0709077938910774E-2</v>
      </c>
      <c r="Q145" s="149">
        <f t="shared" si="14"/>
        <v>5.0709077938910774E-2</v>
      </c>
      <c r="R145" s="149">
        <f t="shared" si="15"/>
        <v>5.0709077938910774E-2</v>
      </c>
      <c r="T145" s="113"/>
      <c r="U145" s="113"/>
    </row>
    <row r="146" spans="4:21" x14ac:dyDescent="0.2">
      <c r="D146" s="184">
        <v>33511</v>
      </c>
      <c r="E146" s="185">
        <v>5.6796676587216544E-2</v>
      </c>
      <c r="F146" s="185">
        <v>5.6796676587216544E-2</v>
      </c>
      <c r="G146" s="186"/>
      <c r="H146" s="185">
        <v>5.6796676587216544E-2</v>
      </c>
      <c r="I146" s="186"/>
      <c r="L146" s="98">
        <f t="shared" si="12"/>
        <v>5.6796676587216544E-2</v>
      </c>
      <c r="N146" s="98">
        <f t="shared" si="13"/>
        <v>5.6796676587216544E-2</v>
      </c>
      <c r="Q146" s="149">
        <f t="shared" si="14"/>
        <v>5.6796676587216544E-2</v>
      </c>
      <c r="R146" s="149">
        <f t="shared" si="15"/>
        <v>5.6796676587216544E-2</v>
      </c>
      <c r="T146" s="113"/>
      <c r="U146" s="113"/>
    </row>
    <row r="147" spans="4:21" x14ac:dyDescent="0.2">
      <c r="D147" s="184">
        <v>33419</v>
      </c>
      <c r="E147" s="185">
        <v>1.6227845253497186E-2</v>
      </c>
      <c r="F147" s="185">
        <v>1.6227845253497186E-2</v>
      </c>
      <c r="G147" s="186"/>
      <c r="H147" s="185">
        <v>1.6227845253497186E-2</v>
      </c>
      <c r="I147" s="186"/>
      <c r="L147" s="98">
        <f t="shared" si="12"/>
        <v>1.6227845253497186E-2</v>
      </c>
      <c r="N147" s="98">
        <f t="shared" si="13"/>
        <v>1.6227845253497186E-2</v>
      </c>
      <c r="Q147" s="149">
        <f t="shared" si="14"/>
        <v>1.6227845253497186E-2</v>
      </c>
      <c r="R147" s="149">
        <f t="shared" si="15"/>
        <v>1.6227845253497186E-2</v>
      </c>
      <c r="T147" s="113"/>
      <c r="U147" s="113"/>
    </row>
    <row r="148" spans="4:21" x14ac:dyDescent="0.2">
      <c r="D148" s="184">
        <v>33328</v>
      </c>
      <c r="E148" s="185">
        <v>2.8028026263580141E-2</v>
      </c>
      <c r="F148" s="185">
        <v>2.8028026263580141E-2</v>
      </c>
      <c r="G148" s="186"/>
      <c r="H148" s="185">
        <v>2.8028026263580141E-2</v>
      </c>
      <c r="I148" s="186"/>
      <c r="L148" s="98">
        <f t="shared" si="12"/>
        <v>2.8028026263580141E-2</v>
      </c>
      <c r="N148" s="98">
        <f t="shared" si="13"/>
        <v>2.8028026263580141E-2</v>
      </c>
      <c r="Q148" s="149">
        <f t="shared" si="14"/>
        <v>2.8028026263580141E-2</v>
      </c>
      <c r="R148" s="149">
        <f t="shared" si="15"/>
        <v>2.8028026263580141E-2</v>
      </c>
      <c r="T148" s="113"/>
      <c r="U148" s="113"/>
    </row>
    <row r="149" spans="4:21" x14ac:dyDescent="0.2">
      <c r="D149" s="184">
        <v>33238</v>
      </c>
      <c r="E149" s="185">
        <v>5.0613765273309852E-2</v>
      </c>
      <c r="F149" s="185">
        <v>5.0613765273309852E-2</v>
      </c>
      <c r="G149" s="186"/>
      <c r="H149" s="185">
        <v>5.0613765273309852E-2</v>
      </c>
      <c r="I149" s="186"/>
      <c r="L149" s="98">
        <f t="shared" si="12"/>
        <v>5.0613765273309852E-2</v>
      </c>
      <c r="N149" s="98">
        <f t="shared" si="13"/>
        <v>5.0613765273309852E-2</v>
      </c>
      <c r="Q149" s="149">
        <f t="shared" si="14"/>
        <v>5.0613765273309852E-2</v>
      </c>
      <c r="R149" s="149">
        <f t="shared" si="15"/>
        <v>5.0613765273309852E-2</v>
      </c>
      <c r="T149" s="113"/>
      <c r="U149" s="113"/>
    </row>
    <row r="150" spans="4:21" x14ac:dyDescent="0.2">
      <c r="D150" s="184">
        <v>33146</v>
      </c>
      <c r="E150" s="185">
        <v>8.5686864273377683E-3</v>
      </c>
      <c r="F150" s="185">
        <v>8.5686864273377683E-3</v>
      </c>
      <c r="G150" s="186"/>
      <c r="H150" s="185">
        <v>8.5686864273377683E-3</v>
      </c>
      <c r="I150" s="186"/>
      <c r="L150" s="98">
        <f t="shared" si="12"/>
        <v>8.5686864273377683E-3</v>
      </c>
      <c r="N150" s="98">
        <f t="shared" si="13"/>
        <v>8.5686864273377683E-3</v>
      </c>
      <c r="Q150" s="149">
        <f t="shared" si="14"/>
        <v>8.5686864273377683E-3</v>
      </c>
      <c r="R150" s="149">
        <f t="shared" si="15"/>
        <v>8.5686864273377683E-3</v>
      </c>
      <c r="T150" s="113"/>
      <c r="U150" s="113"/>
    </row>
    <row r="151" spans="4:21" x14ac:dyDescent="0.2">
      <c r="D151" s="184">
        <v>33054</v>
      </c>
      <c r="E151" s="185">
        <v>3.65434350709819E-2</v>
      </c>
      <c r="F151" s="185">
        <v>3.65434350709819E-2</v>
      </c>
      <c r="G151" s="186"/>
      <c r="H151" s="185">
        <v>3.65434350709819E-2</v>
      </c>
      <c r="I151" s="186"/>
      <c r="L151" s="98">
        <f t="shared" si="12"/>
        <v>3.65434350709819E-2</v>
      </c>
      <c r="N151" s="98">
        <f t="shared" si="13"/>
        <v>3.65434350709819E-2</v>
      </c>
      <c r="Q151" s="149">
        <f t="shared" si="14"/>
        <v>3.65434350709819E-2</v>
      </c>
      <c r="R151" s="149">
        <f t="shared" si="15"/>
        <v>3.65434350709819E-2</v>
      </c>
      <c r="T151" s="113"/>
      <c r="U151" s="113"/>
    </row>
    <row r="152" spans="4:21" x14ac:dyDescent="0.2">
      <c r="D152" s="184">
        <v>32963</v>
      </c>
      <c r="E152" s="185">
        <v>-7.9558458816935129E-3</v>
      </c>
      <c r="F152" s="185">
        <v>-7.9558458816935129E-3</v>
      </c>
      <c r="G152" s="186"/>
      <c r="H152" s="185">
        <v>-7.9558458816935129E-3</v>
      </c>
      <c r="I152" s="186"/>
      <c r="L152" s="98">
        <f t="shared" si="12"/>
        <v>-7.9558458816935129E-3</v>
      </c>
      <c r="N152" s="98">
        <f t="shared" si="13"/>
        <v>-7.9558458816935129E-3</v>
      </c>
      <c r="Q152" s="149">
        <f t="shared" si="14"/>
        <v>-7.9558458816935129E-3</v>
      </c>
      <c r="R152" s="149">
        <f t="shared" si="15"/>
        <v>-7.9558458816935129E-3</v>
      </c>
      <c r="T152" s="113"/>
      <c r="U152" s="113"/>
    </row>
    <row r="153" spans="4:21" x14ac:dyDescent="0.2">
      <c r="D153" s="184">
        <v>32873</v>
      </c>
      <c r="E153" s="185">
        <v>3.7156705925531552E-2</v>
      </c>
      <c r="F153" s="185">
        <v>3.7156705925531552E-2</v>
      </c>
      <c r="G153" s="186"/>
      <c r="H153" s="185">
        <v>3.7156705925531552E-2</v>
      </c>
      <c r="I153" s="186"/>
      <c r="L153" s="98">
        <f t="shared" si="12"/>
        <v>3.7156705925531552E-2</v>
      </c>
      <c r="N153" s="98">
        <f t="shared" si="13"/>
        <v>3.7156705925531552E-2</v>
      </c>
      <c r="Q153" s="149">
        <f t="shared" si="14"/>
        <v>3.7156705925531552E-2</v>
      </c>
      <c r="R153" s="149">
        <f t="shared" si="15"/>
        <v>3.7156705925531552E-2</v>
      </c>
      <c r="T153" s="113"/>
      <c r="U153" s="113"/>
    </row>
    <row r="154" spans="4:21" x14ac:dyDescent="0.2">
      <c r="D154" s="184">
        <v>32781</v>
      </c>
      <c r="E154" s="185">
        <v>1.1275409444081896E-2</v>
      </c>
      <c r="F154" s="185">
        <v>1.1275409444081896E-2</v>
      </c>
      <c r="G154" s="186"/>
      <c r="H154" s="185">
        <v>1.1275409444081896E-2</v>
      </c>
      <c r="I154" s="186"/>
      <c r="L154" s="98">
        <f t="shared" si="12"/>
        <v>1.1275409444081896E-2</v>
      </c>
      <c r="N154" s="98">
        <f t="shared" si="13"/>
        <v>1.1275409444081896E-2</v>
      </c>
      <c r="Q154" s="149">
        <f t="shared" si="14"/>
        <v>1.1275409444081896E-2</v>
      </c>
      <c r="R154" s="149">
        <f t="shared" si="15"/>
        <v>1.1275409444081896E-2</v>
      </c>
      <c r="T154" s="113"/>
      <c r="U154" s="113"/>
    </row>
    <row r="155" spans="4:21" x14ac:dyDescent="0.2">
      <c r="D155" s="184">
        <v>32689</v>
      </c>
      <c r="E155" s="185">
        <v>7.9655903975095699E-2</v>
      </c>
      <c r="F155" s="185">
        <v>7.9655903975095699E-2</v>
      </c>
      <c r="G155" s="186"/>
      <c r="H155" s="185">
        <v>7.9655903975095699E-2</v>
      </c>
      <c r="I155" s="186"/>
      <c r="L155" s="98">
        <f t="shared" si="12"/>
        <v>7.9655903975095699E-2</v>
      </c>
      <c r="N155" s="98">
        <f t="shared" si="13"/>
        <v>7.9655903975095699E-2</v>
      </c>
      <c r="Q155" s="149">
        <f t="shared" si="14"/>
        <v>7.9655903975095699E-2</v>
      </c>
      <c r="R155" s="149">
        <f t="shared" si="15"/>
        <v>7.9655903975095699E-2</v>
      </c>
      <c r="T155" s="113"/>
      <c r="U155" s="113"/>
    </row>
    <row r="156" spans="4:21" x14ac:dyDescent="0.2">
      <c r="D156" s="184">
        <v>32598</v>
      </c>
      <c r="E156" s="185">
        <v>1.1390138211015532E-2</v>
      </c>
      <c r="F156" s="185">
        <v>1.1390138211015532E-2</v>
      </c>
      <c r="G156" s="186"/>
      <c r="H156" s="185">
        <v>1.1390138211015532E-2</v>
      </c>
      <c r="I156" s="186"/>
      <c r="L156" s="98">
        <f t="shared" si="12"/>
        <v>1.1390138211015532E-2</v>
      </c>
      <c r="N156" s="98">
        <f t="shared" si="13"/>
        <v>1.1390138211015532E-2</v>
      </c>
      <c r="Q156" s="149">
        <f t="shared" si="14"/>
        <v>1.1390138211015532E-2</v>
      </c>
      <c r="R156" s="149">
        <f t="shared" si="15"/>
        <v>1.1390138211015532E-2</v>
      </c>
      <c r="T156" s="113"/>
      <c r="U156" s="113"/>
    </row>
    <row r="157" spans="4:21" x14ac:dyDescent="0.2">
      <c r="D157" s="184">
        <v>32508</v>
      </c>
      <c r="E157" s="185">
        <v>7.5825636657727014E-3</v>
      </c>
      <c r="F157" s="185">
        <v>7.5825636657727014E-3</v>
      </c>
      <c r="G157" s="186"/>
      <c r="H157" s="185">
        <v>7.5825636657727014E-3</v>
      </c>
      <c r="I157" s="186"/>
      <c r="L157" s="98">
        <f t="shared" si="12"/>
        <v>7.5825636657727014E-3</v>
      </c>
      <c r="N157" s="98">
        <f t="shared" si="13"/>
        <v>7.5825636657727014E-3</v>
      </c>
      <c r="Q157" s="149">
        <f t="shared" si="14"/>
        <v>7.5825636657727014E-3</v>
      </c>
      <c r="R157" s="149">
        <f t="shared" si="15"/>
        <v>7.5825636657727014E-3</v>
      </c>
      <c r="T157" s="113"/>
      <c r="U157" s="113"/>
    </row>
    <row r="158" spans="4:21" x14ac:dyDescent="0.2">
      <c r="D158" s="184">
        <v>32416</v>
      </c>
      <c r="E158" s="185">
        <v>1.9942534259637323E-2</v>
      </c>
      <c r="F158" s="185">
        <v>1.9942534259637323E-2</v>
      </c>
      <c r="G158" s="186"/>
      <c r="H158" s="185">
        <v>1.9942534259637323E-2</v>
      </c>
      <c r="I158" s="186"/>
      <c r="L158" s="98">
        <f t="shared" si="12"/>
        <v>1.9942534259637323E-2</v>
      </c>
      <c r="N158" s="98">
        <f t="shared" si="13"/>
        <v>1.9942534259637323E-2</v>
      </c>
      <c r="Q158" s="149">
        <f t="shared" si="14"/>
        <v>1.9942534259637323E-2</v>
      </c>
      <c r="R158" s="149">
        <f t="shared" si="15"/>
        <v>1.9942534259637323E-2</v>
      </c>
      <c r="T158" s="113"/>
      <c r="U158" s="113"/>
    </row>
    <row r="159" spans="4:21" x14ac:dyDescent="0.2">
      <c r="D159" s="184">
        <v>32324</v>
      </c>
      <c r="E159" s="185">
        <v>1.1752788140149129E-2</v>
      </c>
      <c r="F159" s="185">
        <v>1.1752788140149129E-2</v>
      </c>
      <c r="G159" s="186"/>
      <c r="H159" s="185">
        <v>1.1752788140149129E-2</v>
      </c>
      <c r="I159" s="186"/>
      <c r="L159" s="98">
        <f t="shared" si="12"/>
        <v>1.1752788140149129E-2</v>
      </c>
      <c r="N159" s="98">
        <f t="shared" si="13"/>
        <v>1.1752788140149129E-2</v>
      </c>
      <c r="Q159" s="149">
        <f t="shared" si="14"/>
        <v>1.1752788140149129E-2</v>
      </c>
      <c r="R159" s="149">
        <f t="shared" si="15"/>
        <v>1.1752788140149129E-2</v>
      </c>
      <c r="T159" s="113"/>
      <c r="U159" s="113"/>
    </row>
    <row r="160" spans="4:21" x14ac:dyDescent="0.2">
      <c r="D160" s="184">
        <v>32233</v>
      </c>
      <c r="E160" s="185">
        <v>3.7609036838957666E-2</v>
      </c>
      <c r="F160" s="185">
        <v>3.7609036838957666E-2</v>
      </c>
      <c r="G160" s="186"/>
      <c r="H160" s="185">
        <v>3.7609036838957666E-2</v>
      </c>
      <c r="I160" s="186"/>
      <c r="L160" s="98">
        <f t="shared" si="12"/>
        <v>3.7609036838957666E-2</v>
      </c>
      <c r="N160" s="98">
        <f t="shared" si="13"/>
        <v>3.7609036838957666E-2</v>
      </c>
      <c r="Q160" s="149">
        <f t="shared" si="14"/>
        <v>3.7609036838957666E-2</v>
      </c>
      <c r="R160" s="149">
        <f t="shared" si="15"/>
        <v>3.7609036838957666E-2</v>
      </c>
      <c r="T160" s="113"/>
      <c r="U160" s="113"/>
    </row>
    <row r="161" spans="4:21" x14ac:dyDescent="0.2">
      <c r="D161" s="184">
        <v>32142</v>
      </c>
      <c r="E161" s="185">
        <v>5.8131443672827743E-2</v>
      </c>
      <c r="F161" s="185">
        <v>5.8131443672827743E-2</v>
      </c>
      <c r="G161" s="186"/>
      <c r="H161" s="185">
        <v>5.8131443672827743E-2</v>
      </c>
      <c r="I161" s="186"/>
      <c r="L161" s="98">
        <f t="shared" si="12"/>
        <v>5.8131443672827743E-2</v>
      </c>
      <c r="N161" s="98">
        <f t="shared" si="13"/>
        <v>5.8131443672827743E-2</v>
      </c>
      <c r="Q161" s="149">
        <f t="shared" si="14"/>
        <v>5.8131443672827743E-2</v>
      </c>
      <c r="R161" s="149">
        <f t="shared" si="15"/>
        <v>5.8131443672827743E-2</v>
      </c>
      <c r="T161" s="113"/>
      <c r="U161" s="113"/>
    </row>
    <row r="162" spans="4:21" x14ac:dyDescent="0.2">
      <c r="D162" s="184">
        <v>32050</v>
      </c>
      <c r="E162" s="185">
        <v>-2.7278679955140994E-2</v>
      </c>
      <c r="F162" s="185">
        <v>-2.7278679955140994E-2</v>
      </c>
      <c r="G162" s="186"/>
      <c r="H162" s="185">
        <v>-2.7278679955140994E-2</v>
      </c>
      <c r="I162" s="186"/>
      <c r="L162" s="98">
        <f t="shared" si="12"/>
        <v>-2.7278679955140994E-2</v>
      </c>
      <c r="N162" s="98">
        <f t="shared" si="13"/>
        <v>-2.7278679955140994E-2</v>
      </c>
      <c r="Q162" s="149">
        <f t="shared" si="14"/>
        <v>-2.7278679955140994E-2</v>
      </c>
      <c r="R162" s="149">
        <f t="shared" si="15"/>
        <v>-2.7278679955140994E-2</v>
      </c>
      <c r="T162" s="113"/>
      <c r="U162" s="113"/>
    </row>
    <row r="163" spans="4:21" x14ac:dyDescent="0.2">
      <c r="D163" s="184">
        <v>31958</v>
      </c>
      <c r="E163" s="185">
        <v>-1.7892488756887759E-2</v>
      </c>
      <c r="F163" s="185">
        <v>-1.7892488756887759E-2</v>
      </c>
      <c r="G163" s="186"/>
      <c r="H163" s="185">
        <v>-1.7892488756887759E-2</v>
      </c>
      <c r="I163" s="186"/>
      <c r="L163" s="98">
        <f t="shared" si="12"/>
        <v>-1.7892488756887759E-2</v>
      </c>
      <c r="N163" s="98">
        <f t="shared" si="13"/>
        <v>-1.7892488756887759E-2</v>
      </c>
      <c r="Q163" s="149">
        <f t="shared" si="14"/>
        <v>-1.7892488756887759E-2</v>
      </c>
      <c r="R163" s="149">
        <f t="shared" si="15"/>
        <v>-1.7892488756887759E-2</v>
      </c>
      <c r="T163" s="113"/>
      <c r="U163" s="113"/>
    </row>
    <row r="164" spans="4:21" x14ac:dyDescent="0.2">
      <c r="D164" s="184">
        <v>31867</v>
      </c>
      <c r="E164" s="185">
        <v>1.6526509724770877E-2</v>
      </c>
      <c r="F164" s="185">
        <v>1.6526509724770877E-2</v>
      </c>
      <c r="G164" s="186"/>
      <c r="H164" s="185">
        <v>1.6526509724770877E-2</v>
      </c>
      <c r="I164" s="186"/>
      <c r="L164" s="98">
        <f t="shared" si="12"/>
        <v>1.6526509724770877E-2</v>
      </c>
      <c r="N164" s="98">
        <f t="shared" si="13"/>
        <v>1.6526509724770877E-2</v>
      </c>
      <c r="Q164" s="149">
        <f t="shared" si="14"/>
        <v>1.6526509724770877E-2</v>
      </c>
      <c r="R164" s="149">
        <f t="shared" si="15"/>
        <v>1.6526509724770877E-2</v>
      </c>
      <c r="T164" s="113"/>
      <c r="U164" s="113"/>
    </row>
    <row r="165" spans="4:21" x14ac:dyDescent="0.2">
      <c r="D165" s="184">
        <v>31777</v>
      </c>
      <c r="E165" s="185">
        <v>3.2509784930857766E-2</v>
      </c>
      <c r="F165" s="185">
        <v>3.2509784930857766E-2</v>
      </c>
      <c r="G165" s="186"/>
      <c r="H165" s="185">
        <v>3.2509784930857766E-2</v>
      </c>
      <c r="I165" s="186"/>
      <c r="L165" s="98">
        <f t="shared" si="12"/>
        <v>3.2509784930857766E-2</v>
      </c>
      <c r="N165" s="98">
        <f t="shared" si="13"/>
        <v>3.2509784930857766E-2</v>
      </c>
      <c r="Q165" s="149">
        <f t="shared" si="14"/>
        <v>3.2509784930857766E-2</v>
      </c>
      <c r="R165" s="149">
        <f t="shared" si="15"/>
        <v>3.2509784930857766E-2</v>
      </c>
      <c r="T165" s="113"/>
      <c r="U165" s="113"/>
    </row>
    <row r="166" spans="4:21" x14ac:dyDescent="0.2">
      <c r="D166" s="184">
        <v>31685</v>
      </c>
      <c r="E166" s="185">
        <v>2.3718196256358404E-2</v>
      </c>
      <c r="F166" s="185">
        <v>2.3718196256358404E-2</v>
      </c>
      <c r="G166" s="186"/>
      <c r="H166" s="185">
        <v>2.3718196256358404E-2</v>
      </c>
      <c r="I166" s="186"/>
      <c r="L166" s="98">
        <f t="shared" si="12"/>
        <v>2.3718196256358404E-2</v>
      </c>
      <c r="N166" s="98">
        <f t="shared" si="13"/>
        <v>2.3718196256358404E-2</v>
      </c>
      <c r="Q166" s="149">
        <f t="shared" si="14"/>
        <v>2.3718196256358404E-2</v>
      </c>
      <c r="R166" s="149">
        <f t="shared" si="15"/>
        <v>2.3718196256358404E-2</v>
      </c>
      <c r="T166" s="113"/>
      <c r="U166" s="113"/>
    </row>
    <row r="167" spans="4:21" x14ac:dyDescent="0.2">
      <c r="D167" s="184">
        <v>31593</v>
      </c>
      <c r="E167" s="185">
        <v>1.1897459934015586E-2</v>
      </c>
      <c r="F167" s="185">
        <v>1.1897459934015586E-2</v>
      </c>
      <c r="G167" s="186"/>
      <c r="H167" s="185">
        <v>1.1897459934015586E-2</v>
      </c>
      <c r="I167" s="186"/>
      <c r="L167" s="98">
        <f t="shared" si="12"/>
        <v>1.1897459934015586E-2</v>
      </c>
      <c r="N167" s="98">
        <f t="shared" si="13"/>
        <v>1.1897459934015586E-2</v>
      </c>
      <c r="Q167" s="149">
        <f t="shared" si="14"/>
        <v>1.1897459934015586E-2</v>
      </c>
      <c r="R167" s="149">
        <f t="shared" si="15"/>
        <v>1.1897459934015586E-2</v>
      </c>
      <c r="T167" s="113"/>
      <c r="U167" s="113"/>
    </row>
    <row r="168" spans="4:21" x14ac:dyDescent="0.2">
      <c r="D168" s="184">
        <v>31502</v>
      </c>
      <c r="E168" s="185">
        <v>7.7669388342694656E-2</v>
      </c>
      <c r="F168" s="185">
        <v>7.7669388342694656E-2</v>
      </c>
      <c r="G168" s="186"/>
      <c r="H168" s="185">
        <v>7.7669388342694656E-2</v>
      </c>
      <c r="I168" s="186"/>
      <c r="L168" s="98">
        <f t="shared" si="12"/>
        <v>7.7669388342694656E-2</v>
      </c>
      <c r="N168" s="98">
        <f t="shared" si="13"/>
        <v>7.7669388342694656E-2</v>
      </c>
      <c r="Q168" s="149">
        <f t="shared" si="14"/>
        <v>7.7669388342694656E-2</v>
      </c>
      <c r="R168" s="149">
        <f t="shared" si="15"/>
        <v>7.7669388342694656E-2</v>
      </c>
      <c r="T168" s="113"/>
      <c r="U168" s="113"/>
    </row>
    <row r="169" spans="4:21" x14ac:dyDescent="0.2">
      <c r="D169" s="184">
        <v>31412</v>
      </c>
      <c r="E169" s="185">
        <v>7.7451283611041921E-2</v>
      </c>
      <c r="F169" s="185">
        <v>7.7451283611041921E-2</v>
      </c>
      <c r="G169" s="186"/>
      <c r="H169" s="185">
        <v>7.7451283611041921E-2</v>
      </c>
      <c r="I169" s="186"/>
      <c r="L169" s="98">
        <f t="shared" si="12"/>
        <v>7.7451283611041921E-2</v>
      </c>
      <c r="N169" s="98">
        <f t="shared" si="13"/>
        <v>7.7451283611041921E-2</v>
      </c>
      <c r="Q169" s="149">
        <f t="shared" si="14"/>
        <v>7.7451283611041921E-2</v>
      </c>
      <c r="R169" s="149">
        <f t="shared" si="15"/>
        <v>7.7451283611041921E-2</v>
      </c>
      <c r="T169" s="113"/>
      <c r="U169" s="113"/>
    </row>
    <row r="170" spans="4:21" x14ac:dyDescent="0.2">
      <c r="D170" s="184">
        <v>31320</v>
      </c>
      <c r="E170" s="185">
        <v>2.136839669123658E-2</v>
      </c>
      <c r="F170" s="185">
        <v>2.136839669123658E-2</v>
      </c>
      <c r="G170" s="186"/>
      <c r="H170" s="185">
        <v>2.136839669123658E-2</v>
      </c>
      <c r="I170" s="186"/>
      <c r="L170" s="98">
        <f t="shared" si="12"/>
        <v>2.136839669123658E-2</v>
      </c>
      <c r="N170" s="98">
        <f t="shared" si="13"/>
        <v>2.136839669123658E-2</v>
      </c>
      <c r="Q170" s="149">
        <f t="shared" si="14"/>
        <v>2.136839669123658E-2</v>
      </c>
      <c r="R170" s="149">
        <f t="shared" si="15"/>
        <v>2.136839669123658E-2</v>
      </c>
      <c r="T170" s="113"/>
      <c r="U170" s="113"/>
    </row>
    <row r="171" spans="4:21" x14ac:dyDescent="0.2">
      <c r="D171" s="184">
        <v>31228</v>
      </c>
      <c r="E171" s="185">
        <v>8.5376443143406755E-2</v>
      </c>
      <c r="F171" s="185">
        <v>8.5376443143406755E-2</v>
      </c>
      <c r="G171" s="186"/>
      <c r="H171" s="185">
        <v>8.5376443143406755E-2</v>
      </c>
      <c r="I171" s="186"/>
      <c r="L171" s="98">
        <f t="shared" si="12"/>
        <v>8.5376443143406755E-2</v>
      </c>
      <c r="N171" s="98">
        <f t="shared" si="13"/>
        <v>8.5376443143406755E-2</v>
      </c>
      <c r="Q171" s="149">
        <f t="shared" si="14"/>
        <v>8.5376443143406755E-2</v>
      </c>
      <c r="R171" s="149">
        <f t="shared" si="15"/>
        <v>8.5376443143406755E-2</v>
      </c>
      <c r="T171" s="113"/>
      <c r="U171" s="113"/>
    </row>
    <row r="172" spans="4:21" x14ac:dyDescent="0.2">
      <c r="D172" s="184">
        <v>31137</v>
      </c>
      <c r="E172" s="185">
        <v>2.2268986623930731E-2</v>
      </c>
      <c r="F172" s="185">
        <v>2.2268986623930731E-2</v>
      </c>
      <c r="G172" s="186"/>
      <c r="H172" s="185">
        <v>2.2268986623930731E-2</v>
      </c>
      <c r="I172" s="186"/>
      <c r="L172" s="98">
        <f t="shared" si="12"/>
        <v>2.2268986623930731E-2</v>
      </c>
      <c r="N172" s="98">
        <f t="shared" si="13"/>
        <v>2.2268986623930731E-2</v>
      </c>
      <c r="Q172" s="149">
        <f t="shared" si="14"/>
        <v>2.2268986623930731E-2</v>
      </c>
      <c r="R172" s="149">
        <f t="shared" si="15"/>
        <v>2.2268986623930731E-2</v>
      </c>
      <c r="T172" s="113"/>
      <c r="U172" s="113"/>
    </row>
    <row r="173" spans="4:21" x14ac:dyDescent="0.2">
      <c r="D173" s="184">
        <v>31047</v>
      </c>
      <c r="E173" s="185">
        <v>7.6573012813846431E-2</v>
      </c>
      <c r="F173" s="185">
        <v>7.6573012813846431E-2</v>
      </c>
      <c r="G173" s="186"/>
      <c r="H173" s="185">
        <v>7.6573012813846431E-2</v>
      </c>
      <c r="I173" s="186"/>
      <c r="L173" s="98">
        <f t="shared" si="12"/>
        <v>7.6573012813846431E-2</v>
      </c>
      <c r="N173" s="98">
        <f t="shared" si="13"/>
        <v>7.6573012813846431E-2</v>
      </c>
      <c r="Q173" s="149">
        <f t="shared" si="14"/>
        <v>7.6573012813846431E-2</v>
      </c>
      <c r="R173" s="149">
        <f t="shared" si="15"/>
        <v>7.6573012813846431E-2</v>
      </c>
      <c r="T173" s="113"/>
      <c r="U173" s="113"/>
    </row>
    <row r="174" spans="4:21" x14ac:dyDescent="0.2">
      <c r="D174" s="184">
        <v>30955</v>
      </c>
      <c r="E174" s="185">
        <v>8.7829292800249759E-2</v>
      </c>
      <c r="F174" s="185">
        <v>8.7829292800249759E-2</v>
      </c>
      <c r="G174" s="186"/>
      <c r="H174" s="185">
        <v>8.7829292800249759E-2</v>
      </c>
      <c r="I174" s="186"/>
      <c r="L174" s="98">
        <f t="shared" si="12"/>
        <v>8.7829292800249759E-2</v>
      </c>
      <c r="N174" s="98">
        <f t="shared" si="13"/>
        <v>8.7829292800249759E-2</v>
      </c>
      <c r="Q174" s="149">
        <f t="shared" si="14"/>
        <v>8.7829292800249759E-2</v>
      </c>
      <c r="R174" s="149">
        <f t="shared" si="15"/>
        <v>8.7829292800249759E-2</v>
      </c>
      <c r="T174" s="113"/>
      <c r="U174" s="113"/>
    </row>
    <row r="175" spans="4:21" x14ac:dyDescent="0.2">
      <c r="D175" s="184">
        <v>30863</v>
      </c>
      <c r="E175" s="185">
        <v>-2.0690444810735342E-2</v>
      </c>
      <c r="F175" s="185">
        <v>-2.0690444810735342E-2</v>
      </c>
      <c r="G175" s="186"/>
      <c r="H175" s="185">
        <v>-2.0690444810735342E-2</v>
      </c>
      <c r="I175" s="186"/>
      <c r="L175" s="98">
        <f t="shared" si="12"/>
        <v>-2.0690444810735342E-2</v>
      </c>
      <c r="N175" s="98">
        <f t="shared" si="13"/>
        <v>-2.0690444810735342E-2</v>
      </c>
      <c r="Q175" s="149">
        <f t="shared" si="14"/>
        <v>-2.0690444810735342E-2</v>
      </c>
      <c r="R175" s="149">
        <f t="shared" si="15"/>
        <v>-2.0690444810735342E-2</v>
      </c>
      <c r="T175" s="113"/>
      <c r="U175" s="113"/>
    </row>
    <row r="176" spans="4:21" x14ac:dyDescent="0.2">
      <c r="D176" s="184">
        <v>30772</v>
      </c>
      <c r="E176" s="185">
        <v>3.9896161646304495E-3</v>
      </c>
      <c r="F176" s="185">
        <v>3.9896161646304495E-3</v>
      </c>
      <c r="G176" s="186"/>
      <c r="H176" s="185">
        <v>3.9896161646304495E-3</v>
      </c>
      <c r="I176" s="186"/>
      <c r="L176" s="98">
        <f t="shared" si="12"/>
        <v>3.9896161646304495E-3</v>
      </c>
      <c r="N176" s="98">
        <f t="shared" si="13"/>
        <v>3.9896161646304495E-3</v>
      </c>
      <c r="Q176" s="149">
        <f t="shared" si="14"/>
        <v>3.9896161646304495E-3</v>
      </c>
      <c r="R176" s="149">
        <f t="shared" si="15"/>
        <v>3.9896161646304495E-3</v>
      </c>
      <c r="T176" s="113"/>
      <c r="U176" s="113"/>
    </row>
    <row r="177" spans="4:21" x14ac:dyDescent="0.2">
      <c r="D177" s="184">
        <v>30681</v>
      </c>
      <c r="E177" s="185">
        <v>1.7015921033423309E-2</v>
      </c>
      <c r="F177" s="185">
        <v>1.7015921033423309E-2</v>
      </c>
      <c r="G177" s="186"/>
      <c r="H177" s="185">
        <v>1.7015921033423309E-2</v>
      </c>
      <c r="I177" s="186"/>
      <c r="L177" s="98">
        <f t="shared" si="12"/>
        <v>1.7015921033423309E-2</v>
      </c>
      <c r="N177" s="98">
        <f t="shared" si="13"/>
        <v>1.7015921033423309E-2</v>
      </c>
      <c r="Q177" s="149">
        <f t="shared" si="14"/>
        <v>1.7015921033423309E-2</v>
      </c>
      <c r="R177" s="149">
        <f t="shared" si="15"/>
        <v>1.7015921033423309E-2</v>
      </c>
      <c r="T177" s="113"/>
      <c r="U177" s="113"/>
    </row>
    <row r="178" spans="4:21" x14ac:dyDescent="0.2">
      <c r="D178" s="184">
        <v>30589</v>
      </c>
      <c r="E178" s="185">
        <v>1.5570571329620808E-2</v>
      </c>
      <c r="F178" s="185">
        <v>1.5570571329620808E-2</v>
      </c>
      <c r="G178" s="186"/>
      <c r="H178" s="185">
        <v>1.5570571329620808E-2</v>
      </c>
      <c r="I178" s="186"/>
      <c r="L178" s="98">
        <f t="shared" si="12"/>
        <v>1.5570571329620808E-2</v>
      </c>
      <c r="N178" s="98">
        <f t="shared" si="13"/>
        <v>1.5570571329620808E-2</v>
      </c>
      <c r="Q178" s="149">
        <f t="shared" si="14"/>
        <v>1.5570571329620808E-2</v>
      </c>
      <c r="R178" s="149">
        <f t="shared" si="15"/>
        <v>1.5570571329620808E-2</v>
      </c>
      <c r="T178" s="113"/>
      <c r="U178" s="113"/>
    </row>
    <row r="179" spans="4:21" x14ac:dyDescent="0.2">
      <c r="D179" s="184">
        <v>30497</v>
      </c>
      <c r="E179" s="185">
        <v>1.5485033757354882E-2</v>
      </c>
      <c r="F179" s="185">
        <v>1.5485033757354882E-2</v>
      </c>
      <c r="G179" s="186"/>
      <c r="H179" s="185">
        <v>1.5485033757354882E-2</v>
      </c>
      <c r="I179" s="186"/>
      <c r="L179" s="98">
        <f t="shared" si="12"/>
        <v>1.5485033757354882E-2</v>
      </c>
      <c r="N179" s="98">
        <f t="shared" si="13"/>
        <v>1.5485033757354882E-2</v>
      </c>
      <c r="Q179" s="149">
        <f t="shared" si="14"/>
        <v>1.5485033757354882E-2</v>
      </c>
      <c r="R179" s="149">
        <f t="shared" si="15"/>
        <v>1.5485033757354882E-2</v>
      </c>
      <c r="T179" s="113"/>
      <c r="U179" s="113"/>
    </row>
    <row r="180" spans="4:21" x14ac:dyDescent="0.2">
      <c r="D180" s="184">
        <v>30406</v>
      </c>
      <c r="E180" s="185">
        <v>3.311887691781279E-2</v>
      </c>
      <c r="F180" s="185">
        <v>3.311887691781279E-2</v>
      </c>
      <c r="G180" s="186"/>
      <c r="H180" s="185">
        <v>3.311887691781279E-2</v>
      </c>
      <c r="I180" s="186"/>
      <c r="L180" s="98">
        <f t="shared" si="12"/>
        <v>3.311887691781279E-2</v>
      </c>
      <c r="N180" s="98">
        <f t="shared" si="13"/>
        <v>3.311887691781279E-2</v>
      </c>
      <c r="Q180" s="149">
        <f t="shared" si="14"/>
        <v>3.311887691781279E-2</v>
      </c>
      <c r="R180" s="149">
        <f t="shared" si="15"/>
        <v>3.311887691781279E-2</v>
      </c>
      <c r="T180" s="113"/>
      <c r="U180" s="113"/>
    </row>
    <row r="181" spans="4:21" x14ac:dyDescent="0.2">
      <c r="D181" s="184">
        <v>30316</v>
      </c>
      <c r="E181" s="185">
        <v>8.4626954607042837E-2</v>
      </c>
      <c r="F181" s="185">
        <v>8.4626954607042837E-2</v>
      </c>
      <c r="G181" s="186"/>
      <c r="H181" s="185">
        <v>8.4626954607042837E-2</v>
      </c>
      <c r="I181" s="186"/>
      <c r="L181" s="98">
        <f t="shared" si="12"/>
        <v>8.4626954607042837E-2</v>
      </c>
      <c r="N181" s="98">
        <f t="shared" si="13"/>
        <v>8.4626954607042837E-2</v>
      </c>
      <c r="Q181" s="149">
        <f t="shared" si="14"/>
        <v>8.4626954607042837E-2</v>
      </c>
      <c r="R181" s="149">
        <f t="shared" si="15"/>
        <v>8.4626954607042837E-2</v>
      </c>
      <c r="T181" s="113"/>
      <c r="U181" s="113"/>
    </row>
    <row r="182" spans="4:21" x14ac:dyDescent="0.2">
      <c r="D182" s="184">
        <v>30224</v>
      </c>
      <c r="E182" s="185">
        <v>0.14443990992082201</v>
      </c>
      <c r="F182" s="185">
        <v>0.14443990992082201</v>
      </c>
      <c r="G182" s="186"/>
      <c r="H182" s="185">
        <v>0.14443990992082201</v>
      </c>
      <c r="I182" s="186"/>
      <c r="L182" s="98">
        <f t="shared" si="12"/>
        <v>0.14443990992082201</v>
      </c>
      <c r="N182" s="98">
        <f t="shared" si="13"/>
        <v>0.14443990992082201</v>
      </c>
      <c r="Q182" s="149">
        <f t="shared" si="14"/>
        <v>0.14443990992082201</v>
      </c>
      <c r="R182" s="149">
        <f t="shared" si="15"/>
        <v>0.14443990992082201</v>
      </c>
      <c r="T182" s="113"/>
      <c r="U182" s="113"/>
    </row>
    <row r="183" spans="4:21" x14ac:dyDescent="0.2">
      <c r="D183" s="184">
        <v>30132</v>
      </c>
      <c r="E183" s="185">
        <v>2.8301781751637334E-2</v>
      </c>
      <c r="F183" s="185">
        <v>2.8301781751637334E-2</v>
      </c>
      <c r="G183" s="186"/>
      <c r="H183" s="185">
        <v>2.8301781751637334E-2</v>
      </c>
      <c r="I183" s="186"/>
      <c r="L183" s="98">
        <f t="shared" si="12"/>
        <v>2.8301781751637334E-2</v>
      </c>
      <c r="N183" s="98">
        <f t="shared" si="13"/>
        <v>2.8301781751637334E-2</v>
      </c>
      <c r="Q183" s="149">
        <f t="shared" si="14"/>
        <v>2.8301781751637334E-2</v>
      </c>
      <c r="R183" s="149">
        <f t="shared" si="15"/>
        <v>2.8301781751637334E-2</v>
      </c>
      <c r="T183" s="113"/>
      <c r="U183" s="113"/>
    </row>
    <row r="184" spans="4:21" x14ac:dyDescent="0.2">
      <c r="D184" s="184">
        <v>30041</v>
      </c>
      <c r="E184" s="185">
        <v>3.9009500016996324E-2</v>
      </c>
      <c r="F184" s="185">
        <v>3.9009500016996324E-2</v>
      </c>
      <c r="G184" s="186"/>
      <c r="H184" s="185">
        <v>3.9009500016996324E-2</v>
      </c>
      <c r="I184" s="186"/>
      <c r="L184" s="98">
        <f t="shared" si="12"/>
        <v>3.9009500016996324E-2</v>
      </c>
      <c r="N184" s="98">
        <f t="shared" si="13"/>
        <v>3.9009500016996324E-2</v>
      </c>
      <c r="Q184" s="149">
        <f t="shared" si="14"/>
        <v>3.9009500016996324E-2</v>
      </c>
      <c r="R184" s="149">
        <f t="shared" si="15"/>
        <v>3.9009500016996324E-2</v>
      </c>
    </row>
    <row r="185" spans="4:21" x14ac:dyDescent="0.2">
      <c r="D185" s="184">
        <v>29951</v>
      </c>
      <c r="E185" s="185">
        <v>0.10577837365749843</v>
      </c>
      <c r="F185" s="185">
        <v>0.10577837365749843</v>
      </c>
      <c r="G185" s="186"/>
      <c r="H185" s="185">
        <v>0.10577837365749843</v>
      </c>
      <c r="I185" s="186"/>
      <c r="L185" s="98">
        <f t="shared" si="12"/>
        <v>0.10577837365749843</v>
      </c>
      <c r="N185" s="98">
        <f t="shared" si="13"/>
        <v>0.10577837365749843</v>
      </c>
      <c r="Q185" s="149">
        <f t="shared" si="14"/>
        <v>0.10577837365749843</v>
      </c>
      <c r="R185" s="149">
        <f t="shared" si="15"/>
        <v>0.10577837365749843</v>
      </c>
    </row>
    <row r="186" spans="4:21" x14ac:dyDescent="0.2">
      <c r="D186" s="184">
        <v>29859</v>
      </c>
      <c r="E186" s="185">
        <v>-4.0593146911466649E-2</v>
      </c>
      <c r="F186" s="185">
        <v>-4.0593146911466649E-2</v>
      </c>
      <c r="G186" s="186"/>
      <c r="H186" s="185">
        <v>-4.0593146911466649E-2</v>
      </c>
      <c r="I186" s="186"/>
      <c r="L186" s="98">
        <f t="shared" si="12"/>
        <v>-4.0593146911466649E-2</v>
      </c>
      <c r="N186" s="98">
        <f t="shared" si="13"/>
        <v>-4.0593146911466649E-2</v>
      </c>
      <c r="Q186" s="149">
        <f t="shared" si="14"/>
        <v>-4.0593146911466649E-2</v>
      </c>
      <c r="R186" s="149">
        <f t="shared" si="15"/>
        <v>-4.0593146911466649E-2</v>
      </c>
    </row>
    <row r="187" spans="4:21" x14ac:dyDescent="0.2">
      <c r="D187" s="184">
        <v>29767</v>
      </c>
      <c r="E187" s="185">
        <v>-3.3063180135950443E-3</v>
      </c>
      <c r="F187" s="185">
        <v>-3.3063180135950443E-3</v>
      </c>
      <c r="G187" s="186"/>
      <c r="H187" s="185">
        <v>-3.3063180135950443E-3</v>
      </c>
      <c r="I187" s="186"/>
      <c r="L187" s="98">
        <f t="shared" si="12"/>
        <v>-3.3063180135950443E-3</v>
      </c>
      <c r="N187" s="98">
        <f t="shared" si="13"/>
        <v>-3.3063180135950443E-3</v>
      </c>
      <c r="Q187" s="149">
        <f t="shared" si="14"/>
        <v>-3.3063180135950443E-3</v>
      </c>
      <c r="R187" s="149">
        <f t="shared" si="15"/>
        <v>-3.3063180135950443E-3</v>
      </c>
    </row>
    <row r="188" spans="4:21" x14ac:dyDescent="0.2">
      <c r="D188" s="184">
        <v>29676</v>
      </c>
      <c r="E188" s="185">
        <v>4.8249963652715611E-3</v>
      </c>
      <c r="F188" s="185">
        <v>4.8249963652715611E-3</v>
      </c>
      <c r="G188" s="186"/>
      <c r="H188" s="185">
        <v>4.8249963652715611E-3</v>
      </c>
      <c r="I188" s="186"/>
      <c r="L188" s="98">
        <f t="shared" si="12"/>
        <v>4.8249963652715611E-3</v>
      </c>
      <c r="N188" s="98">
        <f t="shared" si="13"/>
        <v>4.8249963652715611E-3</v>
      </c>
      <c r="Q188" s="149">
        <f t="shared" si="14"/>
        <v>4.8249963652715611E-3</v>
      </c>
      <c r="R188" s="149">
        <f t="shared" si="15"/>
        <v>4.8249963652715611E-3</v>
      </c>
    </row>
    <row r="189" spans="4:21" x14ac:dyDescent="0.2">
      <c r="D189" s="184">
        <v>29586</v>
      </c>
      <c r="E189" s="185">
        <v>1.3630030342506982E-2</v>
      </c>
      <c r="F189" s="185">
        <v>1.3630030342506982E-2</v>
      </c>
      <c r="G189" s="186"/>
      <c r="H189" s="185">
        <v>1.3630030342506982E-2</v>
      </c>
      <c r="I189" s="186"/>
      <c r="L189" s="98">
        <f t="shared" si="12"/>
        <v>1.3630030342506982E-2</v>
      </c>
      <c r="N189" s="98">
        <f t="shared" si="13"/>
        <v>1.3630030342506982E-2</v>
      </c>
      <c r="Q189" s="149">
        <f t="shared" si="14"/>
        <v>1.3630030342506982E-2</v>
      </c>
      <c r="R189" s="149">
        <f t="shared" si="15"/>
        <v>1.3630030342506982E-2</v>
      </c>
    </row>
    <row r="190" spans="4:21" x14ac:dyDescent="0.2">
      <c r="D190" s="184">
        <v>29494</v>
      </c>
      <c r="E190" s="185">
        <v>-6.5623164842258608E-2</v>
      </c>
      <c r="F190" s="185">
        <v>-6.5623164842258608E-2</v>
      </c>
      <c r="G190" s="186"/>
      <c r="H190" s="185">
        <v>-6.5623164842258608E-2</v>
      </c>
      <c r="I190" s="186"/>
      <c r="L190" s="98">
        <f t="shared" si="12"/>
        <v>-6.5623164842258608E-2</v>
      </c>
      <c r="N190" s="98">
        <f t="shared" si="13"/>
        <v>-6.5623164842258608E-2</v>
      </c>
      <c r="Q190" s="149">
        <f t="shared" si="14"/>
        <v>-6.5623164842258608E-2</v>
      </c>
      <c r="R190" s="149">
        <f t="shared" si="15"/>
        <v>-6.5623164842258608E-2</v>
      </c>
    </row>
    <row r="191" spans="4:21" x14ac:dyDescent="0.2">
      <c r="D191" s="184">
        <v>29402</v>
      </c>
      <c r="E191" s="185">
        <v>0.18784462725239193</v>
      </c>
      <c r="F191" s="185">
        <v>0.18784462725239193</v>
      </c>
      <c r="G191" s="186"/>
      <c r="H191" s="185">
        <v>0.18784462725239193</v>
      </c>
      <c r="I191" s="186"/>
      <c r="L191" s="98">
        <f t="shared" si="12"/>
        <v>0.18784462725239193</v>
      </c>
      <c r="N191" s="98">
        <f t="shared" si="13"/>
        <v>0.18784462725239193</v>
      </c>
      <c r="Q191" s="149">
        <f t="shared" si="14"/>
        <v>0.18784462725239193</v>
      </c>
      <c r="R191" s="149">
        <f t="shared" si="15"/>
        <v>0.18784462725239193</v>
      </c>
    </row>
    <row r="192" spans="4:21" x14ac:dyDescent="0.2">
      <c r="D192" s="184">
        <v>29311</v>
      </c>
      <c r="E192" s="185">
        <v>-8.7083419321341893E-2</v>
      </c>
      <c r="F192" s="185">
        <v>-8.7083419321341893E-2</v>
      </c>
      <c r="G192" s="186"/>
      <c r="H192" s="185">
        <v>-8.7083419321341893E-2</v>
      </c>
      <c r="I192" s="186"/>
      <c r="L192" s="98">
        <f t="shared" si="12"/>
        <v>-8.7083419321341893E-2</v>
      </c>
      <c r="N192" s="98">
        <f t="shared" si="13"/>
        <v>-8.7083419321341893E-2</v>
      </c>
      <c r="Q192" s="149">
        <f t="shared" si="14"/>
        <v>-8.7083419321341893E-2</v>
      </c>
      <c r="R192" s="149">
        <f t="shared" si="15"/>
        <v>-8.7083419321341893E-2</v>
      </c>
    </row>
    <row r="193" spans="4:18" x14ac:dyDescent="0.2">
      <c r="D193" s="184">
        <v>29220</v>
      </c>
      <c r="E193" s="185">
        <v>-3.0784956560969912E-2</v>
      </c>
      <c r="F193" s="185">
        <v>-3.0784956560969912E-2</v>
      </c>
      <c r="G193" s="186"/>
      <c r="H193" s="185">
        <v>-3.0784956560969912E-2</v>
      </c>
      <c r="I193" s="186"/>
      <c r="L193" s="98">
        <f t="shared" si="12"/>
        <v>-3.0784956560969912E-2</v>
      </c>
      <c r="N193" s="98">
        <f t="shared" si="13"/>
        <v>-3.0784956560969912E-2</v>
      </c>
      <c r="Q193" s="149">
        <f t="shared" si="14"/>
        <v>-3.0784956560969912E-2</v>
      </c>
      <c r="R193" s="149">
        <f t="shared" si="15"/>
        <v>-3.0784956560969912E-2</v>
      </c>
    </row>
    <row r="194" spans="4:18" x14ac:dyDescent="0.2">
      <c r="D194" s="184">
        <v>29128</v>
      </c>
      <c r="E194" s="185">
        <v>-1.2517279230037426E-2</v>
      </c>
      <c r="F194" s="185">
        <v>-1.2517279230037426E-2</v>
      </c>
      <c r="G194" s="186"/>
      <c r="H194" s="185">
        <v>-1.2517279230037426E-2</v>
      </c>
      <c r="I194" s="186"/>
      <c r="L194" s="98">
        <f t="shared" si="12"/>
        <v>-1.2517279230037426E-2</v>
      </c>
      <c r="N194" s="98">
        <f t="shared" si="13"/>
        <v>-1.2517279230037426E-2</v>
      </c>
      <c r="Q194" s="149">
        <f t="shared" si="14"/>
        <v>-1.2517279230037426E-2</v>
      </c>
      <c r="R194" s="149">
        <f t="shared" si="15"/>
        <v>-1.2517279230037426E-2</v>
      </c>
    </row>
    <row r="195" spans="4:18" x14ac:dyDescent="0.2">
      <c r="D195" s="184">
        <v>29036</v>
      </c>
      <c r="E195" s="185">
        <v>3.9185869751726665E-2</v>
      </c>
      <c r="F195" s="185">
        <v>3.9185869751726665E-2</v>
      </c>
      <c r="G195" s="186"/>
      <c r="H195" s="185">
        <v>3.9185869751726665E-2</v>
      </c>
      <c r="I195" s="186"/>
      <c r="L195" s="98">
        <f t="shared" si="12"/>
        <v>3.9185869751726665E-2</v>
      </c>
      <c r="N195" s="98">
        <f t="shared" si="13"/>
        <v>3.9185869751726665E-2</v>
      </c>
      <c r="Q195" s="149">
        <f t="shared" si="14"/>
        <v>3.9185869751726665E-2</v>
      </c>
      <c r="R195" s="149">
        <f t="shared" si="15"/>
        <v>3.9185869751726665E-2</v>
      </c>
    </row>
    <row r="196" spans="4:18" x14ac:dyDescent="0.2">
      <c r="D196" s="184">
        <v>28945</v>
      </c>
      <c r="E196" s="185">
        <v>2.4840075117032567E-2</v>
      </c>
      <c r="F196" s="185">
        <v>2.4840075117032567E-2</v>
      </c>
      <c r="G196" s="186"/>
      <c r="H196" s="185">
        <v>2.4840075117032567E-2</v>
      </c>
      <c r="I196" s="186"/>
      <c r="L196" s="98">
        <f t="shared" si="12"/>
        <v>2.4840075117032567E-2</v>
      </c>
      <c r="N196" s="98">
        <f t="shared" si="13"/>
        <v>2.4840075117032567E-2</v>
      </c>
      <c r="Q196" s="149">
        <f t="shared" si="14"/>
        <v>2.4840075117032567E-2</v>
      </c>
      <c r="R196" s="149">
        <f t="shared" si="15"/>
        <v>2.4840075117032567E-2</v>
      </c>
    </row>
    <row r="197" spans="4:18" x14ac:dyDescent="0.2">
      <c r="D197" s="184">
        <v>28855</v>
      </c>
      <c r="E197" s="185">
        <v>-1.4042914405229645E-2</v>
      </c>
      <c r="F197" s="185">
        <v>-1.4042914405229645E-2</v>
      </c>
      <c r="G197" s="186"/>
      <c r="H197" s="185">
        <v>-1.4042914405229645E-2</v>
      </c>
      <c r="I197" s="186"/>
    </row>
    <row r="198" spans="4:18" x14ac:dyDescent="0.2">
      <c r="D198" s="184">
        <v>28763</v>
      </c>
      <c r="E198" s="185">
        <v>2.699836873951833E-2</v>
      </c>
      <c r="F198" s="185">
        <v>2.699836873951833E-2</v>
      </c>
      <c r="G198" s="186"/>
      <c r="H198" s="185">
        <v>2.699836873951833E-2</v>
      </c>
      <c r="I198" s="186"/>
    </row>
    <row r="199" spans="4:18" x14ac:dyDescent="0.2">
      <c r="D199" s="184">
        <v>28671</v>
      </c>
      <c r="E199" s="185">
        <v>-3.3426239924375656E-3</v>
      </c>
      <c r="F199" s="185">
        <v>-3.3426239924375656E-3</v>
      </c>
      <c r="G199" s="186"/>
      <c r="H199" s="185">
        <v>-3.3426239924375656E-3</v>
      </c>
      <c r="I199" s="186"/>
    </row>
    <row r="200" spans="4:18" x14ac:dyDescent="0.2">
      <c r="D200" s="184">
        <v>28580</v>
      </c>
      <c r="E200" s="185">
        <v>4.7017130041027144E-3</v>
      </c>
      <c r="F200" s="185">
        <v>4.7017130041027144E-3</v>
      </c>
      <c r="G200" s="186"/>
      <c r="H200" s="185">
        <v>4.7017130041027144E-3</v>
      </c>
      <c r="I200" s="186"/>
    </row>
    <row r="201" spans="4:18" x14ac:dyDescent="0.2">
      <c r="D201" s="184">
        <v>28490</v>
      </c>
      <c r="E201" s="185">
        <v>-8.3922055021556918E-4</v>
      </c>
      <c r="F201" s="185">
        <v>-8.3922055021556918E-4</v>
      </c>
      <c r="G201" s="186"/>
      <c r="H201" s="185">
        <v>-8.3922055021556918E-4</v>
      </c>
      <c r="I201" s="186"/>
    </row>
    <row r="202" spans="4:18" x14ac:dyDescent="0.2">
      <c r="D202" s="184">
        <v>28398</v>
      </c>
      <c r="E202" s="185">
        <v>8.9723345600001281E-3</v>
      </c>
      <c r="F202" s="185">
        <v>8.9723345600001281E-3</v>
      </c>
      <c r="G202" s="186"/>
      <c r="H202" s="185">
        <v>8.9723345600001281E-3</v>
      </c>
      <c r="I202" s="186"/>
    </row>
    <row r="203" spans="4:18" x14ac:dyDescent="0.2">
      <c r="D203" s="184">
        <v>28306</v>
      </c>
      <c r="E203" s="185">
        <v>3.0436979533446706E-2</v>
      </c>
      <c r="F203" s="185">
        <v>3.0436979533446706E-2</v>
      </c>
      <c r="G203" s="186"/>
      <c r="H203" s="185">
        <v>3.0436979533446706E-2</v>
      </c>
      <c r="I203" s="186"/>
    </row>
    <row r="204" spans="4:18" x14ac:dyDescent="0.2">
      <c r="D204" s="184">
        <v>28215</v>
      </c>
      <c r="E204" s="185">
        <v>-8.1304895787261966E-3</v>
      </c>
      <c r="F204" s="185">
        <v>-8.1304895787261966E-3</v>
      </c>
      <c r="G204" s="186"/>
      <c r="H204" s="185">
        <v>-8.1304895787261966E-3</v>
      </c>
      <c r="I204" s="186"/>
    </row>
    <row r="205" spans="4:18" x14ac:dyDescent="0.2">
      <c r="D205" s="184">
        <v>28125</v>
      </c>
      <c r="E205" s="185">
        <v>5.4071894056033187E-2</v>
      </c>
      <c r="F205" s="185">
        <v>5.4071894056033187E-2</v>
      </c>
      <c r="G205" s="186"/>
      <c r="H205" s="185">
        <v>5.4071894056033187E-2</v>
      </c>
      <c r="I205" s="186"/>
    </row>
    <row r="206" spans="4:18" x14ac:dyDescent="0.2">
      <c r="D206" s="184">
        <v>28033</v>
      </c>
      <c r="E206" s="185">
        <v>4.3978692760054949E-2</v>
      </c>
      <c r="F206" s="185">
        <v>4.3978692760054949E-2</v>
      </c>
      <c r="G206" s="186"/>
      <c r="H206" s="185">
        <v>4.3978692760054949E-2</v>
      </c>
      <c r="I206" s="186"/>
    </row>
    <row r="207" spans="4:18" x14ac:dyDescent="0.2">
      <c r="D207" s="184">
        <v>27941</v>
      </c>
      <c r="E207" s="185">
        <v>1.0582783732920209E-2</v>
      </c>
      <c r="F207" s="185">
        <v>1.0582783732920209E-2</v>
      </c>
      <c r="G207" s="186"/>
      <c r="H207" s="185">
        <v>1.0582783732920209E-2</v>
      </c>
      <c r="I207" s="186"/>
    </row>
    <row r="208" spans="4:18" x14ac:dyDescent="0.2">
      <c r="D208" s="184">
        <v>27850</v>
      </c>
      <c r="E208" s="185">
        <v>3.9499979694628928E-2</v>
      </c>
      <c r="F208" s="185">
        <v>3.9499979694628928E-2</v>
      </c>
      <c r="G208" s="186"/>
      <c r="H208" s="185">
        <v>3.9499979694628928E-2</v>
      </c>
      <c r="I208" s="186"/>
    </row>
    <row r="209" spans="4:9" x14ac:dyDescent="0.2">
      <c r="D209" s="184">
        <v>27759</v>
      </c>
      <c r="E209" s="185">
        <v>8.6486841494404901E-2</v>
      </c>
      <c r="F209" s="185">
        <v>8.6486841494404901E-2</v>
      </c>
      <c r="G209" s="186"/>
      <c r="H209" s="185">
        <v>8.6486841494404901E-2</v>
      </c>
      <c r="I209" s="186"/>
    </row>
    <row r="210" spans="4:9" x14ac:dyDescent="0.2">
      <c r="D210" s="184">
        <v>27667</v>
      </c>
      <c r="E210" s="185">
        <v>-0.10951244840483101</v>
      </c>
      <c r="F210" s="185">
        <v>-0.10951244840483101</v>
      </c>
      <c r="G210" s="186"/>
      <c r="H210" s="185">
        <v>-0.10951244840483101</v>
      </c>
      <c r="I210" s="186"/>
    </row>
    <row r="211" spans="4:9" x14ac:dyDescent="0.2">
      <c r="D211" s="184">
        <v>27575</v>
      </c>
      <c r="E211" s="185">
        <v>0.153612393197989</v>
      </c>
      <c r="F211" s="185">
        <v>0.153612393197989</v>
      </c>
      <c r="G211" s="186"/>
      <c r="H211" s="185">
        <v>0.153612393197989</v>
      </c>
      <c r="I211" s="186"/>
    </row>
    <row r="212" spans="4:9" x14ac:dyDescent="0.2">
      <c r="D212" s="184">
        <v>27484</v>
      </c>
      <c r="E212" s="185">
        <v>0.22951035124283903</v>
      </c>
      <c r="F212" s="185">
        <v>0.22951035124283903</v>
      </c>
      <c r="G212" s="186"/>
      <c r="H212" s="185">
        <v>0.22951035124283903</v>
      </c>
      <c r="I212" s="186"/>
    </row>
    <row r="213" spans="4:9" x14ac:dyDescent="0.2">
      <c r="D213" s="184">
        <v>27394</v>
      </c>
      <c r="E213" s="185">
        <v>9.3711443048554804E-2</v>
      </c>
      <c r="F213" s="185">
        <v>9.3711443048554804E-2</v>
      </c>
      <c r="G213" s="186"/>
      <c r="H213" s="185">
        <v>9.3711443048554804E-2</v>
      </c>
      <c r="I213" s="186"/>
    </row>
    <row r="214" spans="4:9" x14ac:dyDescent="0.2">
      <c r="D214" s="184">
        <v>27302</v>
      </c>
      <c r="E214" s="185">
        <v>-0.25156918490031399</v>
      </c>
      <c r="F214" s="185">
        <v>-0.25156918490031399</v>
      </c>
      <c r="G214" s="186"/>
      <c r="H214" s="185">
        <v>-0.25156918490031399</v>
      </c>
      <c r="I214" s="186"/>
    </row>
    <row r="215" spans="4:9" x14ac:dyDescent="0.2">
      <c r="D215" s="184">
        <v>27210</v>
      </c>
      <c r="E215" s="185">
        <v>-7.5612601903237403E-2</v>
      </c>
      <c r="F215" s="185">
        <v>-7.5612601903237403E-2</v>
      </c>
      <c r="G215" s="186"/>
      <c r="H215" s="185">
        <v>-7.5612601903237403E-2</v>
      </c>
      <c r="I215" s="186"/>
    </row>
    <row r="216" spans="4:9" x14ac:dyDescent="0.2">
      <c r="D216" s="184">
        <v>27119</v>
      </c>
      <c r="E216" s="185">
        <v>-2.82100728195912E-2</v>
      </c>
      <c r="F216" s="185">
        <v>-2.82100728195912E-2</v>
      </c>
      <c r="G216" s="186"/>
      <c r="H216" s="185">
        <v>-2.82100728195912E-2</v>
      </c>
      <c r="I216" s="186"/>
    </row>
    <row r="217" spans="4:9" x14ac:dyDescent="0.2">
      <c r="D217" s="184">
        <v>27029</v>
      </c>
      <c r="E217" s="185">
        <v>-9.1798488103682394E-2</v>
      </c>
      <c r="F217" s="185">
        <v>-9.1798488103682394E-2</v>
      </c>
      <c r="G217" s="186"/>
      <c r="H217" s="185">
        <v>-9.1798488103682394E-2</v>
      </c>
      <c r="I217" s="186"/>
    </row>
    <row r="218" spans="4:9" x14ac:dyDescent="0.2">
      <c r="D218" s="184">
        <v>26937</v>
      </c>
      <c r="E218" s="185">
        <v>4.8098388997493705E-2</v>
      </c>
      <c r="F218" s="185">
        <v>4.8098388997493705E-2</v>
      </c>
      <c r="G218" s="186"/>
      <c r="H218" s="185">
        <v>4.8098388997493705E-2</v>
      </c>
      <c r="I218" s="186"/>
    </row>
    <row r="219" spans="4:9" x14ac:dyDescent="0.2">
      <c r="D219" s="184">
        <v>26845</v>
      </c>
      <c r="E219" s="185">
        <v>-5.7722917586374198E-2</v>
      </c>
      <c r="F219" s="185">
        <v>-5.7722917586374198E-2</v>
      </c>
      <c r="G219" s="186"/>
      <c r="H219" s="185">
        <v>-5.7722917586374198E-2</v>
      </c>
      <c r="I219" s="186"/>
    </row>
    <row r="220" spans="4:9" x14ac:dyDescent="0.2">
      <c r="D220" s="184">
        <v>26754</v>
      </c>
      <c r="E220" s="185">
        <v>-4.8862760984811002E-2</v>
      </c>
      <c r="F220" s="185">
        <v>-4.8862760984811002E-2</v>
      </c>
      <c r="G220" s="186"/>
      <c r="H220" s="185">
        <v>-4.8862760984811002E-2</v>
      </c>
      <c r="I220" s="186"/>
    </row>
    <row r="221" spans="4:9" x14ac:dyDescent="0.2">
      <c r="D221" s="184">
        <v>26664</v>
      </c>
      <c r="E221" s="185">
        <v>7.5634933630141801E-2</v>
      </c>
      <c r="F221" s="185">
        <v>7.5634933630141801E-2</v>
      </c>
      <c r="G221" s="186"/>
      <c r="H221" s="185">
        <v>7.5634933630141801E-2</v>
      </c>
      <c r="I221" s="186"/>
    </row>
    <row r="222" spans="4:9" x14ac:dyDescent="0.2">
      <c r="D222" s="184">
        <v>26572</v>
      </c>
      <c r="E222" s="185">
        <v>3.9183293392726103E-2</v>
      </c>
      <c r="F222" s="185">
        <v>3.9183293392726103E-2</v>
      </c>
      <c r="G222" s="186"/>
      <c r="H222" s="185">
        <v>3.9183293392726103E-2</v>
      </c>
      <c r="I222" s="186"/>
    </row>
    <row r="223" spans="4:9" x14ac:dyDescent="0.2">
      <c r="D223" s="184">
        <v>26480</v>
      </c>
      <c r="E223" s="185">
        <v>6.6663242807794001E-3</v>
      </c>
      <c r="F223" s="185">
        <v>6.6663242807794001E-3</v>
      </c>
      <c r="G223" s="186"/>
      <c r="H223" s="185">
        <v>6.6663242807794001E-3</v>
      </c>
      <c r="I223" s="186"/>
    </row>
    <row r="224" spans="4:9" x14ac:dyDescent="0.2">
      <c r="D224" s="184">
        <v>26389</v>
      </c>
      <c r="E224" s="185">
        <v>5.7513329702597794E-2</v>
      </c>
      <c r="F224" s="185">
        <v>5.7513329702597794E-2</v>
      </c>
      <c r="G224" s="186"/>
      <c r="H224" s="185">
        <v>5.7513329702597794E-2</v>
      </c>
      <c r="I224" s="186"/>
    </row>
    <row r="225" spans="4:9" x14ac:dyDescent="0.2">
      <c r="D225" s="184">
        <v>26298</v>
      </c>
      <c r="E225" s="185">
        <v>4.6434392150161499E-2</v>
      </c>
      <c r="F225" s="185">
        <v>4.6434392150161499E-2</v>
      </c>
      <c r="G225" s="186"/>
      <c r="H225" s="185">
        <v>4.6434392150161499E-2</v>
      </c>
      <c r="I225" s="186"/>
    </row>
    <row r="226" spans="4:9" x14ac:dyDescent="0.2">
      <c r="D226" s="184">
        <v>26206</v>
      </c>
      <c r="E226" s="185">
        <v>-5.8405881918077692E-3</v>
      </c>
      <c r="F226" s="185">
        <v>-5.8405881918077692E-3</v>
      </c>
      <c r="G226" s="186"/>
      <c r="H226" s="185">
        <v>-5.8405881918077692E-3</v>
      </c>
      <c r="I226" s="186"/>
    </row>
    <row r="227" spans="4:9" x14ac:dyDescent="0.2">
      <c r="D227" s="184">
        <v>26114</v>
      </c>
      <c r="E227" s="185">
        <v>1.61016823428106E-3</v>
      </c>
      <c r="F227" s="185">
        <v>1.61016823428106E-3</v>
      </c>
      <c r="G227" s="186"/>
      <c r="H227" s="185">
        <v>1.61016823428106E-3</v>
      </c>
      <c r="I227" s="186"/>
    </row>
    <row r="228" spans="4:9" x14ac:dyDescent="0.2">
      <c r="D228" s="184">
        <v>26023</v>
      </c>
      <c r="E228" s="185">
        <v>9.6934708447520487E-2</v>
      </c>
      <c r="F228" s="185">
        <v>9.6934708447520487E-2</v>
      </c>
      <c r="G228" s="186"/>
      <c r="H228" s="185">
        <v>9.6934708447520487E-2</v>
      </c>
      <c r="I228" s="186"/>
    </row>
    <row r="229" spans="4:9" x14ac:dyDescent="0.2">
      <c r="D229" s="184">
        <v>25933</v>
      </c>
      <c r="E229" s="185">
        <v>0.10408128399671501</v>
      </c>
      <c r="F229" s="185">
        <v>0.10408128399671501</v>
      </c>
      <c r="G229" s="186"/>
      <c r="H229" s="185">
        <v>0.10408128399671501</v>
      </c>
      <c r="I229" s="186"/>
    </row>
    <row r="230" spans="4:9" x14ac:dyDescent="0.2">
      <c r="D230" s="184">
        <v>25841</v>
      </c>
      <c r="E230" s="185">
        <v>0.169162499977598</v>
      </c>
      <c r="F230" s="185">
        <v>0.169162499977598</v>
      </c>
      <c r="G230" s="186"/>
      <c r="H230" s="185">
        <v>0.169162499977598</v>
      </c>
      <c r="I230" s="186"/>
    </row>
    <row r="231" spans="4:9" x14ac:dyDescent="0.2">
      <c r="D231" s="184">
        <v>25749</v>
      </c>
      <c r="E231" s="185">
        <v>-0.18028912197921698</v>
      </c>
      <c r="F231" s="185">
        <v>-0.18028912197921698</v>
      </c>
      <c r="G231" s="186"/>
      <c r="H231" s="185">
        <v>-0.18028912197921698</v>
      </c>
      <c r="I231" s="186"/>
    </row>
    <row r="232" spans="4:9" x14ac:dyDescent="0.2">
      <c r="D232" s="184">
        <v>25658</v>
      </c>
      <c r="E232" s="185">
        <v>6.0354130416999906E-2</v>
      </c>
      <c r="F232" s="185">
        <v>6.0354130416999906E-2</v>
      </c>
      <c r="G232" s="186"/>
      <c r="H232" s="185">
        <v>6.0354130416999906E-2</v>
      </c>
      <c r="I232" s="186"/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BFC6A-E10B-4551-8259-5BAB4895BCCD}">
  <sheetPr codeName="Sheet21">
    <tabColor theme="9" tint="-0.249977111117893"/>
  </sheetPr>
  <dimension ref="B1:U196"/>
  <sheetViews>
    <sheetView topLeftCell="C1" zoomScale="130" zoomScaleNormal="130" workbookViewId="0">
      <selection activeCell="L10" sqref="L10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NCPREC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516</v>
      </c>
      <c r="E7" s="97" t="s">
        <v>501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E8" s="97" t="s">
        <v>501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f>T10</f>
        <v>0.63703907620288514</v>
      </c>
      <c r="N10" s="133">
        <f>STDEV(N14:N113)</f>
        <v>6.7152132499301617E-2</v>
      </c>
      <c r="O10" s="134">
        <f>N10*2</f>
        <v>0.13430426499860323</v>
      </c>
      <c r="Q10" s="319" t="s">
        <v>480</v>
      </c>
      <c r="R10" s="319" t="s">
        <v>481</v>
      </c>
      <c r="T10" s="132">
        <f>SLOPE(T14:T113,U14:U113)</f>
        <v>0.63703907620288514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230">
        <v>45565</v>
      </c>
      <c r="E14" s="231">
        <v>1.5630355052281601E-2</v>
      </c>
      <c r="F14" s="231">
        <v>1.1380901724942501E-2</v>
      </c>
      <c r="G14" s="231">
        <v>1.88026548981046E-2</v>
      </c>
      <c r="H14" s="231">
        <v>-3.1729639844768902E-3</v>
      </c>
      <c r="I14" s="231">
        <v>4.2494533273390103E-3</v>
      </c>
      <c r="J14" s="154"/>
      <c r="L14" s="98">
        <f>(H14-($L$10*H15))/(1-$L$10)</f>
        <v>-6.9654364846253704E-3</v>
      </c>
      <c r="N14" s="98">
        <f>(1+L14)*(1+G14)*(1-I14)-1</f>
        <v>7.4070512259027943E-3</v>
      </c>
      <c r="Q14" s="149">
        <f>F14</f>
        <v>1.1380901724942501E-2</v>
      </c>
      <c r="R14" s="149">
        <f>N14</f>
        <v>7.4070512259027943E-3</v>
      </c>
      <c r="S14" s="102"/>
      <c r="T14" s="113">
        <f t="shared" ref="T14:T76" si="0">H14</f>
        <v>-3.1729639844768902E-3</v>
      </c>
      <c r="U14" s="113">
        <f t="shared" ref="U14:U76" si="1">H16</f>
        <v>-5.4188520001699297E-4</v>
      </c>
    </row>
    <row r="15" spans="2:21" ht="12" customHeight="1" x14ac:dyDescent="0.2">
      <c r="B15" s="320" t="s">
        <v>472</v>
      </c>
      <c r="D15" s="230">
        <v>45473</v>
      </c>
      <c r="E15" s="231">
        <v>2.16566938051563E-2</v>
      </c>
      <c r="F15" s="231">
        <v>1.69442925987521E-2</v>
      </c>
      <c r="G15" s="231">
        <v>2.26893187802155E-2</v>
      </c>
      <c r="H15" s="231">
        <v>-1.0121556862891499E-3</v>
      </c>
      <c r="I15" s="231">
        <v>4.7124012064041704E-3</v>
      </c>
      <c r="L15" s="98">
        <f t="shared" ref="L15:L75" si="2">(H15-($L$10*H16))/(1-$L$10)</f>
        <v>-1.8375356555878663E-3</v>
      </c>
      <c r="N15" s="98">
        <f t="shared" ref="N15:N78" si="3">(1+L15)*(1+G15)*(1-I15)-1</f>
        <v>1.5999623989479739E-2</v>
      </c>
      <c r="Q15" s="149">
        <f t="shared" ref="Q15:Q78" si="4">F15</f>
        <v>1.69442925987521E-2</v>
      </c>
      <c r="R15" s="149">
        <f t="shared" ref="R15:R78" si="5">N15</f>
        <v>1.5999623989479739E-2</v>
      </c>
      <c r="S15" s="102"/>
      <c r="T15" s="113">
        <f t="shared" si="0"/>
        <v>-1.0121556862891499E-3</v>
      </c>
      <c r="U15" s="113">
        <f t="shared" si="1"/>
        <v>1.6066297470341501E-3</v>
      </c>
    </row>
    <row r="16" spans="2:21" x14ac:dyDescent="0.2">
      <c r="B16" s="320"/>
      <c r="D16" s="230">
        <v>45382</v>
      </c>
      <c r="E16" s="231">
        <v>2.0884480398515901E-2</v>
      </c>
      <c r="F16" s="231">
        <v>1.6539953709014499E-2</v>
      </c>
      <c r="G16" s="231">
        <v>2.1373237235602999E-2</v>
      </c>
      <c r="H16" s="231">
        <v>-5.4188520001699297E-4</v>
      </c>
      <c r="I16" s="231">
        <v>4.3445266895014104E-3</v>
      </c>
      <c r="L16" s="98">
        <f t="shared" si="2"/>
        <v>-4.3127814242138705E-3</v>
      </c>
      <c r="N16" s="98">
        <f t="shared" si="3"/>
        <v>1.2550031885973034E-2</v>
      </c>
      <c r="Q16" s="149">
        <f t="shared" si="4"/>
        <v>1.6539953709014499E-2</v>
      </c>
      <c r="R16" s="149">
        <f t="shared" si="5"/>
        <v>1.2550031885973034E-2</v>
      </c>
      <c r="S16" s="102"/>
      <c r="T16" s="113">
        <f t="shared" si="0"/>
        <v>-5.4188520001699297E-4</v>
      </c>
      <c r="U16" s="113">
        <f t="shared" si="1"/>
        <v>-2.1710105512117901E-2</v>
      </c>
    </row>
    <row r="17" spans="2:21" ht="12.75" thickBot="1" x14ac:dyDescent="0.25">
      <c r="B17" s="321"/>
      <c r="D17" s="230">
        <v>45291</v>
      </c>
      <c r="E17" s="231">
        <v>5.2767573545235501E-2</v>
      </c>
      <c r="F17" s="231">
        <v>3.9003323375996803E-2</v>
      </c>
      <c r="G17" s="231">
        <v>5.1167683829753598E-2</v>
      </c>
      <c r="H17" s="231">
        <v>1.6066297470341501E-3</v>
      </c>
      <c r="I17" s="231">
        <v>1.37642501692387E-2</v>
      </c>
      <c r="L17" s="98">
        <f t="shared" si="2"/>
        <v>4.2530240294874427E-2</v>
      </c>
      <c r="N17" s="98">
        <f t="shared" si="3"/>
        <v>8.0790212774196846E-2</v>
      </c>
      <c r="Q17" s="149">
        <f t="shared" si="4"/>
        <v>3.9003323375996803E-2</v>
      </c>
      <c r="R17" s="149">
        <f t="shared" si="5"/>
        <v>8.0790212774196846E-2</v>
      </c>
      <c r="S17" s="102"/>
      <c r="T17" s="113">
        <f t="shared" si="0"/>
        <v>1.6066297470341501E-3</v>
      </c>
      <c r="U17" s="113">
        <f t="shared" si="1"/>
        <v>-1.0499480806683E-2</v>
      </c>
    </row>
    <row r="18" spans="2:21" x14ac:dyDescent="0.2">
      <c r="B18" s="152"/>
      <c r="D18" s="230">
        <v>45199</v>
      </c>
      <c r="E18" s="231">
        <v>2.62899195866329E-2</v>
      </c>
      <c r="F18" s="231">
        <v>1.5468469060317999E-2</v>
      </c>
      <c r="G18" s="231">
        <v>4.8033645266093598E-2</v>
      </c>
      <c r="H18" s="231">
        <v>-2.1710105512117901E-2</v>
      </c>
      <c r="I18" s="231">
        <v>1.0821450526314801E-2</v>
      </c>
      <c r="L18" s="98">
        <f t="shared" si="2"/>
        <v>-4.1386069335704184E-2</v>
      </c>
      <c r="N18" s="98">
        <f t="shared" si="3"/>
        <v>-6.2122225646409346E-3</v>
      </c>
      <c r="Q18" s="149">
        <f t="shared" si="4"/>
        <v>1.5468469060317999E-2</v>
      </c>
      <c r="R18" s="149">
        <f t="shared" si="5"/>
        <v>-6.2122225646409346E-3</v>
      </c>
      <c r="S18" s="102"/>
      <c r="T18" s="113">
        <f t="shared" si="0"/>
        <v>-2.1710105512117901E-2</v>
      </c>
      <c r="U18" s="113">
        <f t="shared" si="1"/>
        <v>-2.0698982836015699E-2</v>
      </c>
    </row>
    <row r="19" spans="2:21" x14ac:dyDescent="0.2">
      <c r="D19" s="230">
        <v>45107</v>
      </c>
      <c r="E19" s="231">
        <v>3.4008452816090697E-2</v>
      </c>
      <c r="F19" s="231">
        <v>2.44112573039767E-2</v>
      </c>
      <c r="G19" s="231">
        <v>4.4508222589097902E-2</v>
      </c>
      <c r="H19" s="231">
        <v>-1.0499480806683E-2</v>
      </c>
      <c r="I19" s="231">
        <v>9.5971955121139391E-3</v>
      </c>
      <c r="L19" s="98">
        <f t="shared" si="2"/>
        <v>7.4018438938444507E-3</v>
      </c>
      <c r="N19" s="98">
        <f t="shared" si="3"/>
        <v>4.2140961101270413E-2</v>
      </c>
      <c r="Q19" s="149">
        <f t="shared" si="4"/>
        <v>2.44112573039767E-2</v>
      </c>
      <c r="R19" s="149">
        <f t="shared" si="5"/>
        <v>4.2140961101270413E-2</v>
      </c>
      <c r="S19" s="102"/>
      <c r="T19" s="113">
        <f t="shared" si="0"/>
        <v>-1.0499480806683E-2</v>
      </c>
      <c r="U19" s="113">
        <f t="shared" si="1"/>
        <v>-5.4014388919515499E-4</v>
      </c>
    </row>
    <row r="20" spans="2:21" x14ac:dyDescent="0.2">
      <c r="D20" s="230">
        <v>45016</v>
      </c>
      <c r="E20" s="231">
        <v>2.0367241460172499E-2</v>
      </c>
      <c r="F20" s="231">
        <v>1.29826406070134E-2</v>
      </c>
      <c r="G20" s="231">
        <v>4.1084247574344403E-2</v>
      </c>
      <c r="H20" s="231">
        <v>-2.0698982836015699E-2</v>
      </c>
      <c r="I20" s="231">
        <v>7.3846008531591196E-3</v>
      </c>
      <c r="L20" s="98">
        <f t="shared" si="2"/>
        <v>-5.6080114241730344E-2</v>
      </c>
      <c r="N20" s="98">
        <f t="shared" si="3"/>
        <v>-2.4556724139239816E-2</v>
      </c>
      <c r="Q20" s="149">
        <f t="shared" si="4"/>
        <v>1.29826406070134E-2</v>
      </c>
      <c r="R20" s="149">
        <f t="shared" si="5"/>
        <v>-2.4556724139239816E-2</v>
      </c>
      <c r="S20" s="102"/>
      <c r="T20" s="113">
        <f t="shared" si="0"/>
        <v>-2.0698982836015699E-2</v>
      </c>
      <c r="U20" s="113">
        <f t="shared" si="1"/>
        <v>-1.61602490797365E-2</v>
      </c>
    </row>
    <row r="21" spans="2:21" x14ac:dyDescent="0.2">
      <c r="D21" s="230">
        <v>44926</v>
      </c>
      <c r="E21" s="231">
        <v>3.6038087703564703E-2</v>
      </c>
      <c r="F21" s="231">
        <v>2.79555048242476E-2</v>
      </c>
      <c r="G21" s="231">
        <v>3.6583800900858499E-2</v>
      </c>
      <c r="H21" s="231">
        <v>-5.4014388919515499E-4</v>
      </c>
      <c r="I21" s="231">
        <v>8.0825828793171205E-3</v>
      </c>
      <c r="L21" s="98">
        <f t="shared" si="2"/>
        <v>2.6874976385119743E-2</v>
      </c>
      <c r="N21" s="98">
        <f t="shared" si="3"/>
        <v>5.5838525660272476E-2</v>
      </c>
      <c r="Q21" s="149">
        <f t="shared" si="4"/>
        <v>2.79555048242476E-2</v>
      </c>
      <c r="R21" s="149">
        <f t="shared" si="5"/>
        <v>5.5838525660272476E-2</v>
      </c>
      <c r="S21" s="102"/>
      <c r="T21" s="113">
        <f t="shared" si="0"/>
        <v>-5.4014388919515499E-4</v>
      </c>
      <c r="U21" s="113">
        <f t="shared" si="1"/>
        <v>-2.22899338517595E-3</v>
      </c>
    </row>
    <row r="22" spans="2:21" x14ac:dyDescent="0.2">
      <c r="D22" s="230">
        <v>44834</v>
      </c>
      <c r="E22" s="231">
        <v>1.9589295678528899E-2</v>
      </c>
      <c r="F22" s="231">
        <v>1.40812431359791E-2</v>
      </c>
      <c r="G22" s="231">
        <v>3.5744423519048198E-2</v>
      </c>
      <c r="H22" s="231">
        <v>-1.61602490797365E-2</v>
      </c>
      <c r="I22" s="231">
        <v>5.5080525425498803E-3</v>
      </c>
      <c r="L22" s="98">
        <f t="shared" si="2"/>
        <v>-4.0611240016077015E-2</v>
      </c>
      <c r="N22" s="98">
        <f t="shared" si="3"/>
        <v>-1.1791692092596118E-2</v>
      </c>
      <c r="Q22" s="149">
        <f t="shared" si="4"/>
        <v>1.40812431359791E-2</v>
      </c>
      <c r="R22" s="149">
        <f t="shared" si="5"/>
        <v>-1.1791692092596118E-2</v>
      </c>
      <c r="S22" s="102"/>
      <c r="T22" s="113">
        <f t="shared" si="0"/>
        <v>-1.61602490797365E-2</v>
      </c>
      <c r="U22" s="113">
        <f t="shared" si="1"/>
        <v>1.34422117852181E-2</v>
      </c>
    </row>
    <row r="23" spans="2:21" x14ac:dyDescent="0.2">
      <c r="D23" s="230">
        <v>44742</v>
      </c>
      <c r="E23" s="231">
        <v>1.9337419885286401E-2</v>
      </c>
      <c r="F23" s="231">
        <v>1.6224916265056798E-2</v>
      </c>
      <c r="G23" s="231">
        <v>2.1572270112748499E-2</v>
      </c>
      <c r="H23" s="231">
        <v>-2.22899338517595E-3</v>
      </c>
      <c r="I23" s="231">
        <v>3.1125036202296098E-3</v>
      </c>
      <c r="L23" s="98">
        <f t="shared" si="2"/>
        <v>-2.9733800129369766E-2</v>
      </c>
      <c r="N23" s="98">
        <f t="shared" si="3"/>
        <v>-1.1888059973594656E-2</v>
      </c>
      <c r="Q23" s="149">
        <f t="shared" si="4"/>
        <v>1.6224916265056798E-2</v>
      </c>
      <c r="R23" s="149">
        <f t="shared" si="5"/>
        <v>-1.1888059973594656E-2</v>
      </c>
      <c r="T23" s="113">
        <f t="shared" si="0"/>
        <v>-2.22899338517595E-3</v>
      </c>
      <c r="U23" s="113">
        <f t="shared" si="1"/>
        <v>1.8592603017515402E-2</v>
      </c>
    </row>
    <row r="24" spans="2:21" x14ac:dyDescent="0.2">
      <c r="D24" s="230">
        <v>44651</v>
      </c>
      <c r="E24" s="231">
        <v>3.29898842321973E-2</v>
      </c>
      <c r="F24" s="231">
        <v>2.3957303530431E-2</v>
      </c>
      <c r="G24" s="231">
        <v>1.9527063506989E-2</v>
      </c>
      <c r="H24" s="231">
        <v>1.34422117852181E-2</v>
      </c>
      <c r="I24" s="231">
        <v>9.0325807017662702E-3</v>
      </c>
      <c r="L24" s="98">
        <f t="shared" si="2"/>
        <v>4.4026699018056012E-3</v>
      </c>
      <c r="N24" s="98">
        <f t="shared" si="3"/>
        <v>1.4766200131679286E-2</v>
      </c>
      <c r="Q24" s="149">
        <f t="shared" si="4"/>
        <v>2.3957303530431E-2</v>
      </c>
      <c r="R24" s="149">
        <f t="shared" si="5"/>
        <v>1.4766200131679286E-2</v>
      </c>
      <c r="T24" s="113">
        <f t="shared" si="0"/>
        <v>1.34422117852181E-2</v>
      </c>
      <c r="U24" s="113">
        <f t="shared" si="1"/>
        <v>1.23113531619657E-2</v>
      </c>
    </row>
    <row r="25" spans="2:21" x14ac:dyDescent="0.2">
      <c r="D25" s="230">
        <v>44561</v>
      </c>
      <c r="E25" s="231">
        <v>3.9571558026416397E-2</v>
      </c>
      <c r="F25" s="231">
        <v>2.86427051187353E-2</v>
      </c>
      <c r="G25" s="231">
        <v>2.10013739465412E-2</v>
      </c>
      <c r="H25" s="231">
        <v>1.8592603017515402E-2</v>
      </c>
      <c r="I25" s="231">
        <v>1.0928852907681001E-2</v>
      </c>
      <c r="L25" s="98">
        <f t="shared" si="2"/>
        <v>2.9616934682528358E-2</v>
      </c>
      <c r="N25" s="98">
        <f t="shared" si="3"/>
        <v>3.9751454286069077E-2</v>
      </c>
      <c r="Q25" s="149">
        <f t="shared" si="4"/>
        <v>2.86427051187353E-2</v>
      </c>
      <c r="R25" s="149">
        <f t="shared" si="5"/>
        <v>3.9751454286069077E-2</v>
      </c>
      <c r="T25" s="113">
        <f t="shared" si="0"/>
        <v>1.8592603017515402E-2</v>
      </c>
      <c r="U25" s="113">
        <f t="shared" si="1"/>
        <v>1.9712256177612398E-3</v>
      </c>
    </row>
    <row r="26" spans="2:21" x14ac:dyDescent="0.2">
      <c r="D26" s="230">
        <v>44469</v>
      </c>
      <c r="E26" s="231">
        <v>2.8158885422509002E-2</v>
      </c>
      <c r="F26" s="231">
        <v>2.31748831905602E-2</v>
      </c>
      <c r="G26" s="231">
        <v>1.58436497536062E-2</v>
      </c>
      <c r="H26" s="231">
        <v>1.23113531619657E-2</v>
      </c>
      <c r="I26" s="231">
        <v>4.98400223194878E-3</v>
      </c>
      <c r="L26" s="98">
        <f t="shared" si="2"/>
        <v>3.0459492167314948E-2</v>
      </c>
      <c r="N26" s="98">
        <f t="shared" si="3"/>
        <v>4.1568549024591395E-2</v>
      </c>
      <c r="Q26" s="149">
        <f t="shared" si="4"/>
        <v>2.31748831905602E-2</v>
      </c>
      <c r="R26" s="149">
        <f t="shared" si="5"/>
        <v>4.1568549024591395E-2</v>
      </c>
      <c r="T26" s="113">
        <f t="shared" si="0"/>
        <v>1.23113531619657E-2</v>
      </c>
      <c r="U26" s="113">
        <f t="shared" si="1"/>
        <v>8.1852445625009602E-3</v>
      </c>
    </row>
    <row r="27" spans="2:21" x14ac:dyDescent="0.2">
      <c r="D27" s="230">
        <v>44377</v>
      </c>
      <c r="E27" s="231">
        <v>1.58073339106574E-2</v>
      </c>
      <c r="F27" s="231">
        <v>1.166364616295E-2</v>
      </c>
      <c r="G27" s="231">
        <v>1.3808326309423601E-2</v>
      </c>
      <c r="H27" s="231">
        <v>1.9712256177612398E-3</v>
      </c>
      <c r="I27" s="231">
        <v>4.1436877477074099E-3</v>
      </c>
      <c r="L27" s="98">
        <f t="shared" si="2"/>
        <v>-8.9351078978459429E-3</v>
      </c>
      <c r="N27" s="98">
        <f t="shared" si="3"/>
        <v>5.8646992655897456E-4</v>
      </c>
      <c r="Q27" s="149">
        <f t="shared" si="4"/>
        <v>1.166364616295E-2</v>
      </c>
      <c r="R27" s="149">
        <f t="shared" si="5"/>
        <v>5.8646992655897456E-4</v>
      </c>
      <c r="T27" s="113">
        <f t="shared" si="0"/>
        <v>1.9712256177612398E-3</v>
      </c>
      <c r="U27" s="113">
        <f t="shared" si="1"/>
        <v>7.7165795101667E-3</v>
      </c>
    </row>
    <row r="28" spans="2:21" x14ac:dyDescent="0.2">
      <c r="D28" s="230">
        <v>44286</v>
      </c>
      <c r="E28" s="231">
        <v>1.9529288294106099E-2</v>
      </c>
      <c r="F28" s="231">
        <v>1.54045393903686E-2</v>
      </c>
      <c r="G28" s="231">
        <v>1.1344290670702599E-2</v>
      </c>
      <c r="H28" s="231">
        <v>8.1852445625009602E-3</v>
      </c>
      <c r="I28" s="231">
        <v>4.1247489037375303E-3</v>
      </c>
      <c r="L28" s="98">
        <f t="shared" si="2"/>
        <v>9.0078068065690825E-3</v>
      </c>
      <c r="N28" s="98">
        <f t="shared" si="3"/>
        <v>1.624516696404199E-2</v>
      </c>
      <c r="Q28" s="149">
        <f t="shared" si="4"/>
        <v>1.54045393903686E-2</v>
      </c>
      <c r="R28" s="149">
        <f t="shared" si="5"/>
        <v>1.624516696404199E-2</v>
      </c>
      <c r="T28" s="113">
        <f t="shared" si="0"/>
        <v>8.1852445625009602E-3</v>
      </c>
      <c r="U28" s="113">
        <f t="shared" si="1"/>
        <v>6.6030811766506501E-3</v>
      </c>
    </row>
    <row r="29" spans="2:21" x14ac:dyDescent="0.2">
      <c r="D29" s="230">
        <v>44196</v>
      </c>
      <c r="E29" s="231">
        <v>2.18009649185015E-2</v>
      </c>
      <c r="F29" s="231">
        <v>1.53466475919117E-2</v>
      </c>
      <c r="G29" s="231">
        <v>1.40611728138128E-2</v>
      </c>
      <c r="H29" s="231">
        <v>7.7165795101667E-3</v>
      </c>
      <c r="I29" s="231">
        <v>6.4543173265897398E-3</v>
      </c>
      <c r="L29" s="98">
        <f t="shared" si="2"/>
        <v>9.6708999431095559E-3</v>
      </c>
      <c r="N29" s="98">
        <f t="shared" si="3"/>
        <v>1.7259687612158681E-2</v>
      </c>
      <c r="Q29" s="149">
        <f t="shared" si="4"/>
        <v>1.53466475919117E-2</v>
      </c>
      <c r="R29" s="149">
        <f t="shared" si="5"/>
        <v>1.7259687612158681E-2</v>
      </c>
      <c r="T29" s="113">
        <f t="shared" si="0"/>
        <v>7.7165795101667E-3</v>
      </c>
      <c r="U29" s="113">
        <f t="shared" si="1"/>
        <v>7.9042502315383907E-3</v>
      </c>
    </row>
    <row r="30" spans="2:21" x14ac:dyDescent="0.2">
      <c r="D30" s="230">
        <v>44104</v>
      </c>
      <c r="E30" s="231">
        <v>1.7339861483086801E-2</v>
      </c>
      <c r="F30" s="231">
        <v>1.33433652969528E-2</v>
      </c>
      <c r="G30" s="231">
        <v>1.0750032175794601E-2</v>
      </c>
      <c r="H30" s="231">
        <v>6.6030811766506501E-3</v>
      </c>
      <c r="I30" s="231">
        <v>3.9964961861339004E-3</v>
      </c>
      <c r="L30" s="98">
        <f t="shared" si="2"/>
        <v>4.3193765727556109E-3</v>
      </c>
      <c r="N30" s="98">
        <f t="shared" si="3"/>
        <v>1.1058935593907471E-2</v>
      </c>
      <c r="Q30" s="149">
        <f t="shared" si="4"/>
        <v>1.33433652969528E-2</v>
      </c>
      <c r="R30" s="149">
        <f t="shared" si="5"/>
        <v>1.1058935593907471E-2</v>
      </c>
      <c r="T30" s="113">
        <f t="shared" si="0"/>
        <v>6.6030811766506501E-3</v>
      </c>
      <c r="U30" s="113">
        <f t="shared" si="1"/>
        <v>-4.3493190572559799E-2</v>
      </c>
    </row>
    <row r="31" spans="2:21" x14ac:dyDescent="0.2">
      <c r="D31" s="230">
        <v>44012</v>
      </c>
      <c r="E31" s="231">
        <v>1.7794253691275401E-2</v>
      </c>
      <c r="F31" s="231">
        <v>1.6044210579554501E-2</v>
      </c>
      <c r="G31" s="231">
        <v>9.8934991643340707E-3</v>
      </c>
      <c r="H31" s="231">
        <v>7.9042502315383907E-3</v>
      </c>
      <c r="I31" s="231">
        <v>1.75004311172091E-3</v>
      </c>
      <c r="L31" s="98">
        <f t="shared" si="2"/>
        <v>9.8112799037572293E-2</v>
      </c>
      <c r="N31" s="98">
        <f t="shared" si="3"/>
        <v>0.10703621957736908</v>
      </c>
      <c r="Q31" s="149">
        <f t="shared" si="4"/>
        <v>1.6044210579554501E-2</v>
      </c>
      <c r="R31" s="149">
        <f t="shared" si="5"/>
        <v>0.10703621957736908</v>
      </c>
      <c r="T31" s="113">
        <f t="shared" si="0"/>
        <v>7.9042502315383907E-3</v>
      </c>
      <c r="U31" s="113">
        <f t="shared" si="1"/>
        <v>-6.3321376269201901E-3</v>
      </c>
    </row>
    <row r="32" spans="2:21" x14ac:dyDescent="0.2">
      <c r="D32" s="230">
        <v>43921</v>
      </c>
      <c r="E32" s="231">
        <v>-3.3360370476791197E-2</v>
      </c>
      <c r="F32" s="231">
        <v>-2.6980885588120201E-2</v>
      </c>
      <c r="G32" s="231">
        <v>1.01328200957686E-2</v>
      </c>
      <c r="H32" s="231">
        <v>-4.3493190572559799E-2</v>
      </c>
      <c r="I32" s="231">
        <v>-6.3794848886709601E-3</v>
      </c>
      <c r="L32" s="98">
        <f t="shared" si="2"/>
        <v>-0.10871520563567259</v>
      </c>
      <c r="N32" s="98">
        <f t="shared" si="3"/>
        <v>-9.3940424697550484E-2</v>
      </c>
      <c r="Q32" s="149">
        <f t="shared" si="4"/>
        <v>-2.6980885588120201E-2</v>
      </c>
      <c r="R32" s="149">
        <f t="shared" si="5"/>
        <v>-9.3940424697550484E-2</v>
      </c>
      <c r="T32" s="113">
        <f t="shared" si="0"/>
        <v>-4.3493190572559799E-2</v>
      </c>
      <c r="U32" s="113">
        <f t="shared" si="1"/>
        <v>1.6507425634488199E-3</v>
      </c>
    </row>
    <row r="33" spans="4:21" x14ac:dyDescent="0.2">
      <c r="D33" s="230">
        <v>43830</v>
      </c>
      <c r="E33" s="231">
        <v>1.13445084482465E-2</v>
      </c>
      <c r="F33" s="231">
        <v>6.1956089982182702E-3</v>
      </c>
      <c r="G33" s="231">
        <v>1.7685118715482399E-2</v>
      </c>
      <c r="H33" s="231">
        <v>-6.3321376269201901E-3</v>
      </c>
      <c r="I33" s="231">
        <v>5.1488994500282397E-3</v>
      </c>
      <c r="L33" s="98">
        <f t="shared" si="2"/>
        <v>-2.0343030504065246E-2</v>
      </c>
      <c r="N33" s="98">
        <f t="shared" si="3"/>
        <v>-8.1510424136214121E-3</v>
      </c>
      <c r="Q33" s="149">
        <f t="shared" si="4"/>
        <v>6.1956089982182702E-3</v>
      </c>
      <c r="R33" s="149">
        <f t="shared" si="5"/>
        <v>-8.1510424136214121E-3</v>
      </c>
      <c r="T33" s="113">
        <f t="shared" si="0"/>
        <v>-6.3321376269201901E-3</v>
      </c>
      <c r="U33" s="113">
        <f t="shared" si="1"/>
        <v>8.3291466433756296E-3</v>
      </c>
    </row>
    <row r="34" spans="4:21" x14ac:dyDescent="0.2">
      <c r="D34" s="230">
        <v>43738</v>
      </c>
      <c r="E34" s="231">
        <v>1.7284681156625702E-2</v>
      </c>
      <c r="F34" s="231">
        <v>1.55143650441534E-2</v>
      </c>
      <c r="G34" s="231">
        <v>1.5636881550101699E-2</v>
      </c>
      <c r="H34" s="231">
        <v>1.6507425634488199E-3</v>
      </c>
      <c r="I34" s="231">
        <v>1.7703161124723501E-3</v>
      </c>
      <c r="L34" s="98">
        <f t="shared" si="2"/>
        <v>-1.0070641438660037E-2</v>
      </c>
      <c r="N34" s="98">
        <f t="shared" si="3"/>
        <v>3.6288753448501243E-3</v>
      </c>
      <c r="Q34" s="149">
        <f t="shared" si="4"/>
        <v>1.55143650441534E-2</v>
      </c>
      <c r="R34" s="149">
        <f t="shared" si="5"/>
        <v>3.6288753448501243E-3</v>
      </c>
      <c r="T34" s="113">
        <f t="shared" si="0"/>
        <v>1.6507425634488199E-3</v>
      </c>
      <c r="U34" s="113">
        <f t="shared" si="1"/>
        <v>-4.1902838375462003E-3</v>
      </c>
    </row>
    <row r="35" spans="4:21" x14ac:dyDescent="0.2">
      <c r="D35" s="230">
        <v>43646</v>
      </c>
      <c r="E35" s="231">
        <v>2.2340999686161302E-2</v>
      </c>
      <c r="F35" s="231">
        <v>1.9649706312829501E-2</v>
      </c>
      <c r="G35" s="231">
        <v>1.4010715797994001E-2</v>
      </c>
      <c r="H35" s="231">
        <v>8.3291466433756296E-3</v>
      </c>
      <c r="I35" s="231">
        <v>2.6912933733317899E-3</v>
      </c>
      <c r="L35" s="98">
        <f t="shared" si="2"/>
        <v>3.0302218412971121E-2</v>
      </c>
      <c r="N35" s="98">
        <f t="shared" si="3"/>
        <v>4.1925794897540447E-2</v>
      </c>
      <c r="Q35" s="149">
        <f t="shared" si="4"/>
        <v>1.9649706312829501E-2</v>
      </c>
      <c r="R35" s="149">
        <f t="shared" si="5"/>
        <v>4.1925794897540447E-2</v>
      </c>
      <c r="T35" s="113">
        <f t="shared" si="0"/>
        <v>8.3291466433756296E-3</v>
      </c>
      <c r="U35" s="113">
        <f t="shared" si="1"/>
        <v>-2.2433223543110899E-3</v>
      </c>
    </row>
    <row r="36" spans="4:21" x14ac:dyDescent="0.2">
      <c r="D36" s="230">
        <v>43555</v>
      </c>
      <c r="E36" s="231">
        <v>1.1182910814471E-2</v>
      </c>
      <c r="F36" s="231">
        <v>7.1840280174264399E-3</v>
      </c>
      <c r="G36" s="231">
        <v>1.5369587947269E-2</v>
      </c>
      <c r="H36" s="231">
        <v>-4.1902838375462003E-3</v>
      </c>
      <c r="I36" s="231">
        <v>3.9988827970446304E-3</v>
      </c>
      <c r="L36" s="98">
        <f t="shared" si="2"/>
        <v>-7.6074300463099351E-3</v>
      </c>
      <c r="N36" s="98">
        <f t="shared" si="3"/>
        <v>3.6157796407005893E-3</v>
      </c>
      <c r="Q36" s="149">
        <f t="shared" si="4"/>
        <v>7.1840280174264399E-3</v>
      </c>
      <c r="R36" s="149">
        <f t="shared" si="5"/>
        <v>3.6157796407005893E-3</v>
      </c>
      <c r="T36" s="113">
        <f t="shared" si="0"/>
        <v>-4.1902838375462003E-3</v>
      </c>
      <c r="U36" s="113">
        <f t="shared" si="1"/>
        <v>4.7431408073894303E-3</v>
      </c>
    </row>
    <row r="37" spans="4:21" x14ac:dyDescent="0.2">
      <c r="D37" s="230">
        <v>43465</v>
      </c>
      <c r="E37" s="231">
        <v>2.62223019101873E-2</v>
      </c>
      <c r="F37" s="231">
        <v>2.2460729307413298E-2</v>
      </c>
      <c r="G37" s="231">
        <v>2.8471388854158598E-2</v>
      </c>
      <c r="H37" s="231">
        <v>-2.2433223543110899E-3</v>
      </c>
      <c r="I37" s="231">
        <v>3.76157260277398E-3</v>
      </c>
      <c r="L37" s="98">
        <f t="shared" si="2"/>
        <v>-1.4505386247841893E-2</v>
      </c>
      <c r="N37" s="98">
        <f t="shared" si="3"/>
        <v>9.740460864624545E-3</v>
      </c>
      <c r="Q37" s="149">
        <f t="shared" si="4"/>
        <v>2.2460729307413298E-2</v>
      </c>
      <c r="R37" s="149">
        <f t="shared" si="5"/>
        <v>9.740460864624545E-3</v>
      </c>
      <c r="T37" s="113">
        <f t="shared" si="0"/>
        <v>-2.2433223543110899E-3</v>
      </c>
      <c r="U37" s="113">
        <f t="shared" si="1"/>
        <v>1.0342233719329E-2</v>
      </c>
    </row>
    <row r="38" spans="4:21" x14ac:dyDescent="0.2">
      <c r="D38" s="230">
        <v>43373</v>
      </c>
      <c r="E38" s="231">
        <v>2.29645313908904E-2</v>
      </c>
      <c r="F38" s="231">
        <v>1.7894128847450501E-2</v>
      </c>
      <c r="G38" s="231">
        <v>1.8211791325911299E-2</v>
      </c>
      <c r="H38" s="231">
        <v>4.7431408073894303E-3</v>
      </c>
      <c r="I38" s="231">
        <v>5.0704025434399804E-3</v>
      </c>
      <c r="L38" s="98">
        <f t="shared" si="2"/>
        <v>-5.0839252549337724E-3</v>
      </c>
      <c r="N38" s="98">
        <f t="shared" si="3"/>
        <v>7.8987820314786461E-3</v>
      </c>
      <c r="Q38" s="149">
        <f t="shared" si="4"/>
        <v>1.7894128847450501E-2</v>
      </c>
      <c r="R38" s="149">
        <f t="shared" si="5"/>
        <v>7.8987820314786461E-3</v>
      </c>
      <c r="T38" s="113">
        <f t="shared" si="0"/>
        <v>4.7431408073894303E-3</v>
      </c>
      <c r="U38" s="113">
        <f t="shared" si="1"/>
        <v>2.2814068974921602E-3</v>
      </c>
    </row>
    <row r="39" spans="4:21" x14ac:dyDescent="0.2">
      <c r="D39" s="230">
        <v>43281</v>
      </c>
      <c r="E39" s="231">
        <v>2.76718715700759E-2</v>
      </c>
      <c r="F39" s="231">
        <v>2.08061791287266E-2</v>
      </c>
      <c r="G39" s="231">
        <v>1.7329246079324099E-2</v>
      </c>
      <c r="H39" s="231">
        <v>1.0342233719329E-2</v>
      </c>
      <c r="I39" s="231">
        <v>6.8656924413493603E-3</v>
      </c>
      <c r="L39" s="98">
        <f t="shared" si="2"/>
        <v>2.4489932094939087E-2</v>
      </c>
      <c r="N39" s="98">
        <f t="shared" si="3"/>
        <v>3.5087846431801628E-2</v>
      </c>
      <c r="Q39" s="149">
        <f t="shared" si="4"/>
        <v>2.08061791287266E-2</v>
      </c>
      <c r="R39" s="149">
        <f t="shared" si="5"/>
        <v>3.5087846431801628E-2</v>
      </c>
      <c r="T39" s="113">
        <f t="shared" si="0"/>
        <v>1.0342233719329E-2</v>
      </c>
      <c r="U39" s="113">
        <f t="shared" si="1"/>
        <v>5.2921284886017998E-3</v>
      </c>
    </row>
    <row r="40" spans="4:21" x14ac:dyDescent="0.2">
      <c r="D40" s="230">
        <v>43190</v>
      </c>
      <c r="E40" s="231">
        <v>2.0792451004835299E-2</v>
      </c>
      <c r="F40" s="231">
        <v>1.5378831835992099E-2</v>
      </c>
      <c r="G40" s="231">
        <v>1.8514865554724799E-2</v>
      </c>
      <c r="H40" s="231">
        <v>2.2814068974921602E-3</v>
      </c>
      <c r="I40" s="231">
        <v>5.4136191688431796E-3</v>
      </c>
      <c r="L40" s="98">
        <f t="shared" si="2"/>
        <v>-3.0027633130086397E-3</v>
      </c>
      <c r="N40" s="98">
        <f t="shared" si="3"/>
        <v>9.9592116740618852E-3</v>
      </c>
      <c r="Q40" s="149">
        <f t="shared" si="4"/>
        <v>1.5378831835992099E-2</v>
      </c>
      <c r="R40" s="149">
        <f t="shared" si="5"/>
        <v>9.9592116740618852E-3</v>
      </c>
      <c r="T40" s="113">
        <f t="shared" si="0"/>
        <v>2.2814068974921602E-3</v>
      </c>
      <c r="U40" s="113">
        <f t="shared" si="1"/>
        <v>8.9688327565194299E-3</v>
      </c>
    </row>
    <row r="41" spans="4:21" x14ac:dyDescent="0.2">
      <c r="D41" s="230">
        <v>43100</v>
      </c>
      <c r="E41" s="231">
        <v>2.3983905852507599E-2</v>
      </c>
      <c r="F41" s="231">
        <v>1.70432062907706E-2</v>
      </c>
      <c r="G41" s="231">
        <v>1.87095585878405E-2</v>
      </c>
      <c r="H41" s="231">
        <v>5.2921284886017998E-3</v>
      </c>
      <c r="I41" s="231">
        <v>6.9406995617370699E-3</v>
      </c>
      <c r="L41" s="98">
        <f t="shared" si="2"/>
        <v>-1.1609195855613573E-3</v>
      </c>
      <c r="N41" s="98">
        <f t="shared" si="3"/>
        <v>1.0464570070536361E-2</v>
      </c>
      <c r="Q41" s="149">
        <f t="shared" si="4"/>
        <v>1.70432062907706E-2</v>
      </c>
      <c r="R41" s="149">
        <f t="shared" si="5"/>
        <v>1.0464570070536361E-2</v>
      </c>
      <c r="T41" s="113">
        <f t="shared" si="0"/>
        <v>5.2921284886017998E-3</v>
      </c>
      <c r="U41" s="113">
        <f t="shared" si="1"/>
        <v>1.5218040502773001E-2</v>
      </c>
    </row>
    <row r="42" spans="4:21" x14ac:dyDescent="0.2">
      <c r="D42" s="230">
        <v>43008</v>
      </c>
      <c r="E42" s="231">
        <v>3.81522429835267E-2</v>
      </c>
      <c r="F42" s="231">
        <v>3.2389536204625001E-2</v>
      </c>
      <c r="G42" s="231">
        <v>2.91924716126408E-2</v>
      </c>
      <c r="H42" s="231">
        <v>8.9688327565194299E-3</v>
      </c>
      <c r="I42" s="231">
        <v>5.7627067789016596E-3</v>
      </c>
      <c r="L42" s="98">
        <f t="shared" si="2"/>
        <v>-1.9992612411103292E-3</v>
      </c>
      <c r="N42" s="98">
        <f t="shared" si="3"/>
        <v>2.1215770048881533E-2</v>
      </c>
      <c r="Q42" s="149">
        <f t="shared" si="4"/>
        <v>3.2389536204625001E-2</v>
      </c>
      <c r="R42" s="149">
        <f t="shared" si="5"/>
        <v>2.1215770048881533E-2</v>
      </c>
      <c r="T42" s="113">
        <f t="shared" si="0"/>
        <v>8.9688327565194299E-3</v>
      </c>
      <c r="U42" s="113">
        <f t="shared" si="1"/>
        <v>1.1727329462473301E-2</v>
      </c>
    </row>
    <row r="43" spans="4:21" x14ac:dyDescent="0.2">
      <c r="D43" s="230">
        <v>42916</v>
      </c>
      <c r="E43" s="231">
        <v>3.7049527669802698E-2</v>
      </c>
      <c r="F43" s="231">
        <v>2.77409657999651E-2</v>
      </c>
      <c r="G43" s="231">
        <v>2.18288562340728E-2</v>
      </c>
      <c r="H43" s="231">
        <v>1.5218040502773001E-2</v>
      </c>
      <c r="I43" s="231">
        <v>9.3085618698375908E-3</v>
      </c>
      <c r="L43" s="98">
        <f t="shared" si="2"/>
        <v>2.134464860465983E-2</v>
      </c>
      <c r="N43" s="98">
        <f t="shared" si="3"/>
        <v>3.3924651862326405E-2</v>
      </c>
      <c r="Q43" s="149">
        <f t="shared" si="4"/>
        <v>2.77409657999651E-2</v>
      </c>
      <c r="R43" s="149">
        <f t="shared" si="5"/>
        <v>3.3924651862326405E-2</v>
      </c>
      <c r="T43" s="113">
        <f t="shared" si="0"/>
        <v>1.5218040502773001E-2</v>
      </c>
      <c r="U43" s="113">
        <f t="shared" si="1"/>
        <v>1.0345965048473E-2</v>
      </c>
    </row>
    <row r="44" spans="4:21" x14ac:dyDescent="0.2">
      <c r="D44" s="230">
        <v>42825</v>
      </c>
      <c r="E44" s="231">
        <v>3.2834180069554499E-2</v>
      </c>
      <c r="F44" s="231">
        <v>2.59485927386542E-2</v>
      </c>
      <c r="G44" s="231">
        <v>2.1099329810730399E-2</v>
      </c>
      <c r="H44" s="231">
        <v>1.1727329462473301E-2</v>
      </c>
      <c r="I44" s="231">
        <v>6.88558733090033E-3</v>
      </c>
      <c r="L44" s="98">
        <f t="shared" si="2"/>
        <v>1.415178634611893E-2</v>
      </c>
      <c r="N44" s="98">
        <f t="shared" si="3"/>
        <v>2.8419341405060194E-2</v>
      </c>
      <c r="Q44" s="149">
        <f t="shared" si="4"/>
        <v>2.59485927386542E-2</v>
      </c>
      <c r="R44" s="149">
        <f t="shared" si="5"/>
        <v>2.8419341405060194E-2</v>
      </c>
      <c r="T44" s="113">
        <f t="shared" si="0"/>
        <v>1.1727329462473301E-2</v>
      </c>
      <c r="U44" s="113">
        <f t="shared" si="1"/>
        <v>2.16323942126187E-2</v>
      </c>
    </row>
    <row r="45" spans="4:21" x14ac:dyDescent="0.2">
      <c r="D45" s="230">
        <v>42735</v>
      </c>
      <c r="E45" s="231">
        <v>3.3204052007591203E-2</v>
      </c>
      <c r="F45" s="231">
        <v>2.41123806768909E-2</v>
      </c>
      <c r="G45" s="231">
        <v>2.2865605520579799E-2</v>
      </c>
      <c r="H45" s="231">
        <v>1.0345965048473E-2</v>
      </c>
      <c r="I45" s="231">
        <v>9.0916713307003499E-3</v>
      </c>
      <c r="L45" s="98">
        <f t="shared" si="2"/>
        <v>-9.4630445086429354E-3</v>
      </c>
      <c r="N45" s="98">
        <f t="shared" si="3"/>
        <v>3.9746269986342675E-3</v>
      </c>
      <c r="Q45" s="149">
        <f t="shared" si="4"/>
        <v>2.41123806768909E-2</v>
      </c>
      <c r="R45" s="149">
        <f t="shared" si="5"/>
        <v>3.9746269986342675E-3</v>
      </c>
      <c r="T45" s="113">
        <f t="shared" si="0"/>
        <v>1.0345965048473E-2</v>
      </c>
      <c r="U45" s="113">
        <f t="shared" si="1"/>
        <v>1.4929927093016999E-2</v>
      </c>
    </row>
    <row r="46" spans="4:21" x14ac:dyDescent="0.2">
      <c r="D46" s="230">
        <v>42643</v>
      </c>
      <c r="E46" s="231">
        <v>4.1262132717149902E-2</v>
      </c>
      <c r="F46" s="231">
        <v>3.3931138767651602E-2</v>
      </c>
      <c r="G46" s="231">
        <v>1.96372528402118E-2</v>
      </c>
      <c r="H46" s="231">
        <v>2.16323942126187E-2</v>
      </c>
      <c r="I46" s="231">
        <v>7.3309939494983203E-3</v>
      </c>
      <c r="L46" s="98">
        <f t="shared" si="2"/>
        <v>3.3396011677230247E-2</v>
      </c>
      <c r="N46" s="98">
        <f t="shared" si="3"/>
        <v>4.5964482242535354E-2</v>
      </c>
      <c r="Q46" s="149">
        <f t="shared" si="4"/>
        <v>3.3931138767651602E-2</v>
      </c>
      <c r="R46" s="149">
        <f t="shared" si="5"/>
        <v>4.5964482242535354E-2</v>
      </c>
      <c r="T46" s="113">
        <f t="shared" si="0"/>
        <v>2.16323942126187E-2</v>
      </c>
      <c r="U46" s="113">
        <f t="shared" si="1"/>
        <v>2.98735177313354E-4</v>
      </c>
    </row>
    <row r="47" spans="4:21" x14ac:dyDescent="0.2">
      <c r="D47" s="230">
        <v>42551</v>
      </c>
      <c r="E47" s="231">
        <v>3.1133198698372999E-2</v>
      </c>
      <c r="F47" s="231">
        <v>2.6572746680575601E-2</v>
      </c>
      <c r="G47" s="231">
        <v>1.6224327183406499E-2</v>
      </c>
      <c r="H47" s="231">
        <v>1.4929927093016999E-2</v>
      </c>
      <c r="I47" s="231">
        <v>4.5604520177973604E-3</v>
      </c>
      <c r="L47" s="98">
        <f t="shared" si="2"/>
        <v>4.0609388353527107E-2</v>
      </c>
      <c r="N47" s="98">
        <f t="shared" si="3"/>
        <v>5.2669931390370905E-2</v>
      </c>
      <c r="Q47" s="149">
        <f t="shared" si="4"/>
        <v>2.6572746680575601E-2</v>
      </c>
      <c r="R47" s="149">
        <f t="shared" si="5"/>
        <v>5.2669931390370905E-2</v>
      </c>
      <c r="T47" s="113">
        <f t="shared" si="0"/>
        <v>1.4929927093016999E-2</v>
      </c>
      <c r="U47" s="113">
        <f t="shared" si="1"/>
        <v>6.0616152007636403E-3</v>
      </c>
    </row>
    <row r="48" spans="4:21" x14ac:dyDescent="0.2">
      <c r="D48" s="230">
        <v>42460</v>
      </c>
      <c r="E48" s="231">
        <v>1.65583850135552E-2</v>
      </c>
      <c r="F48" s="231">
        <v>1.2699403481521499E-2</v>
      </c>
      <c r="G48" s="231">
        <v>1.6274842769534399E-2</v>
      </c>
      <c r="H48" s="231">
        <v>2.98735177313354E-4</v>
      </c>
      <c r="I48" s="231">
        <v>3.8589815320336299E-3</v>
      </c>
      <c r="L48" s="98">
        <f t="shared" si="2"/>
        <v>-9.8157965138692457E-3</v>
      </c>
      <c r="N48" s="98">
        <f t="shared" si="3"/>
        <v>2.4160053128980952E-3</v>
      </c>
      <c r="Q48" s="149">
        <f t="shared" si="4"/>
        <v>1.2699403481521499E-2</v>
      </c>
      <c r="R48" s="149">
        <f t="shared" si="5"/>
        <v>2.4160053128980952E-3</v>
      </c>
      <c r="T48" s="113">
        <f t="shared" si="0"/>
        <v>2.98735177313354E-4</v>
      </c>
      <c r="U48" s="113">
        <f t="shared" si="1"/>
        <v>-8.2361107184485995E-4</v>
      </c>
    </row>
    <row r="49" spans="4:21" x14ac:dyDescent="0.2">
      <c r="D49" s="230">
        <v>42369</v>
      </c>
      <c r="E49" s="231">
        <v>2.37035240806968E-2</v>
      </c>
      <c r="F49" s="231">
        <v>1.84720121318405E-2</v>
      </c>
      <c r="G49" s="231">
        <v>1.7618849575335299E-2</v>
      </c>
      <c r="H49" s="231">
        <v>6.0616152007636403E-3</v>
      </c>
      <c r="I49" s="231">
        <v>5.2315119488562404E-3</v>
      </c>
      <c r="L49" s="98">
        <f t="shared" si="2"/>
        <v>1.8145996456642562E-2</v>
      </c>
      <c r="N49" s="98">
        <f t="shared" si="3"/>
        <v>3.0664268870759237E-2</v>
      </c>
      <c r="Q49" s="149">
        <f t="shared" si="4"/>
        <v>1.84720121318405E-2</v>
      </c>
      <c r="R49" s="149">
        <f t="shared" si="5"/>
        <v>3.0664268870759237E-2</v>
      </c>
      <c r="T49" s="113">
        <f t="shared" si="0"/>
        <v>6.0616152007636403E-3</v>
      </c>
      <c r="U49" s="113">
        <f t="shared" si="1"/>
        <v>9.8949365666227192E-3</v>
      </c>
    </row>
    <row r="50" spans="4:21" x14ac:dyDescent="0.2">
      <c r="D50" s="230">
        <v>42277</v>
      </c>
      <c r="E50" s="231">
        <v>2.0990961405619998E-2</v>
      </c>
      <c r="F50" s="231">
        <v>1.5850244802967799E-2</v>
      </c>
      <c r="G50" s="231">
        <v>2.1801725825317201E-2</v>
      </c>
      <c r="H50" s="231">
        <v>-8.2361107184485995E-4</v>
      </c>
      <c r="I50" s="231">
        <v>5.1407166026521903E-3</v>
      </c>
      <c r="L50" s="98">
        <f t="shared" si="2"/>
        <v>-1.9635921814316799E-2</v>
      </c>
      <c r="N50" s="98">
        <f t="shared" si="3"/>
        <v>-3.411942634740539E-3</v>
      </c>
      <c r="Q50" s="149">
        <f t="shared" si="4"/>
        <v>1.5850244802967799E-2</v>
      </c>
      <c r="R50" s="149">
        <f t="shared" si="5"/>
        <v>-3.411942634740539E-3</v>
      </c>
      <c r="T50" s="113">
        <f t="shared" si="0"/>
        <v>-8.2361107184485995E-4</v>
      </c>
      <c r="U50" s="113">
        <f t="shared" si="1"/>
        <v>1.64303930375032E-2</v>
      </c>
    </row>
    <row r="51" spans="4:21" x14ac:dyDescent="0.2">
      <c r="D51" s="230">
        <v>42185</v>
      </c>
      <c r="E51" s="231">
        <v>2.5943454031908401E-2</v>
      </c>
      <c r="F51" s="231">
        <v>1.88876140423163E-2</v>
      </c>
      <c r="G51" s="231">
        <v>1.60621022820862E-2</v>
      </c>
      <c r="H51" s="231">
        <v>9.8949365666227192E-3</v>
      </c>
      <c r="I51" s="231">
        <v>7.0558399895921803E-3</v>
      </c>
      <c r="L51" s="98">
        <f t="shared" si="2"/>
        <v>-1.5755575824969333E-3</v>
      </c>
      <c r="N51" s="98">
        <f t="shared" si="3"/>
        <v>7.3033617620521518E-3</v>
      </c>
      <c r="Q51" s="149">
        <f t="shared" si="4"/>
        <v>1.88876140423163E-2</v>
      </c>
      <c r="R51" s="149">
        <f t="shared" si="5"/>
        <v>7.3033617620521518E-3</v>
      </c>
      <c r="T51" s="113">
        <f t="shared" si="0"/>
        <v>9.8949365666227192E-3</v>
      </c>
      <c r="U51" s="113">
        <f t="shared" si="1"/>
        <v>1.8954470490128401E-2</v>
      </c>
    </row>
    <row r="52" spans="4:21" x14ac:dyDescent="0.2">
      <c r="D52" s="230">
        <v>42094</v>
      </c>
      <c r="E52" s="231">
        <v>3.3314812487688E-2</v>
      </c>
      <c r="F52" s="231">
        <v>2.6746349011363201E-2</v>
      </c>
      <c r="G52" s="231">
        <v>1.6889261222858599E-2</v>
      </c>
      <c r="H52" s="231">
        <v>1.64303930375032E-2</v>
      </c>
      <c r="I52" s="231">
        <v>6.5684634763247896E-3</v>
      </c>
      <c r="L52" s="98">
        <f t="shared" si="2"/>
        <v>1.2000340480154956E-2</v>
      </c>
      <c r="N52" s="98">
        <f t="shared" si="3"/>
        <v>2.2332723542472177E-2</v>
      </c>
      <c r="Q52" s="149">
        <f t="shared" si="4"/>
        <v>2.6746349011363201E-2</v>
      </c>
      <c r="R52" s="149">
        <f t="shared" si="5"/>
        <v>2.2332723542472177E-2</v>
      </c>
      <c r="T52" s="113">
        <f t="shared" si="0"/>
        <v>1.64303930375032E-2</v>
      </c>
      <c r="U52" s="113">
        <f t="shared" si="1"/>
        <v>3.6160794756796202E-3</v>
      </c>
    </row>
    <row r="53" spans="4:21" x14ac:dyDescent="0.2">
      <c r="D53" s="230">
        <v>42004</v>
      </c>
      <c r="E53" s="231">
        <v>3.1420273794503899E-2</v>
      </c>
      <c r="F53" s="231">
        <v>2.6058464852377498E-2</v>
      </c>
      <c r="G53" s="231">
        <v>1.24582910236616E-2</v>
      </c>
      <c r="H53" s="231">
        <v>1.8954470490128401E-2</v>
      </c>
      <c r="I53" s="231">
        <v>5.3618089421264697E-3</v>
      </c>
      <c r="L53" s="98">
        <f t="shared" si="2"/>
        <v>4.5875149278528475E-2</v>
      </c>
      <c r="N53" s="98">
        <f t="shared" si="3"/>
        <v>5.3227320145686763E-2</v>
      </c>
      <c r="Q53" s="149">
        <f t="shared" si="4"/>
        <v>2.6058464852377498E-2</v>
      </c>
      <c r="R53" s="149">
        <f t="shared" si="5"/>
        <v>5.3227320145686763E-2</v>
      </c>
      <c r="T53" s="113">
        <f t="shared" si="0"/>
        <v>1.8954470490128401E-2</v>
      </c>
      <c r="U53" s="113">
        <f t="shared" si="1"/>
        <v>2.78542894760191E-2</v>
      </c>
    </row>
    <row r="54" spans="4:21" x14ac:dyDescent="0.2">
      <c r="D54" s="230">
        <v>41912</v>
      </c>
      <c r="E54" s="231">
        <v>2.4732212745869901E-2</v>
      </c>
      <c r="F54" s="231">
        <v>2.0680185163107E-2</v>
      </c>
      <c r="G54" s="231">
        <v>2.1106303375876601E-2</v>
      </c>
      <c r="H54" s="231">
        <v>3.6160794756796202E-3</v>
      </c>
      <c r="I54" s="231">
        <v>4.0520275827629097E-3</v>
      </c>
      <c r="L54" s="98">
        <f t="shared" si="2"/>
        <v>-3.8924827534075272E-2</v>
      </c>
      <c r="N54" s="98">
        <f t="shared" si="3"/>
        <v>-2.2616580827760968E-2</v>
      </c>
      <c r="Q54" s="149">
        <f t="shared" si="4"/>
        <v>2.0680185163107E-2</v>
      </c>
      <c r="R54" s="149">
        <f t="shared" si="5"/>
        <v>-2.2616580827760968E-2</v>
      </c>
      <c r="T54" s="113">
        <f t="shared" si="0"/>
        <v>3.6160794756796202E-3</v>
      </c>
      <c r="U54" s="113">
        <f t="shared" si="1"/>
        <v>1.3459792504312999E-2</v>
      </c>
    </row>
    <row r="55" spans="4:21" x14ac:dyDescent="0.2">
      <c r="D55" s="230">
        <v>41820</v>
      </c>
      <c r="E55" s="231">
        <v>5.2898611936245003E-2</v>
      </c>
      <c r="F55" s="231">
        <v>4.4654793270016403E-2</v>
      </c>
      <c r="G55" s="231">
        <v>2.5050252585995199E-2</v>
      </c>
      <c r="H55" s="231">
        <v>2.78542894760191E-2</v>
      </c>
      <c r="I55" s="231">
        <v>8.2438186662285497E-3</v>
      </c>
      <c r="L55" s="98">
        <f t="shared" si="2"/>
        <v>5.3118323293572911E-2</v>
      </c>
      <c r="N55" s="98">
        <f t="shared" si="3"/>
        <v>7.0600007612714233E-2</v>
      </c>
      <c r="Q55" s="149">
        <f t="shared" si="4"/>
        <v>4.4654793270016403E-2</v>
      </c>
      <c r="R55" s="149">
        <f t="shared" si="5"/>
        <v>7.0600007612714233E-2</v>
      </c>
      <c r="T55" s="113">
        <f t="shared" si="0"/>
        <v>2.78542894760191E-2</v>
      </c>
      <c r="U55" s="113">
        <f t="shared" si="1"/>
        <v>4.4338250073791503E-2</v>
      </c>
    </row>
    <row r="56" spans="4:21" x14ac:dyDescent="0.2">
      <c r="D56" s="230">
        <v>41729</v>
      </c>
      <c r="E56" s="231">
        <v>3.2276348895766901E-2</v>
      </c>
      <c r="F56" s="231">
        <v>2.6024784770478E-2</v>
      </c>
      <c r="G56" s="231">
        <v>1.8820822341993702E-2</v>
      </c>
      <c r="H56" s="231">
        <v>1.3459792504312999E-2</v>
      </c>
      <c r="I56" s="231">
        <v>6.2515641252888204E-3</v>
      </c>
      <c r="L56" s="98">
        <f t="shared" si="2"/>
        <v>-4.0735529346989097E-2</v>
      </c>
      <c r="N56" s="98">
        <f t="shared" si="3"/>
        <v>-2.8791153169819506E-2</v>
      </c>
      <c r="Q56" s="149">
        <f t="shared" si="4"/>
        <v>2.6024784770478E-2</v>
      </c>
      <c r="R56" s="149">
        <f t="shared" si="5"/>
        <v>-2.8791153169819506E-2</v>
      </c>
      <c r="T56" s="113">
        <f t="shared" si="0"/>
        <v>1.3459792504312999E-2</v>
      </c>
      <c r="U56" s="113">
        <f t="shared" si="1"/>
        <v>1.8175946772314801E-2</v>
      </c>
    </row>
    <row r="57" spans="4:21" x14ac:dyDescent="0.2">
      <c r="D57" s="230">
        <v>41639</v>
      </c>
      <c r="E57" s="231">
        <v>6.9007694949644094E-2</v>
      </c>
      <c r="F57" s="231">
        <v>5.4518515902024403E-2</v>
      </c>
      <c r="G57" s="231">
        <v>2.46857415607406E-2</v>
      </c>
      <c r="H57" s="231">
        <v>4.4338250073791503E-2</v>
      </c>
      <c r="I57" s="231">
        <v>1.4489179047619601E-2</v>
      </c>
      <c r="L57" s="98">
        <f t="shared" si="2"/>
        <v>9.0256166945273983E-2</v>
      </c>
      <c r="N57" s="98">
        <f t="shared" si="3"/>
        <v>0.10098307350100311</v>
      </c>
      <c r="Q57" s="149">
        <f t="shared" si="4"/>
        <v>5.4518515902024403E-2</v>
      </c>
      <c r="R57" s="149">
        <f t="shared" si="5"/>
        <v>0.10098307350100311</v>
      </c>
      <c r="T57" s="113">
        <f t="shared" si="0"/>
        <v>4.4338250073791503E-2</v>
      </c>
      <c r="U57" s="113">
        <f t="shared" si="1"/>
        <v>1.35575053850492E-2</v>
      </c>
    </row>
    <row r="58" spans="4:21" x14ac:dyDescent="0.2">
      <c r="D58" s="230">
        <v>41547</v>
      </c>
      <c r="E58" s="231">
        <v>3.4388656610381901E-2</v>
      </c>
      <c r="F58" s="231">
        <v>2.82319283377583E-2</v>
      </c>
      <c r="G58" s="231">
        <v>1.6265131868540499E-2</v>
      </c>
      <c r="H58" s="231">
        <v>1.8175946772314801E-2</v>
      </c>
      <c r="I58" s="231">
        <v>6.1567282726235403E-3</v>
      </c>
      <c r="L58" s="98">
        <f t="shared" si="2"/>
        <v>2.6281854163286225E-2</v>
      </c>
      <c r="N58" s="98">
        <f t="shared" si="3"/>
        <v>3.6553153486298617E-2</v>
      </c>
      <c r="Q58" s="149">
        <f t="shared" si="4"/>
        <v>2.82319283377583E-2</v>
      </c>
      <c r="R58" s="149">
        <f t="shared" si="5"/>
        <v>3.6553153486298617E-2</v>
      </c>
      <c r="T58" s="113">
        <f t="shared" si="0"/>
        <v>1.8175946772314801E-2</v>
      </c>
      <c r="U58" s="113">
        <f t="shared" si="1"/>
        <v>2.01968011360915E-2</v>
      </c>
    </row>
    <row r="59" spans="4:21" x14ac:dyDescent="0.2">
      <c r="D59" s="230">
        <v>41455</v>
      </c>
      <c r="E59" s="231">
        <v>3.2102005608804697E-2</v>
      </c>
      <c r="F59" s="231">
        <v>2.59691783319729E-2</v>
      </c>
      <c r="G59" s="231">
        <v>1.8536487842976599E-2</v>
      </c>
      <c r="H59" s="231">
        <v>1.35575053850492E-2</v>
      </c>
      <c r="I59" s="231">
        <v>6.1328272768318296E-3</v>
      </c>
      <c r="L59" s="98">
        <f t="shared" si="2"/>
        <v>1.9047610961188169E-3</v>
      </c>
      <c r="N59" s="98">
        <f t="shared" si="3"/>
        <v>1.4218150058804335E-2</v>
      </c>
      <c r="Q59" s="149">
        <f t="shared" si="4"/>
        <v>2.59691783319729E-2</v>
      </c>
      <c r="R59" s="149">
        <f t="shared" si="5"/>
        <v>1.4218150058804335E-2</v>
      </c>
      <c r="T59" s="113">
        <f t="shared" si="0"/>
        <v>1.35575053850492E-2</v>
      </c>
      <c r="U59" s="113">
        <f t="shared" si="1"/>
        <v>2.8421767350834699E-2</v>
      </c>
    </row>
    <row r="60" spans="4:21" x14ac:dyDescent="0.2">
      <c r="D60" s="230">
        <v>41364</v>
      </c>
      <c r="E60" s="231">
        <v>4.0363706046166001E-2</v>
      </c>
      <c r="F60" s="231">
        <v>3.4244838483566402E-2</v>
      </c>
      <c r="G60" s="231">
        <v>2.01662209363986E-2</v>
      </c>
      <c r="H60" s="231">
        <v>2.01968011360915E-2</v>
      </c>
      <c r="I60" s="231">
        <v>6.1188675625995902E-3</v>
      </c>
      <c r="L60" s="98">
        <f t="shared" si="2"/>
        <v>5.7610188363727754E-3</v>
      </c>
      <c r="N60" s="98">
        <f t="shared" si="3"/>
        <v>1.9765193964746519E-2</v>
      </c>
      <c r="Q60" s="149">
        <f t="shared" si="4"/>
        <v>3.4244838483566402E-2</v>
      </c>
      <c r="R60" s="149">
        <f t="shared" si="5"/>
        <v>1.9765193964746519E-2</v>
      </c>
      <c r="T60" s="113">
        <f t="shared" si="0"/>
        <v>2.01968011360915E-2</v>
      </c>
      <c r="U60" s="113">
        <f t="shared" si="1"/>
        <v>2.95978440399104E-2</v>
      </c>
    </row>
    <row r="61" spans="4:21" x14ac:dyDescent="0.2">
      <c r="D61" s="230">
        <v>41274</v>
      </c>
      <c r="E61" s="231">
        <v>4.7035758713342903E-2</v>
      </c>
      <c r="F61" s="231">
        <v>3.9048824737644497E-2</v>
      </c>
      <c r="G61" s="231">
        <v>1.85879754429801E-2</v>
      </c>
      <c r="H61" s="231">
        <v>2.8421767350834699E-2</v>
      </c>
      <c r="I61" s="231">
        <v>7.9869339756984108E-3</v>
      </c>
      <c r="L61" s="98">
        <f t="shared" si="2"/>
        <v>2.6357614549715757E-2</v>
      </c>
      <c r="N61" s="98">
        <f t="shared" si="3"/>
        <v>3.7085700173175251E-2</v>
      </c>
      <c r="Q61" s="149">
        <f t="shared" si="4"/>
        <v>3.9048824737644497E-2</v>
      </c>
      <c r="R61" s="149">
        <f t="shared" si="5"/>
        <v>3.7085700173175251E-2</v>
      </c>
      <c r="T61" s="113">
        <f t="shared" si="0"/>
        <v>2.8421767350834699E-2</v>
      </c>
      <c r="U61" s="113">
        <f t="shared" si="1"/>
        <v>1.79010372230878E-2</v>
      </c>
    </row>
    <row r="62" spans="4:21" x14ac:dyDescent="0.2">
      <c r="D62" s="230">
        <v>41182</v>
      </c>
      <c r="E62" s="231">
        <v>4.7610224269110303E-2</v>
      </c>
      <c r="F62" s="231">
        <v>4.2084493765445999E-2</v>
      </c>
      <c r="G62" s="231">
        <v>1.8059500282281399E-2</v>
      </c>
      <c r="H62" s="231">
        <v>2.95978440399104E-2</v>
      </c>
      <c r="I62" s="231">
        <v>5.5257305036643398E-3</v>
      </c>
      <c r="L62" s="98">
        <f t="shared" si="2"/>
        <v>5.0127114604797331E-2</v>
      </c>
      <c r="N62" s="98">
        <f t="shared" si="3"/>
        <v>6.3184371884354995E-2</v>
      </c>
      <c r="Q62" s="149">
        <f t="shared" si="4"/>
        <v>4.2084493765445999E-2</v>
      </c>
      <c r="R62" s="149">
        <f t="shared" si="5"/>
        <v>6.3184371884354995E-2</v>
      </c>
      <c r="T62" s="113">
        <f t="shared" si="0"/>
        <v>2.95978440399104E-2</v>
      </c>
      <c r="U62" s="113">
        <f t="shared" si="1"/>
        <v>1.9582464115494701E-2</v>
      </c>
    </row>
    <row r="63" spans="4:21" x14ac:dyDescent="0.2">
      <c r="D63" s="230">
        <v>41090</v>
      </c>
      <c r="E63" s="231">
        <v>3.6441679434501099E-2</v>
      </c>
      <c r="F63" s="231">
        <v>3.1712243540088697E-2</v>
      </c>
      <c r="G63" s="231">
        <v>1.8574893526803499E-2</v>
      </c>
      <c r="H63" s="231">
        <v>1.79010372230878E-2</v>
      </c>
      <c r="I63" s="231">
        <v>4.7294358944123998E-3</v>
      </c>
      <c r="L63" s="98">
        <f t="shared" si="2"/>
        <v>1.4949935426685289E-2</v>
      </c>
      <c r="N63" s="98">
        <f t="shared" si="3"/>
        <v>2.8913219655041456E-2</v>
      </c>
      <c r="Q63" s="149">
        <f t="shared" si="4"/>
        <v>3.1712243540088697E-2</v>
      </c>
      <c r="R63" s="149">
        <f t="shared" si="5"/>
        <v>2.8913219655041456E-2</v>
      </c>
      <c r="T63" s="113">
        <f t="shared" si="0"/>
        <v>1.79010372230878E-2</v>
      </c>
      <c r="U63" s="113">
        <f t="shared" si="1"/>
        <v>2.9666331835452499E-2</v>
      </c>
    </row>
    <row r="64" spans="4:21" x14ac:dyDescent="0.2">
      <c r="D64" s="230">
        <v>40999</v>
      </c>
      <c r="E64" s="231">
        <v>4.3837665133302103E-2</v>
      </c>
      <c r="F64" s="231">
        <v>3.8141831816538602E-2</v>
      </c>
      <c r="G64" s="231">
        <v>2.4259389719669799E-2</v>
      </c>
      <c r="H64" s="231">
        <v>1.9582464115494701E-2</v>
      </c>
      <c r="I64" s="231">
        <v>5.6958333167635503E-3</v>
      </c>
      <c r="L64" s="98">
        <f t="shared" si="2"/>
        <v>1.8840912171913446E-3</v>
      </c>
      <c r="N64" s="98">
        <f t="shared" si="3"/>
        <v>2.0344185274564941E-2</v>
      </c>
      <c r="Q64" s="149">
        <f t="shared" si="4"/>
        <v>3.8141831816538602E-2</v>
      </c>
      <c r="R64" s="149">
        <f t="shared" si="5"/>
        <v>2.0344185274564941E-2</v>
      </c>
      <c r="T64" s="113">
        <f t="shared" si="0"/>
        <v>1.9582464115494701E-2</v>
      </c>
      <c r="U64" s="113">
        <f t="shared" si="1"/>
        <v>-1.4276045027891799E-2</v>
      </c>
    </row>
    <row r="65" spans="4:21" x14ac:dyDescent="0.2">
      <c r="D65" s="230">
        <v>40908</v>
      </c>
      <c r="E65" s="231">
        <v>4.7134234119748201E-2</v>
      </c>
      <c r="F65" s="231">
        <v>4.1411705357166602E-2</v>
      </c>
      <c r="G65" s="231">
        <v>1.7510614097811399E-2</v>
      </c>
      <c r="H65" s="231">
        <v>2.9666331835452499E-2</v>
      </c>
      <c r="I65" s="231">
        <v>5.7225287625815502E-3</v>
      </c>
      <c r="L65" s="98">
        <f t="shared" si="2"/>
        <v>0.10679036731104877</v>
      </c>
      <c r="N65" s="98">
        <f t="shared" si="3"/>
        <v>0.11972640068830653</v>
      </c>
      <c r="Q65" s="149">
        <f t="shared" si="4"/>
        <v>4.1411705357166602E-2</v>
      </c>
      <c r="R65" s="149">
        <f t="shared" si="5"/>
        <v>0.11972640068830653</v>
      </c>
      <c r="T65" s="113">
        <f t="shared" si="0"/>
        <v>2.9666331835452499E-2</v>
      </c>
      <c r="U65" s="113">
        <f t="shared" si="1"/>
        <v>2.5600222513259E-2</v>
      </c>
    </row>
    <row r="66" spans="4:21" x14ac:dyDescent="0.2">
      <c r="D66" s="230">
        <v>40816</v>
      </c>
      <c r="E66" s="231">
        <v>1.76151446169977E-3</v>
      </c>
      <c r="F66" s="231">
        <v>-1.94314688895034E-3</v>
      </c>
      <c r="G66" s="231">
        <v>1.5927506833453401E-2</v>
      </c>
      <c r="H66" s="231">
        <v>-1.4276045027891799E-2</v>
      </c>
      <c r="I66" s="231">
        <v>3.7046613506501202E-3</v>
      </c>
      <c r="L66" s="98">
        <f t="shared" si="2"/>
        <v>-8.4263580796434284E-2</v>
      </c>
      <c r="N66" s="98">
        <f t="shared" si="3"/>
        <v>-7.3124710002063997E-2</v>
      </c>
      <c r="Q66" s="149">
        <f t="shared" si="4"/>
        <v>-1.94314688895034E-3</v>
      </c>
      <c r="R66" s="149">
        <f t="shared" si="5"/>
        <v>-7.3124710002063997E-2</v>
      </c>
      <c r="T66" s="113">
        <f t="shared" si="0"/>
        <v>-1.4276045027891799E-2</v>
      </c>
      <c r="U66" s="113">
        <f t="shared" si="1"/>
        <v>3.3668805634030297E-2</v>
      </c>
    </row>
    <row r="67" spans="4:21" x14ac:dyDescent="0.2">
      <c r="D67" s="230">
        <v>40724</v>
      </c>
      <c r="E67" s="231">
        <v>4.1524861412919799E-2</v>
      </c>
      <c r="F67" s="231">
        <v>3.6753169976130602E-2</v>
      </c>
      <c r="G67" s="231">
        <v>1.5899039601457499E-2</v>
      </c>
      <c r="H67" s="231">
        <v>2.5600222513259E-2</v>
      </c>
      <c r="I67" s="231">
        <v>4.7716914367892504E-3</v>
      </c>
      <c r="L67" s="98">
        <f t="shared" si="2"/>
        <v>1.1438910921503575E-2</v>
      </c>
      <c r="N67" s="98">
        <f t="shared" si="3"/>
        <v>2.2616810702964729E-2</v>
      </c>
      <c r="Q67" s="149">
        <f t="shared" si="4"/>
        <v>3.6753169976130602E-2</v>
      </c>
      <c r="R67" s="149">
        <f t="shared" si="5"/>
        <v>2.2616810702964729E-2</v>
      </c>
      <c r="T67" s="113">
        <f t="shared" si="0"/>
        <v>2.5600222513259E-2</v>
      </c>
      <c r="U67" s="113">
        <f t="shared" si="1"/>
        <v>5.7624256243958401E-2</v>
      </c>
    </row>
    <row r="68" spans="4:21" x14ac:dyDescent="0.2">
      <c r="D68" s="230">
        <v>40633</v>
      </c>
      <c r="E68" s="231">
        <v>5.7789900753936002E-2</v>
      </c>
      <c r="F68" s="231">
        <v>5.1304676522694603E-2</v>
      </c>
      <c r="G68" s="231">
        <v>2.4158335922128401E-2</v>
      </c>
      <c r="H68" s="231">
        <v>3.3668805634030297E-2</v>
      </c>
      <c r="I68" s="231">
        <v>6.4852242312413199E-3</v>
      </c>
      <c r="L68" s="98">
        <f t="shared" si="2"/>
        <v>-8.3758254158473287E-3</v>
      </c>
      <c r="N68" s="98">
        <f t="shared" si="3"/>
        <v>8.9938994106619763E-3</v>
      </c>
      <c r="Q68" s="149">
        <f t="shared" si="4"/>
        <v>5.1304676522694603E-2</v>
      </c>
      <c r="R68" s="149">
        <f t="shared" si="5"/>
        <v>8.9938994106619763E-3</v>
      </c>
      <c r="T68" s="113">
        <f t="shared" si="0"/>
        <v>3.3668805634030297E-2</v>
      </c>
      <c r="U68" s="113">
        <f t="shared" si="1"/>
        <v>3.1757138998024403E-2</v>
      </c>
    </row>
    <row r="69" spans="4:21" x14ac:dyDescent="0.2">
      <c r="D69" s="230">
        <v>40543</v>
      </c>
      <c r="E69" s="231">
        <v>7.7178376115366501E-2</v>
      </c>
      <c r="F69" s="231">
        <v>7.0213836700604604E-2</v>
      </c>
      <c r="G69" s="231">
        <v>1.9621174936219302E-2</v>
      </c>
      <c r="H69" s="231">
        <v>5.7624256243958401E-2</v>
      </c>
      <c r="I69" s="231">
        <v>6.9645394147618399E-3</v>
      </c>
      <c r="L69" s="98">
        <f t="shared" si="2"/>
        <v>0.10302408689788427</v>
      </c>
      <c r="N69" s="98">
        <f t="shared" si="3"/>
        <v>0.11683392979743923</v>
      </c>
      <c r="Q69" s="149">
        <f t="shared" si="4"/>
        <v>7.0213836700604604E-2</v>
      </c>
      <c r="R69" s="149">
        <f t="shared" si="5"/>
        <v>0.11683392979743923</v>
      </c>
      <c r="T69" s="113">
        <f t="shared" si="0"/>
        <v>5.7624256243958401E-2</v>
      </c>
      <c r="U69" s="113">
        <f t="shared" si="1"/>
        <v>2.0944466121335201E-2</v>
      </c>
    </row>
    <row r="70" spans="4:21" x14ac:dyDescent="0.2">
      <c r="D70" s="230">
        <v>40451</v>
      </c>
      <c r="E70" s="231">
        <v>5.5113373394875702E-2</v>
      </c>
      <c r="F70" s="231">
        <v>4.70717007069524E-2</v>
      </c>
      <c r="G70" s="231">
        <v>2.3418001379942301E-2</v>
      </c>
      <c r="H70" s="231">
        <v>3.1757138998024403E-2</v>
      </c>
      <c r="I70" s="231">
        <v>8.0416726879232805E-3</v>
      </c>
      <c r="L70" s="98">
        <f t="shared" si="2"/>
        <v>5.0734650595113943E-2</v>
      </c>
      <c r="N70" s="98">
        <f t="shared" si="3"/>
        <v>6.6693217704222096E-2</v>
      </c>
      <c r="Q70" s="149">
        <f t="shared" si="4"/>
        <v>4.70717007069524E-2</v>
      </c>
      <c r="R70" s="149">
        <f t="shared" si="5"/>
        <v>6.6693217704222096E-2</v>
      </c>
      <c r="T70" s="113">
        <f t="shared" si="0"/>
        <v>3.1757138998024403E-2</v>
      </c>
      <c r="U70" s="113">
        <f t="shared" si="1"/>
        <v>1.20487692264254E-2</v>
      </c>
    </row>
    <row r="71" spans="4:21" x14ac:dyDescent="0.2">
      <c r="D71" s="230">
        <v>40359</v>
      </c>
      <c r="E71" s="231">
        <v>4.1753604111836998E-2</v>
      </c>
      <c r="F71" s="231">
        <v>3.4179029037787398E-2</v>
      </c>
      <c r="G71" s="231">
        <v>2.0766199520691499E-2</v>
      </c>
      <c r="H71" s="231">
        <v>2.0944466121335201E-2</v>
      </c>
      <c r="I71" s="231">
        <v>7.5745750740496796E-3</v>
      </c>
      <c r="L71" s="98">
        <f t="shared" si="2"/>
        <v>3.6557459588593008E-2</v>
      </c>
      <c r="N71" s="98">
        <f t="shared" si="3"/>
        <v>5.0068290864954346E-2</v>
      </c>
      <c r="Q71" s="149">
        <f t="shared" si="4"/>
        <v>3.4179029037787398E-2</v>
      </c>
      <c r="R71" s="149">
        <f t="shared" si="5"/>
        <v>5.0068290864954346E-2</v>
      </c>
      <c r="T71" s="113">
        <f t="shared" si="0"/>
        <v>2.0944466121335201E-2</v>
      </c>
      <c r="U71" s="113">
        <f t="shared" si="1"/>
        <v>-4.5103917582185599E-2</v>
      </c>
    </row>
    <row r="72" spans="4:21" x14ac:dyDescent="0.2">
      <c r="D72" s="230">
        <v>40268</v>
      </c>
      <c r="E72" s="231">
        <v>5.0939243061090003E-2</v>
      </c>
      <c r="F72" s="231">
        <v>3.9518263207853697E-2</v>
      </c>
      <c r="G72" s="231">
        <v>3.69791297038745E-2</v>
      </c>
      <c r="H72" s="231">
        <v>1.20487692264254E-2</v>
      </c>
      <c r="I72" s="231">
        <v>1.1420979853236301E-2</v>
      </c>
      <c r="L72" s="98">
        <f t="shared" si="2"/>
        <v>0.11235845112326152</v>
      </c>
      <c r="N72" s="98">
        <f t="shared" si="3"/>
        <v>0.14031848397758462</v>
      </c>
      <c r="Q72" s="149">
        <f t="shared" si="4"/>
        <v>3.9518263207853697E-2</v>
      </c>
      <c r="R72" s="149">
        <f t="shared" si="5"/>
        <v>0.14031848397758462</v>
      </c>
      <c r="T72" s="113">
        <f t="shared" si="0"/>
        <v>1.20487692264254E-2</v>
      </c>
      <c r="U72" s="113">
        <f t="shared" si="1"/>
        <v>-8.1328636698889595E-2</v>
      </c>
    </row>
    <row r="73" spans="4:21" x14ac:dyDescent="0.2">
      <c r="D73" s="230">
        <v>40178</v>
      </c>
      <c r="E73" s="231">
        <v>-2.1737114031226999E-2</v>
      </c>
      <c r="F73" s="231">
        <v>-2.5746526444651301E-2</v>
      </c>
      <c r="G73" s="231">
        <v>2.3387758403484501E-2</v>
      </c>
      <c r="H73" s="231">
        <v>-4.5103917582185599E-2</v>
      </c>
      <c r="I73" s="231">
        <v>4.0094124134243099E-3</v>
      </c>
      <c r="L73" s="98">
        <f t="shared" si="2"/>
        <v>1.8474721573783888E-2</v>
      </c>
      <c r="N73" s="98">
        <f t="shared" si="3"/>
        <v>3.8115573545469239E-2</v>
      </c>
      <c r="Q73" s="149">
        <f t="shared" si="4"/>
        <v>-2.5746526444651301E-2</v>
      </c>
      <c r="R73" s="149">
        <f t="shared" si="5"/>
        <v>3.8115573545469239E-2</v>
      </c>
      <c r="T73" s="113">
        <f t="shared" si="0"/>
        <v>-4.5103917582185599E-2</v>
      </c>
      <c r="U73" s="113">
        <f t="shared" si="1"/>
        <v>-0.18466218224744299</v>
      </c>
    </row>
    <row r="74" spans="4:21" x14ac:dyDescent="0.2">
      <c r="D74" s="230">
        <v>40086</v>
      </c>
      <c r="E74" s="231">
        <v>-5.0014077712383198E-2</v>
      </c>
      <c r="F74" s="231">
        <v>-5.9333914235491801E-2</v>
      </c>
      <c r="G74" s="231">
        <v>3.1562370699948702E-2</v>
      </c>
      <c r="H74" s="231">
        <v>-8.1328636698889595E-2</v>
      </c>
      <c r="I74" s="231">
        <v>9.31983652310861E-3</v>
      </c>
      <c r="L74" s="98">
        <f t="shared" si="2"/>
        <v>0.10003387943195144</v>
      </c>
      <c r="N74" s="98">
        <f t="shared" si="3"/>
        <v>0.12417783887633016</v>
      </c>
      <c r="Q74" s="149">
        <f t="shared" si="4"/>
        <v>-5.9333914235491801E-2</v>
      </c>
      <c r="R74" s="149">
        <f t="shared" si="5"/>
        <v>0.12417783887633016</v>
      </c>
      <c r="T74" s="113">
        <f t="shared" si="0"/>
        <v>-8.1328636698889595E-2</v>
      </c>
      <c r="U74" s="113">
        <f t="shared" si="1"/>
        <v>-0.13498483479514101</v>
      </c>
    </row>
    <row r="75" spans="4:21" x14ac:dyDescent="0.2">
      <c r="D75" s="230">
        <v>39994</v>
      </c>
      <c r="E75" s="231">
        <v>-0.15756299249717601</v>
      </c>
      <c r="F75" s="231">
        <v>-0.16586361943296701</v>
      </c>
      <c r="G75" s="231">
        <v>2.7307117189247099E-2</v>
      </c>
      <c r="H75" s="231">
        <v>-0.18466218224744299</v>
      </c>
      <c r="I75" s="231">
        <v>8.3006269357913092E-3</v>
      </c>
      <c r="L75" s="98">
        <f t="shared" si="2"/>
        <v>-0.27185176507678821</v>
      </c>
      <c r="N75" s="98">
        <f t="shared" si="3"/>
        <v>-0.25817726933462004</v>
      </c>
      <c r="Q75" s="149">
        <f t="shared" si="4"/>
        <v>-0.16586361943296701</v>
      </c>
      <c r="R75" s="149">
        <f t="shared" si="5"/>
        <v>-0.25817726933462004</v>
      </c>
      <c r="T75" s="113">
        <f t="shared" si="0"/>
        <v>-0.18466218224744299</v>
      </c>
      <c r="U75" s="113">
        <f t="shared" si="1"/>
        <v>-0.177523152670058</v>
      </c>
    </row>
    <row r="76" spans="4:21" x14ac:dyDescent="0.2">
      <c r="D76" s="230">
        <v>39903</v>
      </c>
      <c r="E76" s="231">
        <v>-0.101639822415171</v>
      </c>
      <c r="F76" s="231">
        <v>-0.108251446432753</v>
      </c>
      <c r="G76" s="231">
        <v>3.3529954220588798E-2</v>
      </c>
      <c r="H76" s="231">
        <v>-0.13498483479514101</v>
      </c>
      <c r="I76" s="231">
        <v>6.6116240175819801E-3</v>
      </c>
      <c r="L76" s="98">
        <f t="shared" ref="L76:L139" si="6">(H76-($L$10*H77))/(1-$L$10)</f>
        <v>-6.0325087848361839E-2</v>
      </c>
      <c r="N76" s="98">
        <f t="shared" si="3"/>
        <v>-3.5238922415281482E-2</v>
      </c>
      <c r="Q76" s="149">
        <f t="shared" si="4"/>
        <v>-0.108251446432753</v>
      </c>
      <c r="R76" s="149">
        <f t="shared" si="5"/>
        <v>-3.5238922415281482E-2</v>
      </c>
      <c r="T76" s="113">
        <f t="shared" si="0"/>
        <v>-0.13498483479514101</v>
      </c>
      <c r="U76" s="113">
        <f t="shared" si="1"/>
        <v>-7.58476556794319E-2</v>
      </c>
    </row>
    <row r="77" spans="4:21" x14ac:dyDescent="0.2">
      <c r="D77" s="230">
        <v>39813</v>
      </c>
      <c r="E77" s="231">
        <v>-0.17954715841792401</v>
      </c>
      <c r="F77" s="231">
        <v>-0.18516290303128699</v>
      </c>
      <c r="G77" s="231">
        <v>-2.04034042100955E-3</v>
      </c>
      <c r="H77" s="231">
        <v>-0.177523152670058</v>
      </c>
      <c r="I77" s="231">
        <v>5.6157446133632497E-3</v>
      </c>
      <c r="L77" s="98">
        <f t="shared" si="6"/>
        <v>-0.35597559872891538</v>
      </c>
      <c r="N77" s="98">
        <f t="shared" si="3"/>
        <v>-0.36089892505787802</v>
      </c>
      <c r="Q77" s="149">
        <f t="shared" si="4"/>
        <v>-0.18516290303128699</v>
      </c>
      <c r="R77" s="149">
        <f t="shared" si="5"/>
        <v>-0.36089892505787802</v>
      </c>
      <c r="T77" s="113">
        <f t="shared" ref="T77:T111" si="7">H77</f>
        <v>-0.177523152670058</v>
      </c>
      <c r="U77" s="113">
        <f t="shared" ref="U77:U111" si="8">H79</f>
        <v>-1.7051982886627699E-2</v>
      </c>
    </row>
    <row r="78" spans="4:21" x14ac:dyDescent="0.2">
      <c r="D78" s="230">
        <v>39721</v>
      </c>
      <c r="E78" s="231">
        <v>-6.0125360429206201E-2</v>
      </c>
      <c r="F78" s="231">
        <v>-6.4989475031037996E-2</v>
      </c>
      <c r="G78" s="231">
        <v>1.57336053414226E-2</v>
      </c>
      <c r="H78" s="231">
        <v>-7.58476556794319E-2</v>
      </c>
      <c r="I78" s="231">
        <v>4.8641146018318501E-3</v>
      </c>
      <c r="L78" s="98">
        <f t="shared" si="6"/>
        <v>-0.1790409710612042</v>
      </c>
      <c r="N78" s="98">
        <f t="shared" si="3"/>
        <v>-0.17018039254188655</v>
      </c>
      <c r="Q78" s="149">
        <f t="shared" si="4"/>
        <v>-6.4989475031037996E-2</v>
      </c>
      <c r="R78" s="149">
        <f t="shared" si="5"/>
        <v>-0.17018039254188655</v>
      </c>
      <c r="T78" s="113">
        <f t="shared" si="7"/>
        <v>-7.58476556794319E-2</v>
      </c>
      <c r="U78" s="113">
        <f t="shared" si="8"/>
        <v>-7.2381693419508994E-2</v>
      </c>
    </row>
    <row r="79" spans="4:21" x14ac:dyDescent="0.2">
      <c r="D79" s="230">
        <v>39629</v>
      </c>
      <c r="E79" s="231">
        <v>3.0895903585144101E-3</v>
      </c>
      <c r="F79" s="231">
        <v>4.41951491067047E-4</v>
      </c>
      <c r="G79" s="231">
        <v>2.0150362891164599E-2</v>
      </c>
      <c r="H79" s="231">
        <v>-1.7051982886627699E-2</v>
      </c>
      <c r="I79" s="231">
        <v>2.6476388674473599E-3</v>
      </c>
      <c r="L79" s="98">
        <f t="shared" si="6"/>
        <v>8.005816141128011E-2</v>
      </c>
      <c r="N79" s="98">
        <f t="shared" ref="N79:N142" si="9">(1+L79)*(1+G79)*(1-I79)-1</f>
        <v>9.8904499282359781E-2</v>
      </c>
      <c r="Q79" s="149">
        <f t="shared" ref="Q79:Q142" si="10">F79</f>
        <v>4.41951491067047E-4</v>
      </c>
      <c r="R79" s="149">
        <f t="shared" ref="R79:R142" si="11">N79</f>
        <v>9.8904499282359781E-2</v>
      </c>
      <c r="T79" s="113">
        <f t="shared" si="7"/>
        <v>-1.7051982886627699E-2</v>
      </c>
      <c r="U79" s="113">
        <f t="shared" si="8"/>
        <v>-4.0718779166739202E-2</v>
      </c>
    </row>
    <row r="80" spans="4:21" x14ac:dyDescent="0.2">
      <c r="D80" s="230">
        <v>39538</v>
      </c>
      <c r="E80" s="231">
        <v>-4.8567219218770698E-2</v>
      </c>
      <c r="F80" s="231">
        <v>-4.26393488295502E-2</v>
      </c>
      <c r="G80" s="231">
        <v>2.3817137004135399E-2</v>
      </c>
      <c r="H80" s="231">
        <v>-7.2381693419508994E-2</v>
      </c>
      <c r="I80" s="231">
        <v>-5.9278703892204302E-3</v>
      </c>
      <c r="L80" s="98">
        <f t="shared" si="6"/>
        <v>-0.12795382893884219</v>
      </c>
      <c r="N80" s="98">
        <f t="shared" si="9"/>
        <v>-0.10189168938077486</v>
      </c>
      <c r="Q80" s="149">
        <f t="shared" si="10"/>
        <v>-4.26393488295502E-2</v>
      </c>
      <c r="R80" s="149">
        <f t="shared" si="11"/>
        <v>-0.10189168938077486</v>
      </c>
      <c r="T80" s="113">
        <f t="shared" si="7"/>
        <v>-7.2381693419508994E-2</v>
      </c>
      <c r="U80" s="113">
        <f t="shared" si="8"/>
        <v>-2.49501883884574E-2</v>
      </c>
    </row>
    <row r="81" spans="4:21" x14ac:dyDescent="0.2">
      <c r="D81" s="230">
        <v>39447</v>
      </c>
      <c r="E81" s="231">
        <v>-1.1457555191192801E-2</v>
      </c>
      <c r="F81" s="231">
        <v>-1.7281535577861599E-2</v>
      </c>
      <c r="G81" s="231">
        <v>2.92560656335407E-2</v>
      </c>
      <c r="H81" s="231">
        <v>-4.0718779166739202E-2</v>
      </c>
      <c r="I81" s="231">
        <v>5.8239803866687702E-3</v>
      </c>
      <c r="L81" s="98">
        <f t="shared" si="6"/>
        <v>-6.8394509097471273E-2</v>
      </c>
      <c r="N81" s="98">
        <f t="shared" si="9"/>
        <v>-4.672378305234004E-2</v>
      </c>
      <c r="Q81" s="149">
        <f t="shared" si="10"/>
        <v>-1.7281535577861599E-2</v>
      </c>
      <c r="R81" s="149">
        <f t="shared" si="11"/>
        <v>-4.672378305234004E-2</v>
      </c>
      <c r="T81" s="113">
        <f t="shared" si="7"/>
        <v>-4.0718779166739202E-2</v>
      </c>
      <c r="U81" s="113">
        <f t="shared" si="8"/>
        <v>-6.0864693925420904E-4</v>
      </c>
    </row>
    <row r="82" spans="4:21" x14ac:dyDescent="0.2">
      <c r="D82" s="230">
        <v>39355</v>
      </c>
      <c r="E82" s="231">
        <v>8.9554055961501497E-3</v>
      </c>
      <c r="F82" s="231">
        <v>1.7183463188807E-3</v>
      </c>
      <c r="G82" s="231">
        <v>3.3919175951906098E-2</v>
      </c>
      <c r="H82" s="231">
        <v>-2.49501883884574E-2</v>
      </c>
      <c r="I82" s="231">
        <v>7.2370592772694501E-3</v>
      </c>
      <c r="L82" s="98">
        <f t="shared" si="6"/>
        <v>-6.7672454234414842E-2</v>
      </c>
      <c r="N82" s="98">
        <f t="shared" si="9"/>
        <v>-4.3024845064729145E-2</v>
      </c>
      <c r="Q82" s="149">
        <f t="shared" si="10"/>
        <v>1.7183463188807E-3</v>
      </c>
      <c r="R82" s="149">
        <f t="shared" si="11"/>
        <v>-4.3024845064729145E-2</v>
      </c>
      <c r="T82" s="113">
        <f t="shared" si="7"/>
        <v>-2.49501883884574E-2</v>
      </c>
      <c r="U82" s="113">
        <f t="shared" si="8"/>
        <v>-2.4644306737149602E-4</v>
      </c>
    </row>
    <row r="83" spans="4:21" x14ac:dyDescent="0.2">
      <c r="D83" s="230">
        <v>39263</v>
      </c>
      <c r="E83" s="231">
        <v>4.3659732701444097E-2</v>
      </c>
      <c r="F83" s="231">
        <v>3.6214348905319903E-2</v>
      </c>
      <c r="G83" s="231">
        <v>4.42700877168343E-2</v>
      </c>
      <c r="H83" s="231">
        <v>-6.0864693925420904E-4</v>
      </c>
      <c r="I83" s="231">
        <v>7.4453837961241699E-3</v>
      </c>
      <c r="L83" s="98">
        <f t="shared" si="6"/>
        <v>-1.2443573003790552E-3</v>
      </c>
      <c r="N83" s="98">
        <f t="shared" si="9"/>
        <v>3.5205325887297523E-2</v>
      </c>
      <c r="Q83" s="149">
        <f t="shared" si="10"/>
        <v>3.6214348905319903E-2</v>
      </c>
      <c r="R83" s="149">
        <f t="shared" si="11"/>
        <v>3.5205325887297523E-2</v>
      </c>
      <c r="T83" s="113">
        <f t="shared" si="7"/>
        <v>-6.0864693925420904E-4</v>
      </c>
      <c r="U83" s="113">
        <f t="shared" si="8"/>
        <v>4.0220849064199898E-3</v>
      </c>
    </row>
    <row r="84" spans="4:21" x14ac:dyDescent="0.2">
      <c r="D84" s="230">
        <v>39172</v>
      </c>
      <c r="E84" s="231">
        <v>4.0885327443723203E-2</v>
      </c>
      <c r="F84" s="231">
        <v>3.3440480302802403E-2</v>
      </c>
      <c r="G84" s="231">
        <v>4.1131770511094699E-2</v>
      </c>
      <c r="H84" s="231">
        <v>-2.4644306737149602E-4</v>
      </c>
      <c r="I84" s="231">
        <v>7.4448471409208402E-3</v>
      </c>
      <c r="L84" s="98">
        <f t="shared" si="6"/>
        <v>-7.7382112960920875E-3</v>
      </c>
      <c r="N84" s="98">
        <f t="shared" si="9"/>
        <v>2.5384185392120395E-2</v>
      </c>
      <c r="Q84" s="149">
        <f t="shared" si="10"/>
        <v>3.3440480302802403E-2</v>
      </c>
      <c r="R84" s="149">
        <f t="shared" si="11"/>
        <v>2.5384185392120395E-2</v>
      </c>
      <c r="T84" s="113">
        <f t="shared" si="7"/>
        <v>-2.4644306737149602E-4</v>
      </c>
      <c r="U84" s="113">
        <f t="shared" si="8"/>
        <v>2.3027266708824901E-4</v>
      </c>
    </row>
    <row r="85" spans="4:21" x14ac:dyDescent="0.2">
      <c r="D85" s="230">
        <v>39082</v>
      </c>
      <c r="E85" s="231">
        <v>4.5333848005886003E-2</v>
      </c>
      <c r="F85" s="231">
        <v>3.5359450914315298E-2</v>
      </c>
      <c r="G85" s="231">
        <v>4.1310232991078603E-2</v>
      </c>
      <c r="H85" s="231">
        <v>4.0220849064199898E-3</v>
      </c>
      <c r="I85" s="231">
        <v>9.9743970915707192E-3</v>
      </c>
      <c r="L85" s="98">
        <f t="shared" si="6"/>
        <v>1.0677160997831146E-2</v>
      </c>
      <c r="N85" s="98">
        <f t="shared" si="9"/>
        <v>4.1931130527185001E-2</v>
      </c>
      <c r="Q85" s="149">
        <f t="shared" si="10"/>
        <v>3.5359450914315298E-2</v>
      </c>
      <c r="R85" s="149">
        <f t="shared" si="11"/>
        <v>4.1931130527185001E-2</v>
      </c>
      <c r="T85" s="113">
        <f t="shared" si="7"/>
        <v>4.0220849064199898E-3</v>
      </c>
      <c r="U85" s="113">
        <f t="shared" si="8"/>
        <v>1.5197597395207E-3</v>
      </c>
    </row>
    <row r="86" spans="4:21" x14ac:dyDescent="0.2">
      <c r="D86" s="230">
        <v>38990</v>
      </c>
      <c r="E86" s="231">
        <v>4.9447033382157501E-2</v>
      </c>
      <c r="F86" s="231">
        <v>3.9766415562020499E-2</v>
      </c>
      <c r="G86" s="231">
        <v>4.9216964076033501E-2</v>
      </c>
      <c r="H86" s="231">
        <v>2.3027266708824901E-4</v>
      </c>
      <c r="I86" s="231">
        <v>9.6806178201370493E-3</v>
      </c>
      <c r="L86" s="98">
        <f t="shared" si="6"/>
        <v>-2.0329286847385426E-3</v>
      </c>
      <c r="N86" s="98">
        <f t="shared" si="9"/>
        <v>3.6947560969408322E-2</v>
      </c>
      <c r="Q86" s="149">
        <f t="shared" si="10"/>
        <v>3.9766415562020499E-2</v>
      </c>
      <c r="R86" s="149">
        <f t="shared" si="11"/>
        <v>3.6947560969408322E-2</v>
      </c>
      <c r="T86" s="113">
        <f t="shared" si="7"/>
        <v>2.3027266708824901E-4</v>
      </c>
      <c r="U86" s="113">
        <f t="shared" si="8"/>
        <v>-1.88156672824707E-3</v>
      </c>
    </row>
    <row r="87" spans="4:21" x14ac:dyDescent="0.2">
      <c r="D87" s="230">
        <v>38898</v>
      </c>
      <c r="E87" s="231">
        <v>4.6883628005598602E-2</v>
      </c>
      <c r="F87" s="231">
        <v>4.0834110779016601E-2</v>
      </c>
      <c r="G87" s="231">
        <v>4.53581415767094E-2</v>
      </c>
      <c r="H87" s="231">
        <v>1.5197597395207E-3</v>
      </c>
      <c r="I87" s="231">
        <v>6.0495172265820204E-3</v>
      </c>
      <c r="L87" s="98">
        <f t="shared" si="6"/>
        <v>7.4894874121953807E-3</v>
      </c>
      <c r="N87" s="98">
        <f t="shared" si="9"/>
        <v>4.6816063273908748E-2</v>
      </c>
      <c r="Q87" s="149">
        <f t="shared" si="10"/>
        <v>4.0834110779016601E-2</v>
      </c>
      <c r="R87" s="149">
        <f t="shared" si="11"/>
        <v>4.6816063273908748E-2</v>
      </c>
      <c r="T87" s="113">
        <f t="shared" si="7"/>
        <v>1.5197597395207E-3</v>
      </c>
      <c r="U87" s="113">
        <f t="shared" si="8"/>
        <v>2.3679392328415198E-3</v>
      </c>
    </row>
    <row r="88" spans="4:21" x14ac:dyDescent="0.2">
      <c r="D88" s="230">
        <v>38807</v>
      </c>
      <c r="E88" s="231">
        <v>4.9774264368100597E-2</v>
      </c>
      <c r="F88" s="231">
        <v>4.38410215787612E-2</v>
      </c>
      <c r="G88" s="231">
        <v>5.1659308924974598E-2</v>
      </c>
      <c r="H88" s="231">
        <v>-1.88156672824707E-3</v>
      </c>
      <c r="I88" s="231">
        <v>5.9332427893393699E-3</v>
      </c>
      <c r="L88" s="98">
        <f t="shared" si="6"/>
        <v>-9.3399490892191392E-3</v>
      </c>
      <c r="N88" s="98">
        <f t="shared" si="9"/>
        <v>3.5655393456328177E-2</v>
      </c>
      <c r="Q88" s="149">
        <f t="shared" si="10"/>
        <v>4.38410215787612E-2</v>
      </c>
      <c r="R88" s="149">
        <f t="shared" si="11"/>
        <v>3.5655393456328177E-2</v>
      </c>
      <c r="T88" s="113">
        <f t="shared" si="7"/>
        <v>-1.88156672824707E-3</v>
      </c>
      <c r="U88" s="113">
        <f t="shared" si="8"/>
        <v>-5.6405526833219104E-3</v>
      </c>
    </row>
    <row r="89" spans="4:21" x14ac:dyDescent="0.2">
      <c r="D89" s="230">
        <v>38717</v>
      </c>
      <c r="E89" s="231">
        <v>4.0992034176503003E-2</v>
      </c>
      <c r="F89" s="231">
        <v>3.3444880038762802E-2</v>
      </c>
      <c r="G89" s="231">
        <v>3.8623560170585901E-2</v>
      </c>
      <c r="H89" s="231">
        <v>2.3679392328415198E-3</v>
      </c>
      <c r="I89" s="231">
        <v>7.54715413774014E-3</v>
      </c>
      <c r="L89" s="98">
        <f t="shared" si="6"/>
        <v>1.6423783698629651E-2</v>
      </c>
      <c r="N89" s="98">
        <f t="shared" si="9"/>
        <v>4.7714296440858339E-2</v>
      </c>
      <c r="Q89" s="149">
        <f t="shared" si="10"/>
        <v>3.3444880038762802E-2</v>
      </c>
      <c r="R89" s="149">
        <f t="shared" si="11"/>
        <v>4.7714296440858339E-2</v>
      </c>
      <c r="T89" s="113">
        <f t="shared" si="7"/>
        <v>2.3679392328415198E-3</v>
      </c>
      <c r="U89" s="113">
        <f t="shared" si="8"/>
        <v>9.3741967233612507E-3</v>
      </c>
    </row>
    <row r="90" spans="4:21" x14ac:dyDescent="0.2">
      <c r="D90" s="230">
        <v>38625</v>
      </c>
      <c r="E90" s="231">
        <v>2.9288113390186901E-2</v>
      </c>
      <c r="F90" s="231">
        <v>2.43959344172535E-2</v>
      </c>
      <c r="G90" s="231">
        <v>3.4930914814552898E-2</v>
      </c>
      <c r="H90" s="231">
        <v>-5.6405526833219104E-3</v>
      </c>
      <c r="I90" s="231">
        <v>4.8921789729333299E-3</v>
      </c>
      <c r="L90" s="98">
        <f t="shared" si="6"/>
        <v>-3.1993202415935604E-2</v>
      </c>
      <c r="N90" s="98">
        <f t="shared" si="9"/>
        <v>-3.0809229538215632E-3</v>
      </c>
      <c r="Q90" s="149">
        <f t="shared" si="10"/>
        <v>2.43959344172535E-2</v>
      </c>
      <c r="R90" s="149">
        <f t="shared" si="11"/>
        <v>-3.0809229538215632E-3</v>
      </c>
      <c r="T90" s="113">
        <f t="shared" si="7"/>
        <v>-5.6405526833219104E-3</v>
      </c>
      <c r="U90" s="113">
        <f t="shared" si="8"/>
        <v>-1.06894079974134E-2</v>
      </c>
    </row>
    <row r="91" spans="4:21" x14ac:dyDescent="0.2">
      <c r="D91" s="230">
        <v>38533</v>
      </c>
      <c r="E91" s="231">
        <v>5.0489154368331401E-2</v>
      </c>
      <c r="F91" s="231">
        <v>4.1332358185578802E-2</v>
      </c>
      <c r="G91" s="231">
        <v>4.1117476126196199E-2</v>
      </c>
      <c r="H91" s="231">
        <v>9.3741967233612507E-3</v>
      </c>
      <c r="I91" s="231">
        <v>9.1567961827525995E-3</v>
      </c>
      <c r="L91" s="98">
        <f t="shared" si="6"/>
        <v>4.4588180870499143E-2</v>
      </c>
      <c r="N91" s="98">
        <f t="shared" si="9"/>
        <v>7.7580637399581542E-2</v>
      </c>
      <c r="Q91" s="149">
        <f t="shared" si="10"/>
        <v>4.1332358185578802E-2</v>
      </c>
      <c r="R91" s="149">
        <f t="shared" si="11"/>
        <v>7.7580637399581542E-2</v>
      </c>
      <c r="T91" s="113">
        <f t="shared" si="7"/>
        <v>9.3741967233612507E-3</v>
      </c>
      <c r="U91" s="113">
        <f t="shared" si="8"/>
        <v>1.31757170959521E-2</v>
      </c>
    </row>
    <row r="92" spans="4:21" x14ac:dyDescent="0.2">
      <c r="D92" s="230">
        <v>38442</v>
      </c>
      <c r="E92" s="231">
        <v>3.7119402569111497E-2</v>
      </c>
      <c r="F92" s="231">
        <v>3.1726971084301003E-2</v>
      </c>
      <c r="G92" s="231">
        <v>4.7807828602830699E-2</v>
      </c>
      <c r="H92" s="231">
        <v>-1.06894079974134E-2</v>
      </c>
      <c r="I92" s="231">
        <v>5.3924314848105099E-3</v>
      </c>
      <c r="L92" s="98">
        <f t="shared" si="6"/>
        <v>-5.2575507150725891E-2</v>
      </c>
      <c r="N92" s="98">
        <f t="shared" si="9"/>
        <v>-1.2634367498477239E-2</v>
      </c>
      <c r="Q92" s="149">
        <f t="shared" si="10"/>
        <v>3.1726971084301003E-2</v>
      </c>
      <c r="R92" s="149">
        <f t="shared" si="11"/>
        <v>-1.2634367498477239E-2</v>
      </c>
      <c r="T92" s="113">
        <f t="shared" si="7"/>
        <v>-1.06894079974134E-2</v>
      </c>
      <c r="U92" s="113">
        <f t="shared" si="8"/>
        <v>1.8390588176658599E-3</v>
      </c>
    </row>
    <row r="93" spans="4:21" x14ac:dyDescent="0.2">
      <c r="D93" s="230">
        <v>38352</v>
      </c>
      <c r="E93" s="231">
        <v>5.4716593149273102E-2</v>
      </c>
      <c r="F93" s="231">
        <v>4.0333112538143798E-2</v>
      </c>
      <c r="G93" s="231">
        <v>4.1540876053320901E-2</v>
      </c>
      <c r="H93" s="231">
        <v>1.31757170959521E-2</v>
      </c>
      <c r="I93" s="231">
        <v>1.43834806111292E-2</v>
      </c>
      <c r="L93" s="98">
        <f t="shared" si="6"/>
        <v>3.3072884651278514E-2</v>
      </c>
      <c r="N93" s="98">
        <f t="shared" si="9"/>
        <v>6.0511189987609404E-2</v>
      </c>
      <c r="Q93" s="149">
        <f t="shared" si="10"/>
        <v>4.0333112538143798E-2</v>
      </c>
      <c r="R93" s="149">
        <f t="shared" si="11"/>
        <v>6.0511189987609404E-2</v>
      </c>
      <c r="T93" s="113">
        <f t="shared" si="7"/>
        <v>1.31757170959521E-2</v>
      </c>
      <c r="U93" s="113">
        <f t="shared" si="8"/>
        <v>-1.17033147539504E-2</v>
      </c>
    </row>
    <row r="94" spans="4:21" x14ac:dyDescent="0.2">
      <c r="D94" s="230">
        <v>38260</v>
      </c>
      <c r="E94" s="231">
        <v>3.9026609477611399E-2</v>
      </c>
      <c r="F94" s="231">
        <v>3.2423138272590801E-2</v>
      </c>
      <c r="G94" s="231">
        <v>3.7191239820778502E-2</v>
      </c>
      <c r="H94" s="231">
        <v>1.8390588176658599E-3</v>
      </c>
      <c r="I94" s="231">
        <v>6.6034712050206199E-3</v>
      </c>
      <c r="L94" s="98">
        <f t="shared" si="6"/>
        <v>2.5607515927057213E-2</v>
      </c>
      <c r="N94" s="98">
        <f t="shared" si="9"/>
        <v>5.6726681050935035E-2</v>
      </c>
      <c r="Q94" s="149">
        <f t="shared" si="10"/>
        <v>3.2423138272590801E-2</v>
      </c>
      <c r="R94" s="149">
        <f t="shared" si="11"/>
        <v>5.6726681050935035E-2</v>
      </c>
      <c r="T94" s="113">
        <f t="shared" si="7"/>
        <v>1.8390588176658599E-3</v>
      </c>
      <c r="U94" s="113">
        <f t="shared" si="8"/>
        <v>3.2701292926120597E-2</v>
      </c>
    </row>
    <row r="95" spans="4:21" x14ac:dyDescent="0.2">
      <c r="D95" s="230">
        <v>38168</v>
      </c>
      <c r="E95" s="231">
        <v>4.6607705023586597E-2</v>
      </c>
      <c r="F95" s="231">
        <v>3.9855555537493099E-2</v>
      </c>
      <c r="G95" s="231">
        <v>5.8318024635184297E-2</v>
      </c>
      <c r="H95" s="231">
        <v>-1.17033147539504E-2</v>
      </c>
      <c r="I95" s="231">
        <v>6.7521494860935003E-3</v>
      </c>
      <c r="L95" s="98">
        <f t="shared" si="6"/>
        <v>-8.9638619633976221E-2</v>
      </c>
      <c r="N95" s="98">
        <f t="shared" si="9"/>
        <v>-4.3053513193208826E-2</v>
      </c>
      <c r="Q95" s="149">
        <f t="shared" si="10"/>
        <v>3.9855555537493099E-2</v>
      </c>
      <c r="R95" s="149">
        <f t="shared" si="11"/>
        <v>-4.3053513193208826E-2</v>
      </c>
      <c r="T95" s="113">
        <f t="shared" si="7"/>
        <v>-1.17033147539504E-2</v>
      </c>
      <c r="U95" s="113">
        <f t="shared" si="8"/>
        <v>-9.7627735327117295E-3</v>
      </c>
    </row>
    <row r="96" spans="4:21" x14ac:dyDescent="0.2">
      <c r="D96" s="230">
        <v>38077</v>
      </c>
      <c r="E96" s="231">
        <v>7.5013825436497997E-2</v>
      </c>
      <c r="F96" s="231">
        <v>6.5939151391756795E-2</v>
      </c>
      <c r="G96" s="231">
        <v>4.23125325103774E-2</v>
      </c>
      <c r="H96" s="231">
        <v>3.2701292926120597E-2</v>
      </c>
      <c r="I96" s="231">
        <v>9.0746740447411704E-3</v>
      </c>
      <c r="L96" s="98">
        <f t="shared" si="6"/>
        <v>0.10723071991169159</v>
      </c>
      <c r="N96" s="98">
        <f t="shared" si="9"/>
        <v>0.14360755178715667</v>
      </c>
      <c r="Q96" s="149">
        <f t="shared" si="10"/>
        <v>6.5939151391756795E-2</v>
      </c>
      <c r="R96" s="149">
        <f t="shared" si="11"/>
        <v>0.14360755178715667</v>
      </c>
      <c r="T96" s="113">
        <f t="shared" si="7"/>
        <v>3.2701292926120597E-2</v>
      </c>
      <c r="U96" s="113">
        <f t="shared" si="8"/>
        <v>-1.3143650698999299E-2</v>
      </c>
    </row>
    <row r="97" spans="4:21" x14ac:dyDescent="0.2">
      <c r="D97" s="230">
        <v>37986</v>
      </c>
      <c r="E97" s="231">
        <v>3.8562628929660898E-2</v>
      </c>
      <c r="F97" s="231">
        <v>2.9342036495437301E-2</v>
      </c>
      <c r="G97" s="231">
        <v>4.8321739161326101E-2</v>
      </c>
      <c r="H97" s="231">
        <v>-9.7627735327117295E-3</v>
      </c>
      <c r="I97" s="231">
        <v>9.2205924342236602E-3</v>
      </c>
      <c r="L97" s="98">
        <f t="shared" si="6"/>
        <v>-3.8289367873238175E-3</v>
      </c>
      <c r="N97" s="98">
        <f t="shared" si="9"/>
        <v>3.4678645060299162E-2</v>
      </c>
      <c r="Q97" s="149">
        <f t="shared" si="10"/>
        <v>2.9342036495437301E-2</v>
      </c>
      <c r="R97" s="149">
        <f t="shared" si="11"/>
        <v>3.4678645060299162E-2</v>
      </c>
      <c r="T97" s="113">
        <f t="shared" si="7"/>
        <v>-9.7627735327117295E-3</v>
      </c>
      <c r="U97" s="113">
        <f t="shared" si="8"/>
        <v>6.8641266984314597E-4</v>
      </c>
    </row>
    <row r="98" spans="4:21" x14ac:dyDescent="0.2">
      <c r="D98" s="230">
        <v>37894</v>
      </c>
      <c r="E98" s="231">
        <v>3.2928042252713501E-2</v>
      </c>
      <c r="F98" s="231">
        <v>2.3645235379235199E-2</v>
      </c>
      <c r="G98" s="231">
        <v>4.6065808784776098E-2</v>
      </c>
      <c r="H98" s="231">
        <v>-1.3143650698999299E-2</v>
      </c>
      <c r="I98" s="231">
        <v>9.2828068734782405E-3</v>
      </c>
      <c r="L98" s="98">
        <f t="shared" si="6"/>
        <v>-3.7417037211646215E-2</v>
      </c>
      <c r="N98" s="98">
        <f t="shared" si="9"/>
        <v>-2.4219659843464081E-3</v>
      </c>
      <c r="Q98" s="149">
        <f t="shared" si="10"/>
        <v>2.3645235379235199E-2</v>
      </c>
      <c r="R98" s="149">
        <f t="shared" si="11"/>
        <v>-2.4219659843464081E-3</v>
      </c>
      <c r="T98" s="113">
        <f t="shared" si="7"/>
        <v>-1.3143650698999299E-2</v>
      </c>
      <c r="U98" s="113">
        <f t="shared" si="8"/>
        <v>2.10602798921455E-3</v>
      </c>
    </row>
    <row r="99" spans="4:21" x14ac:dyDescent="0.2">
      <c r="D99" s="230">
        <v>37802</v>
      </c>
      <c r="E99" s="231">
        <v>3.86395022224661E-2</v>
      </c>
      <c r="F99" s="231">
        <v>3.05203169359099E-2</v>
      </c>
      <c r="G99" s="231">
        <v>3.79597305200957E-2</v>
      </c>
      <c r="H99" s="231">
        <v>6.8641266984314597E-4</v>
      </c>
      <c r="I99" s="231">
        <v>8.1191852865562103E-3</v>
      </c>
      <c r="L99" s="98">
        <f t="shared" si="6"/>
        <v>-1.8051790479510536E-3</v>
      </c>
      <c r="N99" s="98">
        <f t="shared" si="9"/>
        <v>2.7673852932980303E-2</v>
      </c>
      <c r="Q99" s="149">
        <f t="shared" si="10"/>
        <v>3.05203169359099E-2</v>
      </c>
      <c r="R99" s="149">
        <f t="shared" si="11"/>
        <v>2.7673852932980303E-2</v>
      </c>
      <c r="T99" s="113">
        <f t="shared" si="7"/>
        <v>6.8641266984314597E-4</v>
      </c>
      <c r="U99" s="113">
        <f t="shared" si="8"/>
        <v>6.5596819295477699E-3</v>
      </c>
    </row>
    <row r="100" spans="4:21" x14ac:dyDescent="0.2">
      <c r="D100" s="230">
        <v>37711</v>
      </c>
      <c r="E100" s="231">
        <v>4.0888593694327902E-2</v>
      </c>
      <c r="F100" s="231">
        <v>3.3105185018259597E-2</v>
      </c>
      <c r="G100" s="231">
        <v>3.3345083972670601E-2</v>
      </c>
      <c r="H100" s="231">
        <v>2.10602798921455E-3</v>
      </c>
      <c r="I100" s="231">
        <v>7.7834086760682703E-3</v>
      </c>
      <c r="L100" s="98">
        <f t="shared" si="6"/>
        <v>-5.7106580666736679E-3</v>
      </c>
      <c r="N100" s="98">
        <f t="shared" si="9"/>
        <v>1.9446986961949575E-2</v>
      </c>
      <c r="Q100" s="149">
        <f t="shared" si="10"/>
        <v>3.3105185018259597E-2</v>
      </c>
      <c r="R100" s="149">
        <f t="shared" si="11"/>
        <v>1.9446986961949575E-2</v>
      </c>
      <c r="T100" s="113">
        <f t="shared" si="7"/>
        <v>2.10602798921455E-3</v>
      </c>
      <c r="U100" s="113">
        <f t="shared" si="8"/>
        <v>1.5495212048476001E-2</v>
      </c>
    </row>
    <row r="101" spans="4:21" x14ac:dyDescent="0.2">
      <c r="D101" s="230">
        <v>37621</v>
      </c>
      <c r="E101" s="231">
        <v>5.1726480723787598E-2</v>
      </c>
      <c r="F101" s="231">
        <v>4.4370073036821903E-2</v>
      </c>
      <c r="G101" s="231">
        <v>4.1335963629787399E-2</v>
      </c>
      <c r="H101" s="231">
        <v>6.5596819295477699E-3</v>
      </c>
      <c r="I101" s="231">
        <v>7.3564076869656499E-3</v>
      </c>
      <c r="L101" s="98">
        <f t="shared" si="6"/>
        <v>-9.1232235270377569E-3</v>
      </c>
      <c r="N101" s="98">
        <f t="shared" si="9"/>
        <v>2.4245019359107056E-2</v>
      </c>
      <c r="Q101" s="149">
        <f t="shared" si="10"/>
        <v>4.4370073036821903E-2</v>
      </c>
      <c r="R101" s="149">
        <f t="shared" si="11"/>
        <v>2.4245019359107056E-2</v>
      </c>
      <c r="T101" s="113">
        <f t="shared" si="7"/>
        <v>6.5596819295477699E-3</v>
      </c>
      <c r="U101" s="113">
        <f t="shared" si="8"/>
        <v>2.9432839864871698E-3</v>
      </c>
    </row>
    <row r="102" spans="4:21" x14ac:dyDescent="0.2">
      <c r="D102" s="230">
        <v>37529</v>
      </c>
      <c r="E102" s="231">
        <v>3.99438735582257E-2</v>
      </c>
      <c r="F102" s="231">
        <v>3.3905552563011997E-2</v>
      </c>
      <c r="G102" s="231">
        <v>2.1231842878675099E-2</v>
      </c>
      <c r="H102" s="231">
        <v>1.5495212048476001E-2</v>
      </c>
      <c r="I102" s="231">
        <v>6.0383209952137099E-3</v>
      </c>
      <c r="L102" s="98">
        <f t="shared" si="6"/>
        <v>3.7525320891939315E-2</v>
      </c>
      <c r="N102" s="98">
        <f t="shared" si="9"/>
        <v>5.3155968955079569E-2</v>
      </c>
      <c r="Q102" s="149">
        <f t="shared" si="10"/>
        <v>3.3905552563011997E-2</v>
      </c>
      <c r="R102" s="149">
        <f t="shared" si="11"/>
        <v>5.3155968955079569E-2</v>
      </c>
      <c r="T102" s="113">
        <f t="shared" si="7"/>
        <v>1.5495212048476001E-2</v>
      </c>
      <c r="U102" s="113">
        <f t="shared" si="8"/>
        <v>1.77297216271666E-4</v>
      </c>
    </row>
    <row r="103" spans="4:21" x14ac:dyDescent="0.2">
      <c r="D103" s="230">
        <v>37437</v>
      </c>
      <c r="E103" s="231">
        <v>3.8233631363507402E-2</v>
      </c>
      <c r="F103" s="231">
        <v>3.2545896432201502E-2</v>
      </c>
      <c r="G103" s="231">
        <v>3.3216729324247303E-2</v>
      </c>
      <c r="H103" s="231">
        <v>2.9432839864871698E-3</v>
      </c>
      <c r="I103" s="231">
        <v>5.6877349313059202E-3</v>
      </c>
      <c r="L103" s="98">
        <f t="shared" si="6"/>
        <v>7.7979158252368952E-3</v>
      </c>
      <c r="N103" s="98">
        <f t="shared" si="9"/>
        <v>3.5351177803262246E-2</v>
      </c>
      <c r="Q103" s="149">
        <f t="shared" si="10"/>
        <v>3.2545896432201502E-2</v>
      </c>
      <c r="R103" s="149">
        <f t="shared" si="11"/>
        <v>3.5351177803262246E-2</v>
      </c>
      <c r="T103" s="113">
        <f t="shared" si="7"/>
        <v>2.9432839864871698E-3</v>
      </c>
      <c r="U103" s="113">
        <f t="shared" si="8"/>
        <v>3.3081834495535599E-3</v>
      </c>
    </row>
    <row r="104" spans="4:21" x14ac:dyDescent="0.2">
      <c r="D104" s="230">
        <v>37346</v>
      </c>
      <c r="E104" s="231">
        <v>2.7964026082639201E-2</v>
      </c>
      <c r="F104" s="231">
        <v>1.68894827891207E-2</v>
      </c>
      <c r="G104" s="231">
        <v>2.3459181762700301E-2</v>
      </c>
      <c r="H104" s="231">
        <v>1.77297216271666E-4</v>
      </c>
      <c r="I104" s="231">
        <v>1.10745432935185E-2</v>
      </c>
      <c r="L104" s="98">
        <f t="shared" si="6"/>
        <v>-5.3177760629144356E-3</v>
      </c>
      <c r="N104" s="98">
        <f t="shared" si="9"/>
        <v>6.7425855049603189E-3</v>
      </c>
      <c r="Q104" s="149">
        <f t="shared" si="10"/>
        <v>1.68894827891207E-2</v>
      </c>
      <c r="R104" s="149">
        <f t="shared" si="11"/>
        <v>6.7425855049603189E-3</v>
      </c>
      <c r="T104" s="113">
        <f t="shared" si="7"/>
        <v>1.77297216271666E-4</v>
      </c>
      <c r="U104" s="113">
        <f t="shared" si="8"/>
        <v>-2.8132815096366501E-3</v>
      </c>
    </row>
    <row r="105" spans="4:21" x14ac:dyDescent="0.2">
      <c r="D105" s="230">
        <v>37256</v>
      </c>
      <c r="E105" s="231">
        <v>-1.6877421476120001E-2</v>
      </c>
      <c r="F105" s="231">
        <v>-2.3556875753973E-2</v>
      </c>
      <c r="G105" s="231">
        <v>-2.0185604925673499E-2</v>
      </c>
      <c r="H105" s="231">
        <v>3.3081834495535599E-3</v>
      </c>
      <c r="I105" s="231">
        <v>6.6794542778530501E-3</v>
      </c>
      <c r="L105" s="98">
        <f t="shared" si="6"/>
        <v>1.4052073843635318E-2</v>
      </c>
      <c r="N105" s="98">
        <f t="shared" si="9"/>
        <v>-1.3053771705853423E-2</v>
      </c>
      <c r="Q105" s="149">
        <f t="shared" si="10"/>
        <v>-2.3556875753973E-2</v>
      </c>
      <c r="R105" s="149">
        <f t="shared" si="11"/>
        <v>-1.3053771705853423E-2</v>
      </c>
      <c r="T105" s="113">
        <f t="shared" si="7"/>
        <v>3.3081834495535599E-3</v>
      </c>
      <c r="U105" s="113">
        <f t="shared" si="8"/>
        <v>1.8132010083394799E-3</v>
      </c>
    </row>
    <row r="106" spans="4:21" x14ac:dyDescent="0.2">
      <c r="D106" s="230">
        <v>37164</v>
      </c>
      <c r="E106" s="231">
        <v>2.16769215553561E-2</v>
      </c>
      <c r="F106" s="231">
        <v>1.57477637369536E-2</v>
      </c>
      <c r="G106" s="231">
        <v>2.4490203064992701E-2</v>
      </c>
      <c r="H106" s="231">
        <v>-2.8132815096366501E-3</v>
      </c>
      <c r="I106" s="231">
        <v>5.9291578184024604E-3</v>
      </c>
      <c r="L106" s="98">
        <f t="shared" si="6"/>
        <v>-1.0933302029993664E-2</v>
      </c>
      <c r="N106" s="98">
        <f t="shared" si="9"/>
        <v>7.2811910080510245E-3</v>
      </c>
      <c r="Q106" s="149">
        <f t="shared" si="10"/>
        <v>1.57477637369536E-2</v>
      </c>
      <c r="R106" s="149">
        <f t="shared" si="11"/>
        <v>7.2811910080510245E-3</v>
      </c>
      <c r="T106" s="113">
        <f t="shared" si="7"/>
        <v>-2.8132815096366501E-3</v>
      </c>
      <c r="U106" s="113">
        <f t="shared" si="8"/>
        <v>1.1888170936316399E-2</v>
      </c>
    </row>
    <row r="107" spans="4:21" x14ac:dyDescent="0.2">
      <c r="D107" s="230">
        <v>37072</v>
      </c>
      <c r="E107" s="231">
        <v>2.9662177663836099E-2</v>
      </c>
      <c r="F107" s="231">
        <v>2.2969874895728E-2</v>
      </c>
      <c r="G107" s="231">
        <v>2.7848976655496599E-2</v>
      </c>
      <c r="H107" s="231">
        <v>1.8132010083394799E-3</v>
      </c>
      <c r="I107" s="231">
        <v>6.6923027681081099E-3</v>
      </c>
      <c r="L107" s="98">
        <f t="shared" si="6"/>
        <v>-1.5869555219374536E-2</v>
      </c>
      <c r="N107" s="98">
        <f t="shared" si="9"/>
        <v>4.7679555489890113E-3</v>
      </c>
      <c r="Q107" s="149">
        <f t="shared" si="10"/>
        <v>2.2969874895728E-2</v>
      </c>
      <c r="R107" s="149">
        <f t="shared" si="11"/>
        <v>4.7679555489890113E-3</v>
      </c>
      <c r="T107" s="113">
        <f t="shared" si="7"/>
        <v>1.8132010083394799E-3</v>
      </c>
      <c r="U107" s="113">
        <f t="shared" si="8"/>
        <v>4.81612879954377E-3</v>
      </c>
    </row>
    <row r="108" spans="4:21" x14ac:dyDescent="0.2">
      <c r="D108" s="230">
        <v>36981</v>
      </c>
      <c r="E108" s="231">
        <v>3.1935189221902902E-2</v>
      </c>
      <c r="F108" s="231">
        <v>2.3362671406766601E-2</v>
      </c>
      <c r="G108" s="231">
        <v>2.00416916538236E-2</v>
      </c>
      <c r="H108" s="231">
        <v>1.1888170936316399E-2</v>
      </c>
      <c r="I108" s="231">
        <v>8.5725178151363005E-3</v>
      </c>
      <c r="L108" s="98">
        <f t="shared" si="6"/>
        <v>2.4300435988285959E-2</v>
      </c>
      <c r="N108" s="98">
        <f t="shared" si="9"/>
        <v>3.5872332989486999E-2</v>
      </c>
      <c r="Q108" s="149">
        <f t="shared" si="10"/>
        <v>2.3362671406766601E-2</v>
      </c>
      <c r="R108" s="149">
        <f t="shared" si="11"/>
        <v>3.5872332989486999E-2</v>
      </c>
      <c r="T108" s="113">
        <f t="shared" si="7"/>
        <v>1.1888170936316399E-2</v>
      </c>
      <c r="U108" s="113">
        <f t="shared" si="8"/>
        <v>1.5083245444024901E-2</v>
      </c>
    </row>
    <row r="109" spans="4:21" x14ac:dyDescent="0.2">
      <c r="D109" s="230">
        <v>36891</v>
      </c>
      <c r="E109" s="231">
        <v>-2.3479589955802099E-2</v>
      </c>
      <c r="F109" s="231">
        <v>-2.7570678809451001E-2</v>
      </c>
      <c r="G109" s="231">
        <v>-2.82999142919357E-2</v>
      </c>
      <c r="H109" s="231">
        <v>4.81612879954377E-3</v>
      </c>
      <c r="I109" s="231">
        <v>4.09108885364889E-3</v>
      </c>
      <c r="L109" s="98">
        <f t="shared" si="6"/>
        <v>-1.3203867496596126E-2</v>
      </c>
      <c r="N109" s="98">
        <f t="shared" si="9"/>
        <v>-4.5052935374938152E-2</v>
      </c>
      <c r="Q109" s="149">
        <f t="shared" si="10"/>
        <v>-2.7570678809451001E-2</v>
      </c>
      <c r="R109" s="149">
        <f t="shared" si="11"/>
        <v>-4.5052935374938152E-2</v>
      </c>
      <c r="T109" s="113">
        <f t="shared" si="7"/>
        <v>4.81612879954377E-3</v>
      </c>
      <c r="U109" s="113">
        <f t="shared" si="8"/>
        <v>8.8544133991152792E-3</v>
      </c>
    </row>
    <row r="110" spans="4:21" x14ac:dyDescent="0.2">
      <c r="D110" s="230">
        <v>36799</v>
      </c>
      <c r="E110" s="231">
        <v>3.9383526969074503E-2</v>
      </c>
      <c r="F110" s="231">
        <v>3.4058911360789201E-2</v>
      </c>
      <c r="G110" s="231">
        <v>2.4300281525049601E-2</v>
      </c>
      <c r="H110" s="231">
        <v>1.5083245444024901E-2</v>
      </c>
      <c r="I110" s="231">
        <v>5.32461560828536E-3</v>
      </c>
      <c r="L110" s="98">
        <f t="shared" si="6"/>
        <v>2.6015577691256453E-2</v>
      </c>
      <c r="N110" s="98">
        <f t="shared" si="9"/>
        <v>4.5352150713919848E-2</v>
      </c>
      <c r="Q110" s="149">
        <f t="shared" si="10"/>
        <v>3.4058911360789201E-2</v>
      </c>
      <c r="R110" s="149">
        <f t="shared" si="11"/>
        <v>4.5352150713919848E-2</v>
      </c>
      <c r="T110" s="113">
        <f t="shared" si="7"/>
        <v>1.5083245444024901E-2</v>
      </c>
      <c r="U110" s="113">
        <f t="shared" si="8"/>
        <v>2.8742620955348398E-3</v>
      </c>
    </row>
    <row r="111" spans="4:21" x14ac:dyDescent="0.2">
      <c r="D111" s="230">
        <v>36707</v>
      </c>
      <c r="E111" s="231">
        <v>4.1775100310660299E-2</v>
      </c>
      <c r="F111" s="231">
        <v>3.4407598600358198E-2</v>
      </c>
      <c r="G111" s="231">
        <v>3.2920686911544997E-2</v>
      </c>
      <c r="H111" s="231">
        <v>8.8544133991152792E-3</v>
      </c>
      <c r="I111" s="231">
        <v>7.3675017103021203E-3</v>
      </c>
      <c r="L111" s="98">
        <f t="shared" si="6"/>
        <v>1.9350281720510169E-2</v>
      </c>
      <c r="N111" s="98">
        <f t="shared" si="9"/>
        <v>4.5150691757547712E-2</v>
      </c>
      <c r="Q111" s="149">
        <f t="shared" si="10"/>
        <v>3.4407598600358198E-2</v>
      </c>
      <c r="R111" s="149">
        <f t="shared" si="11"/>
        <v>4.5150691757547712E-2</v>
      </c>
      <c r="T111" s="113">
        <f t="shared" si="7"/>
        <v>8.8544133991152792E-3</v>
      </c>
      <c r="U111" s="113">
        <f t="shared" si="8"/>
        <v>3.4193546016405299E-2</v>
      </c>
    </row>
    <row r="112" spans="4:21" x14ac:dyDescent="0.2">
      <c r="D112" s="230">
        <v>36616</v>
      </c>
      <c r="E112" s="231">
        <v>2.3256208773464501E-2</v>
      </c>
      <c r="F112" s="231">
        <v>2.0949211369606299E-2</v>
      </c>
      <c r="G112" s="231">
        <v>2.03819466779297E-2</v>
      </c>
      <c r="H112" s="231">
        <v>2.8742620955348398E-3</v>
      </c>
      <c r="I112" s="231">
        <v>2.3069974038581998E-3</v>
      </c>
      <c r="L112" s="98">
        <f t="shared" si="6"/>
        <v>-5.2094761808095046E-2</v>
      </c>
      <c r="N112" s="98">
        <f t="shared" si="9"/>
        <v>-3.5005994256317119E-2</v>
      </c>
      <c r="Q112" s="149">
        <f t="shared" si="10"/>
        <v>2.0949211369606299E-2</v>
      </c>
      <c r="R112" s="149">
        <f t="shared" si="11"/>
        <v>-3.5005994256317119E-2</v>
      </c>
      <c r="T112" s="113"/>
      <c r="U112" s="113"/>
    </row>
    <row r="113" spans="4:21" x14ac:dyDescent="0.2">
      <c r="D113" s="230">
        <v>36525</v>
      </c>
      <c r="E113" s="231">
        <v>5.8866405205800103E-2</v>
      </c>
      <c r="F113" s="231">
        <v>5.4930045286922503E-2</v>
      </c>
      <c r="G113" s="231">
        <v>2.46728591893947E-2</v>
      </c>
      <c r="H113" s="231">
        <v>3.4193546016405299E-2</v>
      </c>
      <c r="I113" s="231">
        <v>3.9363599188775699E-3</v>
      </c>
      <c r="L113" s="98">
        <f t="shared" si="6"/>
        <v>4.4507607684211296E-2</v>
      </c>
      <c r="N113" s="98">
        <f t="shared" si="9"/>
        <v>6.6065595040336822E-2</v>
      </c>
      <c r="Q113" s="149">
        <f t="shared" si="10"/>
        <v>5.4930045286922503E-2</v>
      </c>
      <c r="R113" s="149">
        <f t="shared" si="11"/>
        <v>6.6065595040336822E-2</v>
      </c>
      <c r="T113" s="113"/>
      <c r="U113" s="113"/>
    </row>
    <row r="114" spans="4:21" x14ac:dyDescent="0.2">
      <c r="D114" s="230">
        <v>36433</v>
      </c>
      <c r="E114" s="231">
        <v>5.3666408805898097E-2</v>
      </c>
      <c r="F114" s="231">
        <v>5.0403999379906299E-2</v>
      </c>
      <c r="G114" s="231">
        <v>2.5349427494692999E-2</v>
      </c>
      <c r="H114" s="231">
        <v>2.8316981311205001E-2</v>
      </c>
      <c r="I114" s="231">
        <v>3.2624094259918099E-3</v>
      </c>
      <c r="L114" s="98">
        <f t="shared" si="6"/>
        <v>-5.0319658673253342E-3</v>
      </c>
      <c r="N114" s="98">
        <f t="shared" si="9"/>
        <v>1.6861627013780911E-2</v>
      </c>
      <c r="Q114" s="149">
        <f t="shared" si="10"/>
        <v>5.0403999379906299E-2</v>
      </c>
      <c r="R114" s="149">
        <f t="shared" si="11"/>
        <v>1.6861627013780911E-2</v>
      </c>
      <c r="T114" s="113"/>
      <c r="U114" s="113"/>
    </row>
    <row r="115" spans="4:21" x14ac:dyDescent="0.2">
      <c r="D115" s="230">
        <v>36341</v>
      </c>
      <c r="E115" s="231">
        <v>6.7086408499283504E-2</v>
      </c>
      <c r="F115" s="231">
        <v>6.3308854965457101E-2</v>
      </c>
      <c r="G115" s="231">
        <v>1.9768450438379801E-2</v>
      </c>
      <c r="H115" s="231">
        <v>4.7317958060903699E-2</v>
      </c>
      <c r="I115" s="231">
        <v>3.7775535338264101E-3</v>
      </c>
      <c r="L115" s="98">
        <f t="shared" si="6"/>
        <v>-7.3794413775392989E-2</v>
      </c>
      <c r="N115" s="98">
        <f t="shared" si="9"/>
        <v>-5.9052721413794584E-2</v>
      </c>
      <c r="Q115" s="149">
        <f t="shared" si="10"/>
        <v>6.3308854965457101E-2</v>
      </c>
      <c r="R115" s="149">
        <f t="shared" si="11"/>
        <v>-5.9052721413794584E-2</v>
      </c>
      <c r="T115" s="113"/>
      <c r="U115" s="113"/>
    </row>
    <row r="116" spans="4:21" x14ac:dyDescent="0.2">
      <c r="D116" s="230">
        <v>36250</v>
      </c>
      <c r="E116" s="231">
        <v>0.14580621046939199</v>
      </c>
      <c r="F116" s="231">
        <v>0.108808988448063</v>
      </c>
      <c r="G116" s="231">
        <v>2.9482974699336102E-2</v>
      </c>
      <c r="H116" s="231">
        <v>0.116323235770056</v>
      </c>
      <c r="I116" s="231">
        <v>3.6997222021328997E-2</v>
      </c>
      <c r="L116" s="98">
        <f t="shared" si="6"/>
        <v>0.30247709011039398</v>
      </c>
      <c r="N116" s="98">
        <f t="shared" si="9"/>
        <v>0.29126922853446846</v>
      </c>
      <c r="Q116" s="149">
        <f t="shared" si="10"/>
        <v>0.108808988448063</v>
      </c>
      <c r="R116" s="149">
        <f t="shared" si="11"/>
        <v>0.29126922853446846</v>
      </c>
      <c r="T116" s="113"/>
      <c r="U116" s="113"/>
    </row>
    <row r="117" spans="4:21" x14ac:dyDescent="0.2">
      <c r="D117" s="230">
        <v>36160</v>
      </c>
      <c r="E117" s="231">
        <v>2.1029638578703699E-2</v>
      </c>
      <c r="F117" s="231">
        <v>2.00250975906364E-2</v>
      </c>
      <c r="G117" s="231">
        <v>1.07698727962311E-2</v>
      </c>
      <c r="H117" s="231">
        <v>1.0259765782472501E-2</v>
      </c>
      <c r="I117" s="231">
        <v>1.00454098806729E-3</v>
      </c>
      <c r="L117" s="98">
        <f t="shared" si="6"/>
        <v>0.13401426212591502</v>
      </c>
      <c r="N117" s="98">
        <f t="shared" si="9"/>
        <v>0.14507601902146527</v>
      </c>
      <c r="Q117" s="149">
        <f t="shared" si="10"/>
        <v>2.00250975906364E-2</v>
      </c>
      <c r="R117" s="149">
        <f t="shared" si="11"/>
        <v>0.14507601902146527</v>
      </c>
      <c r="T117" s="113"/>
      <c r="U117" s="113"/>
    </row>
    <row r="118" spans="4:21" x14ac:dyDescent="0.2">
      <c r="D118" s="230">
        <v>36068</v>
      </c>
      <c r="E118" s="231">
        <v>-3.7172266919143299E-2</v>
      </c>
      <c r="F118" s="231">
        <v>-3.9396940687150703E-2</v>
      </c>
      <c r="G118" s="231">
        <v>2.3078628252810499E-2</v>
      </c>
      <c r="H118" s="231">
        <v>-6.0250895171953797E-2</v>
      </c>
      <c r="I118" s="231">
        <v>2.2246737680074102E-3</v>
      </c>
      <c r="L118" s="98">
        <f t="shared" si="6"/>
        <v>-0.27279477072751251</v>
      </c>
      <c r="N118" s="98">
        <f t="shared" si="9"/>
        <v>-0.257667002450643</v>
      </c>
      <c r="Q118" s="149">
        <f t="shared" si="10"/>
        <v>-3.9396940687150703E-2</v>
      </c>
      <c r="R118" s="149">
        <f t="shared" si="11"/>
        <v>-0.257667002450643</v>
      </c>
      <c r="T118" s="113"/>
      <c r="U118" s="113"/>
    </row>
    <row r="119" spans="4:21" x14ac:dyDescent="0.2">
      <c r="D119" s="230">
        <v>35976</v>
      </c>
      <c r="E119" s="231">
        <v>8.0232424110842596E-2</v>
      </c>
      <c r="F119" s="231">
        <v>6.5659793960915896E-2</v>
      </c>
      <c r="G119" s="231">
        <v>1.9383807022271601E-2</v>
      </c>
      <c r="H119" s="231">
        <v>6.0848617088570901E-2</v>
      </c>
      <c r="I119" s="231">
        <v>1.4572630149926699E-2</v>
      </c>
      <c r="L119" s="98">
        <f t="shared" si="6"/>
        <v>9.252109374354392E-2</v>
      </c>
      <c r="N119" s="98">
        <f t="shared" si="9"/>
        <v>9.7468798196081119E-2</v>
      </c>
      <c r="Q119" s="149">
        <f t="shared" si="10"/>
        <v>6.5659793960915896E-2</v>
      </c>
      <c r="R119" s="149">
        <f t="shared" si="11"/>
        <v>9.7468798196081119E-2</v>
      </c>
      <c r="T119" s="113"/>
      <c r="U119" s="113"/>
    </row>
    <row r="120" spans="4:21" x14ac:dyDescent="0.2">
      <c r="D120" s="230">
        <v>35885</v>
      </c>
      <c r="E120" s="231">
        <v>6.1043308817625201E-2</v>
      </c>
      <c r="F120" s="231">
        <v>5.8846364697380298E-2</v>
      </c>
      <c r="G120" s="231">
        <v>1.82404785811788E-2</v>
      </c>
      <c r="H120" s="231">
        <v>4.2802830236446397E-2</v>
      </c>
      <c r="I120" s="231">
        <v>2.1969441202448598E-3</v>
      </c>
      <c r="L120" s="98">
        <f t="shared" si="6"/>
        <v>6.1456319443985968E-2</v>
      </c>
      <c r="N120" s="98">
        <f t="shared" si="9"/>
        <v>7.844329441331821E-2</v>
      </c>
      <c r="Q120" s="149">
        <f t="shared" si="10"/>
        <v>5.8846364697380298E-2</v>
      </c>
      <c r="R120" s="149">
        <f t="shared" si="11"/>
        <v>7.844329441331821E-2</v>
      </c>
      <c r="T120" s="113"/>
      <c r="U120" s="113"/>
    </row>
    <row r="121" spans="4:21" x14ac:dyDescent="0.2">
      <c r="D121" s="230">
        <v>35795</v>
      </c>
      <c r="E121" s="231">
        <v>6.7422897933667195E-2</v>
      </c>
      <c r="F121" s="231">
        <v>5.5117353778363E-2</v>
      </c>
      <c r="G121" s="231">
        <v>3.5248124794069503E-2</v>
      </c>
      <c r="H121" s="231">
        <v>3.2174773139597601E-2</v>
      </c>
      <c r="I121" s="231">
        <v>1.2305544155304099E-2</v>
      </c>
      <c r="L121" s="98">
        <f t="shared" si="6"/>
        <v>1.8155098154323493E-2</v>
      </c>
      <c r="N121" s="98">
        <f t="shared" si="9"/>
        <v>4.107258151463089E-2</v>
      </c>
      <c r="Q121" s="149">
        <f t="shared" si="10"/>
        <v>5.5117353778363E-2</v>
      </c>
      <c r="R121" s="149">
        <f t="shared" si="11"/>
        <v>4.107258151463089E-2</v>
      </c>
      <c r="T121" s="113"/>
      <c r="U121" s="113"/>
    </row>
    <row r="122" spans="4:21" x14ac:dyDescent="0.2">
      <c r="D122" s="230">
        <v>35703</v>
      </c>
      <c r="E122" s="231">
        <v>5.45321130000367E-2</v>
      </c>
      <c r="F122" s="231">
        <v>5.1679079550627803E-2</v>
      </c>
      <c r="G122" s="231">
        <v>1.4369455954915801E-2</v>
      </c>
      <c r="H122" s="231">
        <v>4.01626570451208E-2</v>
      </c>
      <c r="I122" s="231">
        <v>2.8530334494088999E-3</v>
      </c>
      <c r="L122" s="98">
        <f t="shared" si="6"/>
        <v>2.8586173397001424E-2</v>
      </c>
      <c r="N122" s="98">
        <f t="shared" si="9"/>
        <v>4.038963788051686E-2</v>
      </c>
      <c r="Q122" s="149">
        <f t="shared" si="10"/>
        <v>5.1679079550627803E-2</v>
      </c>
      <c r="R122" s="149">
        <f t="shared" si="11"/>
        <v>4.038963788051686E-2</v>
      </c>
      <c r="T122" s="113"/>
      <c r="U122" s="113"/>
    </row>
    <row r="123" spans="4:21" x14ac:dyDescent="0.2">
      <c r="D123" s="230">
        <v>35611</v>
      </c>
      <c r="E123" s="231">
        <v>6.6185997814105099E-2</v>
      </c>
      <c r="F123" s="231">
        <v>5.4872948016371E-2</v>
      </c>
      <c r="G123" s="231">
        <v>1.9427495464974302E-2</v>
      </c>
      <c r="H123" s="231">
        <v>4.6758502349130697E-2</v>
      </c>
      <c r="I123" s="231">
        <v>1.13130497977341E-2</v>
      </c>
      <c r="L123" s="98">
        <f t="shared" si="6"/>
        <v>7.8534914967190658E-2</v>
      </c>
      <c r="N123" s="98">
        <f t="shared" si="9"/>
        <v>8.7049582975958106E-2</v>
      </c>
      <c r="Q123" s="149">
        <f t="shared" si="10"/>
        <v>5.4872948016371E-2</v>
      </c>
      <c r="R123" s="149">
        <f t="shared" si="11"/>
        <v>8.7049582975958106E-2</v>
      </c>
      <c r="T123" s="113"/>
      <c r="U123" s="113"/>
    </row>
    <row r="124" spans="4:21" x14ac:dyDescent="0.2">
      <c r="D124" s="230">
        <v>35520</v>
      </c>
      <c r="E124" s="231">
        <v>4.4496230727878297E-2</v>
      </c>
      <c r="F124" s="231">
        <v>4.2991023311276397E-2</v>
      </c>
      <c r="G124" s="231">
        <v>1.5842734036416398E-2</v>
      </c>
      <c r="H124" s="231">
        <v>2.8653496691461899E-2</v>
      </c>
      <c r="I124" s="231">
        <v>1.5052074166019599E-3</v>
      </c>
      <c r="L124" s="98">
        <f t="shared" si="6"/>
        <v>5.0814679551323724E-2</v>
      </c>
      <c r="N124" s="98">
        <f t="shared" si="9"/>
        <v>6.5855704633735357E-2</v>
      </c>
      <c r="Q124" s="149">
        <f t="shared" si="10"/>
        <v>4.2991023311276397E-2</v>
      </c>
      <c r="R124" s="149">
        <f t="shared" si="11"/>
        <v>6.5855704633735357E-2</v>
      </c>
      <c r="T124" s="113"/>
      <c r="U124" s="113"/>
    </row>
    <row r="125" spans="4:21" x14ac:dyDescent="0.2">
      <c r="D125" s="230">
        <v>35430</v>
      </c>
      <c r="E125" s="231">
        <v>2.2967388228219698E-2</v>
      </c>
      <c r="F125" s="231">
        <v>2.2406417539666299E-2</v>
      </c>
      <c r="G125" s="231">
        <v>6.9405006471390798E-3</v>
      </c>
      <c r="H125" s="231">
        <v>1.60268875810806E-2</v>
      </c>
      <c r="I125" s="231">
        <v>5.6097068855347904E-4</v>
      </c>
      <c r="L125" s="98">
        <f t="shared" si="6"/>
        <v>1.1793285350572133E-2</v>
      </c>
      <c r="N125" s="98">
        <f t="shared" si="9"/>
        <v>1.8244111592752299E-2</v>
      </c>
      <c r="Q125" s="149">
        <f t="shared" si="10"/>
        <v>2.2406417539666299E-2</v>
      </c>
      <c r="R125" s="149">
        <f t="shared" si="11"/>
        <v>1.8244111592752299E-2</v>
      </c>
      <c r="T125" s="113"/>
      <c r="U125" s="113"/>
    </row>
    <row r="126" spans="4:21" x14ac:dyDescent="0.2">
      <c r="D126" s="230">
        <v>35338</v>
      </c>
      <c r="E126" s="231">
        <v>3.8018594304590703E-2</v>
      </c>
      <c r="F126" s="231">
        <v>3.2631823713572199E-2</v>
      </c>
      <c r="G126" s="231">
        <v>1.9579559283930601E-2</v>
      </c>
      <c r="H126" s="231">
        <v>1.8439035020660102E-2</v>
      </c>
      <c r="I126" s="231">
        <v>5.3867705910185196E-3</v>
      </c>
      <c r="L126" s="98">
        <f t="shared" si="6"/>
        <v>3.6760768270733282E-2</v>
      </c>
      <c r="N126" s="98">
        <f t="shared" si="9"/>
        <v>5.1365947005694856E-2</v>
      </c>
      <c r="Q126" s="149">
        <f t="shared" si="10"/>
        <v>3.2631823713572199E-2</v>
      </c>
      <c r="R126" s="149">
        <f t="shared" si="11"/>
        <v>5.1365947005694856E-2</v>
      </c>
      <c r="T126" s="113"/>
      <c r="U126" s="113"/>
    </row>
    <row r="127" spans="4:21" x14ac:dyDescent="0.2">
      <c r="D127" s="230">
        <v>35246</v>
      </c>
      <c r="E127" s="231">
        <v>2.5999999999999999E-2</v>
      </c>
      <c r="F127" s="231">
        <v>2.5999999999999999E-2</v>
      </c>
      <c r="G127" s="231">
        <v>1.7999999999999999E-2</v>
      </c>
      <c r="H127" s="231">
        <v>8.0000000000000002E-3</v>
      </c>
      <c r="I127" s="231">
        <v>0</v>
      </c>
      <c r="L127" s="98">
        <f t="shared" si="6"/>
        <v>7.9999999999999984E-3</v>
      </c>
      <c r="N127" s="98">
        <f t="shared" si="9"/>
        <v>2.6143999999999945E-2</v>
      </c>
      <c r="Q127" s="149">
        <f t="shared" si="10"/>
        <v>2.5999999999999999E-2</v>
      </c>
      <c r="R127" s="149">
        <f t="shared" si="11"/>
        <v>2.6143999999999945E-2</v>
      </c>
      <c r="T127" s="113"/>
      <c r="U127" s="113"/>
    </row>
    <row r="128" spans="4:21" x14ac:dyDescent="0.2">
      <c r="D128" s="230">
        <v>35155</v>
      </c>
      <c r="E128" s="231">
        <v>2.5999999999999999E-2</v>
      </c>
      <c r="F128" s="231">
        <v>2.5999999999999999E-2</v>
      </c>
      <c r="G128" s="231">
        <v>1.7999999999999999E-2</v>
      </c>
      <c r="H128" s="231">
        <v>8.0000000000000002E-3</v>
      </c>
      <c r="I128" s="231">
        <v>0</v>
      </c>
      <c r="L128" s="98">
        <f t="shared" si="6"/>
        <v>4.4897649612608307E-3</v>
      </c>
      <c r="N128" s="98">
        <f t="shared" si="9"/>
        <v>2.2570580730563394E-2</v>
      </c>
      <c r="Q128" s="149">
        <f t="shared" si="10"/>
        <v>2.5999999999999999E-2</v>
      </c>
      <c r="R128" s="149">
        <f t="shared" si="11"/>
        <v>2.2570580730563394E-2</v>
      </c>
      <c r="T128" s="113"/>
      <c r="U128" s="113"/>
    </row>
    <row r="129" spans="4:21" x14ac:dyDescent="0.2">
      <c r="D129" s="230">
        <v>35064</v>
      </c>
      <c r="E129" s="231">
        <v>2.7E-2</v>
      </c>
      <c r="F129" s="231">
        <v>2.47E-2</v>
      </c>
      <c r="G129" s="231">
        <v>1.7000000000000001E-2</v>
      </c>
      <c r="H129" s="231">
        <v>0.01</v>
      </c>
      <c r="I129" s="231">
        <v>2.3E-3</v>
      </c>
      <c r="L129" s="98">
        <f t="shared" si="6"/>
        <v>-3.7388173022978789E-2</v>
      </c>
      <c r="N129" s="98">
        <f t="shared" si="9"/>
        <v>-2.3275417288851519E-2</v>
      </c>
      <c r="Q129" s="149">
        <f t="shared" si="10"/>
        <v>2.47E-2</v>
      </c>
      <c r="R129" s="149">
        <f t="shared" si="11"/>
        <v>-2.3275417288851519E-2</v>
      </c>
      <c r="T129" s="113"/>
      <c r="U129" s="113"/>
    </row>
    <row r="130" spans="4:21" x14ac:dyDescent="0.2">
      <c r="D130" s="230">
        <v>34972</v>
      </c>
      <c r="E130" s="231">
        <v>5.8700000000000002E-2</v>
      </c>
      <c r="F130" s="231">
        <v>5.8700000000000002E-2</v>
      </c>
      <c r="G130" s="231">
        <v>2.1700000000000001E-2</v>
      </c>
      <c r="H130" s="231">
        <v>3.6999999999999998E-2</v>
      </c>
      <c r="I130" s="231">
        <v>0</v>
      </c>
      <c r="L130" s="98">
        <f t="shared" si="6"/>
        <v>5.9816527751804599E-2</v>
      </c>
      <c r="N130" s="98">
        <f t="shared" si="9"/>
        <v>8.2814546404018863E-2</v>
      </c>
      <c r="Q130" s="149">
        <f t="shared" si="10"/>
        <v>5.8700000000000002E-2</v>
      </c>
      <c r="R130" s="149">
        <f t="shared" si="11"/>
        <v>8.2814546404018863E-2</v>
      </c>
      <c r="T130" s="113"/>
      <c r="U130" s="113"/>
    </row>
    <row r="131" spans="4:21" x14ac:dyDescent="0.2">
      <c r="D131" s="230">
        <v>34880</v>
      </c>
      <c r="E131" s="231">
        <v>3.5999999999999997E-2</v>
      </c>
      <c r="F131" s="231">
        <v>3.5999999999999997E-2</v>
      </c>
      <c r="G131" s="231">
        <v>1.2E-2</v>
      </c>
      <c r="H131" s="231">
        <v>2.4E-2</v>
      </c>
      <c r="I131" s="231">
        <v>0</v>
      </c>
      <c r="L131" s="98">
        <f t="shared" si="6"/>
        <v>6.1910538418383031E-2</v>
      </c>
      <c r="N131" s="98">
        <f t="shared" si="9"/>
        <v>7.4653464879403719E-2</v>
      </c>
      <c r="Q131" s="149">
        <f t="shared" si="10"/>
        <v>3.5999999999999997E-2</v>
      </c>
      <c r="R131" s="149">
        <f t="shared" si="11"/>
        <v>7.4653464879403719E-2</v>
      </c>
      <c r="T131" s="113"/>
      <c r="U131" s="113"/>
    </row>
    <row r="132" spans="4:21" x14ac:dyDescent="0.2">
      <c r="D132" s="230">
        <v>34789</v>
      </c>
      <c r="E132" s="231">
        <v>1.9E-2</v>
      </c>
      <c r="F132" s="231">
        <v>1.9E-2</v>
      </c>
      <c r="G132" s="231">
        <v>1.66E-2</v>
      </c>
      <c r="H132" s="231">
        <v>2.3999999999999998E-3</v>
      </c>
      <c r="I132" s="231">
        <v>0</v>
      </c>
      <c r="L132" s="98">
        <f t="shared" si="6"/>
        <v>4.0135026666446069E-2</v>
      </c>
      <c r="N132" s="98">
        <f t="shared" si="9"/>
        <v>5.7401268109108949E-2</v>
      </c>
      <c r="Q132" s="149">
        <f t="shared" si="10"/>
        <v>1.9E-2</v>
      </c>
      <c r="R132" s="149">
        <f t="shared" si="11"/>
        <v>5.7401268109108949E-2</v>
      </c>
      <c r="T132" s="113"/>
      <c r="U132" s="113"/>
    </row>
    <row r="133" spans="4:21" x14ac:dyDescent="0.2">
      <c r="D133" s="230">
        <v>34699</v>
      </c>
      <c r="E133" s="231">
        <v>-1.2200000000000001E-2</v>
      </c>
      <c r="F133" s="231">
        <v>-1.2200000000000001E-2</v>
      </c>
      <c r="G133" s="231">
        <v>6.8999999999999999E-3</v>
      </c>
      <c r="H133" s="231">
        <v>-1.9099999999999999E-2</v>
      </c>
      <c r="I133" s="231">
        <v>0</v>
      </c>
      <c r="L133" s="98">
        <f t="shared" si="6"/>
        <v>-5.2622744619959069E-2</v>
      </c>
      <c r="N133" s="98">
        <f t="shared" si="9"/>
        <v>-4.6085841557836904E-2</v>
      </c>
      <c r="Q133" s="149">
        <f t="shared" si="10"/>
        <v>-1.2200000000000001E-2</v>
      </c>
      <c r="R133" s="149">
        <f t="shared" si="11"/>
        <v>-4.6085841557836904E-2</v>
      </c>
      <c r="T133" s="113"/>
      <c r="U133" s="113"/>
    </row>
    <row r="134" spans="4:21" x14ac:dyDescent="0.2">
      <c r="D134" s="101"/>
      <c r="E134" s="100"/>
      <c r="F134" s="100"/>
      <c r="G134" s="99"/>
      <c r="H134" s="99"/>
      <c r="I134" s="99"/>
      <c r="L134" s="98">
        <f t="shared" si="6"/>
        <v>0</v>
      </c>
      <c r="N134" s="98">
        <f t="shared" si="9"/>
        <v>0</v>
      </c>
      <c r="Q134" s="149">
        <f t="shared" si="10"/>
        <v>0</v>
      </c>
      <c r="R134" s="149">
        <f t="shared" si="11"/>
        <v>0</v>
      </c>
      <c r="T134" s="113"/>
      <c r="U134" s="113"/>
    </row>
    <row r="135" spans="4:21" x14ac:dyDescent="0.2">
      <c r="D135" s="101"/>
      <c r="E135" s="100"/>
      <c r="F135" s="100"/>
      <c r="G135" s="99"/>
      <c r="H135" s="99"/>
      <c r="I135" s="99"/>
      <c r="L135" s="98">
        <f t="shared" si="6"/>
        <v>0</v>
      </c>
      <c r="N135" s="98">
        <f t="shared" si="9"/>
        <v>0</v>
      </c>
      <c r="Q135" s="149">
        <f t="shared" si="10"/>
        <v>0</v>
      </c>
      <c r="R135" s="149">
        <f t="shared" si="11"/>
        <v>0</v>
      </c>
      <c r="T135" s="113"/>
      <c r="U135" s="113"/>
    </row>
    <row r="136" spans="4:21" x14ac:dyDescent="0.2">
      <c r="D136" s="101"/>
      <c r="E136" s="100"/>
      <c r="F136" s="100"/>
      <c r="G136" s="99"/>
      <c r="H136" s="99"/>
      <c r="I136" s="99"/>
      <c r="L136" s="98">
        <f t="shared" si="6"/>
        <v>0</v>
      </c>
      <c r="N136" s="98">
        <f t="shared" si="9"/>
        <v>0</v>
      </c>
      <c r="Q136" s="149">
        <f t="shared" si="10"/>
        <v>0</v>
      </c>
      <c r="R136" s="149">
        <f t="shared" si="11"/>
        <v>0</v>
      </c>
      <c r="T136" s="113"/>
      <c r="U136" s="113"/>
    </row>
    <row r="137" spans="4:21" x14ac:dyDescent="0.2">
      <c r="D137" s="101"/>
      <c r="E137" s="100"/>
      <c r="F137" s="100"/>
      <c r="G137" s="99"/>
      <c r="H137" s="99"/>
      <c r="I137" s="99"/>
      <c r="L137" s="98">
        <f t="shared" si="6"/>
        <v>0</v>
      </c>
      <c r="N137" s="98">
        <f t="shared" si="9"/>
        <v>0</v>
      </c>
      <c r="Q137" s="149">
        <f t="shared" si="10"/>
        <v>0</v>
      </c>
      <c r="R137" s="149">
        <f t="shared" si="11"/>
        <v>0</v>
      </c>
      <c r="T137" s="113"/>
      <c r="U137" s="113"/>
    </row>
    <row r="138" spans="4:21" x14ac:dyDescent="0.2">
      <c r="D138" s="101"/>
      <c r="E138" s="100"/>
      <c r="F138" s="100"/>
      <c r="G138" s="99"/>
      <c r="H138" s="99"/>
      <c r="I138" s="99"/>
      <c r="L138" s="98">
        <f t="shared" si="6"/>
        <v>0</v>
      </c>
      <c r="N138" s="98">
        <f t="shared" si="9"/>
        <v>0</v>
      </c>
      <c r="Q138" s="149">
        <f t="shared" si="10"/>
        <v>0</v>
      </c>
      <c r="R138" s="149">
        <f t="shared" si="11"/>
        <v>0</v>
      </c>
      <c r="T138" s="113"/>
      <c r="U138" s="113"/>
    </row>
    <row r="139" spans="4:21" x14ac:dyDescent="0.2">
      <c r="D139" s="101"/>
      <c r="E139" s="100"/>
      <c r="F139" s="100"/>
      <c r="G139" s="99"/>
      <c r="H139" s="99"/>
      <c r="I139" s="99"/>
      <c r="L139" s="98">
        <f t="shared" si="6"/>
        <v>0</v>
      </c>
      <c r="N139" s="98">
        <f t="shared" si="9"/>
        <v>0</v>
      </c>
      <c r="Q139" s="149">
        <f t="shared" si="10"/>
        <v>0</v>
      </c>
      <c r="R139" s="149">
        <f t="shared" si="11"/>
        <v>0</v>
      </c>
      <c r="T139" s="113"/>
      <c r="U139" s="113"/>
    </row>
    <row r="140" spans="4:21" x14ac:dyDescent="0.2">
      <c r="D140" s="101"/>
      <c r="E140" s="100"/>
      <c r="F140" s="100"/>
      <c r="G140" s="99"/>
      <c r="H140" s="99"/>
      <c r="I140" s="99"/>
      <c r="L140" s="98">
        <f t="shared" ref="L140:L196" si="12">(H140-($L$10*H141))/(1-$L$10)</f>
        <v>0</v>
      </c>
      <c r="N140" s="98">
        <f t="shared" si="9"/>
        <v>0</v>
      </c>
      <c r="Q140" s="149">
        <f t="shared" si="10"/>
        <v>0</v>
      </c>
      <c r="R140" s="149">
        <f t="shared" si="11"/>
        <v>0</v>
      </c>
      <c r="T140" s="113"/>
      <c r="U140" s="113"/>
    </row>
    <row r="141" spans="4:21" x14ac:dyDescent="0.2">
      <c r="D141" s="101"/>
      <c r="E141" s="100"/>
      <c r="F141" s="100"/>
      <c r="G141" s="99"/>
      <c r="H141" s="99"/>
      <c r="I141" s="99"/>
      <c r="L141" s="98">
        <f t="shared" si="12"/>
        <v>0</v>
      </c>
      <c r="N141" s="98">
        <f t="shared" si="9"/>
        <v>0</v>
      </c>
      <c r="Q141" s="149">
        <f t="shared" si="10"/>
        <v>0</v>
      </c>
      <c r="R141" s="149">
        <f t="shared" si="11"/>
        <v>0</v>
      </c>
      <c r="T141" s="113"/>
      <c r="U141" s="113"/>
    </row>
    <row r="142" spans="4:21" x14ac:dyDescent="0.2">
      <c r="D142" s="101"/>
      <c r="E142" s="100"/>
      <c r="F142" s="100"/>
      <c r="G142" s="99"/>
      <c r="H142" s="99"/>
      <c r="I142" s="99"/>
      <c r="L142" s="98">
        <f t="shared" si="12"/>
        <v>0</v>
      </c>
      <c r="N142" s="98">
        <f t="shared" si="9"/>
        <v>0</v>
      </c>
      <c r="Q142" s="149">
        <f t="shared" si="10"/>
        <v>0</v>
      </c>
      <c r="R142" s="149">
        <f t="shared" si="11"/>
        <v>0</v>
      </c>
      <c r="T142" s="113"/>
      <c r="U142" s="113"/>
    </row>
    <row r="143" spans="4:21" x14ac:dyDescent="0.2">
      <c r="D143" s="101"/>
      <c r="E143" s="100"/>
      <c r="F143" s="100"/>
      <c r="G143" s="99"/>
      <c r="H143" s="99"/>
      <c r="I143" s="99"/>
      <c r="L143" s="98">
        <f t="shared" si="12"/>
        <v>0</v>
      </c>
      <c r="N143" s="98">
        <f t="shared" ref="N143:N196" si="13">(1+L143)*(1+G143)*(1-I143)-1</f>
        <v>0</v>
      </c>
      <c r="Q143" s="149">
        <f t="shared" ref="Q143:Q196" si="14">F143</f>
        <v>0</v>
      </c>
      <c r="R143" s="149">
        <f t="shared" ref="R143:R196" si="15">N143</f>
        <v>0</v>
      </c>
      <c r="T143" s="113"/>
      <c r="U143" s="113"/>
    </row>
    <row r="144" spans="4:21" x14ac:dyDescent="0.2">
      <c r="D144" s="101"/>
      <c r="E144" s="100"/>
      <c r="F144" s="100"/>
      <c r="G144" s="99"/>
      <c r="H144" s="99"/>
      <c r="I144" s="99"/>
      <c r="L144" s="98">
        <f t="shared" si="12"/>
        <v>0</v>
      </c>
      <c r="N144" s="98">
        <f t="shared" si="13"/>
        <v>0</v>
      </c>
      <c r="Q144" s="149">
        <f t="shared" si="14"/>
        <v>0</v>
      </c>
      <c r="R144" s="149">
        <f t="shared" si="15"/>
        <v>0</v>
      </c>
      <c r="T144" s="113"/>
      <c r="U144" s="113"/>
    </row>
    <row r="145" spans="4:21" x14ac:dyDescent="0.2">
      <c r="D145" s="101"/>
      <c r="E145" s="100"/>
      <c r="F145" s="100"/>
      <c r="G145" s="99"/>
      <c r="H145" s="99"/>
      <c r="I145" s="99"/>
      <c r="L145" s="98">
        <f t="shared" si="12"/>
        <v>0</v>
      </c>
      <c r="N145" s="98">
        <f t="shared" si="13"/>
        <v>0</v>
      </c>
      <c r="Q145" s="149">
        <f t="shared" si="14"/>
        <v>0</v>
      </c>
      <c r="R145" s="149">
        <f t="shared" si="15"/>
        <v>0</v>
      </c>
      <c r="T145" s="113"/>
      <c r="U145" s="113"/>
    </row>
    <row r="146" spans="4:21" x14ac:dyDescent="0.2">
      <c r="D146" s="101"/>
      <c r="E146" s="100"/>
      <c r="F146" s="100"/>
      <c r="G146" s="99"/>
      <c r="H146" s="99"/>
      <c r="I146" s="99"/>
      <c r="L146" s="98">
        <f t="shared" si="12"/>
        <v>0</v>
      </c>
      <c r="N146" s="98">
        <f t="shared" si="13"/>
        <v>0</v>
      </c>
      <c r="Q146" s="149">
        <f t="shared" si="14"/>
        <v>0</v>
      </c>
      <c r="R146" s="149">
        <f t="shared" si="15"/>
        <v>0</v>
      </c>
      <c r="T146" s="113"/>
      <c r="U146" s="113"/>
    </row>
    <row r="147" spans="4:21" x14ac:dyDescent="0.2">
      <c r="D147" s="101"/>
      <c r="E147" s="100"/>
      <c r="F147" s="100"/>
      <c r="G147" s="99"/>
      <c r="H147" s="99"/>
      <c r="I147" s="99"/>
      <c r="L147" s="98">
        <f t="shared" si="12"/>
        <v>0</v>
      </c>
      <c r="N147" s="98">
        <f t="shared" si="13"/>
        <v>0</v>
      </c>
      <c r="Q147" s="149">
        <f t="shared" si="14"/>
        <v>0</v>
      </c>
      <c r="R147" s="149">
        <f t="shared" si="15"/>
        <v>0</v>
      </c>
      <c r="T147" s="113"/>
      <c r="U147" s="113"/>
    </row>
    <row r="148" spans="4:21" x14ac:dyDescent="0.2">
      <c r="D148" s="101"/>
      <c r="E148" s="100"/>
      <c r="F148" s="100"/>
      <c r="G148" s="99"/>
      <c r="H148" s="99"/>
      <c r="I148" s="99"/>
      <c r="L148" s="98">
        <f t="shared" si="12"/>
        <v>0</v>
      </c>
      <c r="N148" s="98">
        <f t="shared" si="13"/>
        <v>0</v>
      </c>
      <c r="Q148" s="149">
        <f t="shared" si="14"/>
        <v>0</v>
      </c>
      <c r="R148" s="149">
        <f t="shared" si="15"/>
        <v>0</v>
      </c>
      <c r="T148" s="113"/>
      <c r="U148" s="113"/>
    </row>
    <row r="149" spans="4:21" x14ac:dyDescent="0.2">
      <c r="D149" s="101"/>
      <c r="E149" s="100"/>
      <c r="F149" s="100"/>
      <c r="G149" s="99"/>
      <c r="H149" s="99"/>
      <c r="I149" s="99"/>
      <c r="L149" s="98">
        <f t="shared" si="12"/>
        <v>0</v>
      </c>
      <c r="N149" s="98">
        <f t="shared" si="13"/>
        <v>0</v>
      </c>
      <c r="Q149" s="149">
        <f t="shared" si="14"/>
        <v>0</v>
      </c>
      <c r="R149" s="149">
        <f t="shared" si="15"/>
        <v>0</v>
      </c>
      <c r="T149" s="113"/>
      <c r="U149" s="113"/>
    </row>
    <row r="150" spans="4:21" x14ac:dyDescent="0.2">
      <c r="D150" s="101"/>
      <c r="E150" s="100"/>
      <c r="F150" s="100"/>
      <c r="G150" s="99"/>
      <c r="H150" s="99"/>
      <c r="I150" s="99"/>
      <c r="L150" s="98">
        <f t="shared" si="12"/>
        <v>0</v>
      </c>
      <c r="N150" s="98">
        <f t="shared" si="13"/>
        <v>0</v>
      </c>
      <c r="Q150" s="149">
        <f t="shared" si="14"/>
        <v>0</v>
      </c>
      <c r="R150" s="149">
        <f t="shared" si="15"/>
        <v>0</v>
      </c>
      <c r="T150" s="113"/>
      <c r="U150" s="113"/>
    </row>
    <row r="151" spans="4:21" x14ac:dyDescent="0.2">
      <c r="D151" s="101"/>
      <c r="E151" s="100"/>
      <c r="F151" s="100"/>
      <c r="G151" s="99"/>
      <c r="H151" s="99"/>
      <c r="I151" s="99"/>
      <c r="L151" s="98">
        <f t="shared" si="12"/>
        <v>0</v>
      </c>
      <c r="N151" s="98">
        <f t="shared" si="13"/>
        <v>0</v>
      </c>
      <c r="Q151" s="149">
        <f t="shared" si="14"/>
        <v>0</v>
      </c>
      <c r="R151" s="149">
        <f t="shared" si="15"/>
        <v>0</v>
      </c>
      <c r="T151" s="113"/>
      <c r="U151" s="113"/>
    </row>
    <row r="152" spans="4:21" x14ac:dyDescent="0.2">
      <c r="D152" s="101"/>
      <c r="E152" s="100"/>
      <c r="F152" s="100"/>
      <c r="G152" s="99"/>
      <c r="H152" s="99"/>
      <c r="I152" s="99"/>
      <c r="L152" s="98">
        <f t="shared" si="12"/>
        <v>0</v>
      </c>
      <c r="N152" s="98">
        <f t="shared" si="13"/>
        <v>0</v>
      </c>
      <c r="Q152" s="149">
        <f t="shared" si="14"/>
        <v>0</v>
      </c>
      <c r="R152" s="149">
        <f t="shared" si="15"/>
        <v>0</v>
      </c>
      <c r="T152" s="113"/>
      <c r="U152" s="113"/>
    </row>
    <row r="153" spans="4:21" x14ac:dyDescent="0.2">
      <c r="D153" s="101"/>
      <c r="E153" s="100"/>
      <c r="F153" s="100"/>
      <c r="G153" s="99"/>
      <c r="H153" s="99"/>
      <c r="I153" s="99"/>
      <c r="L153" s="98">
        <f t="shared" si="12"/>
        <v>0</v>
      </c>
      <c r="N153" s="98">
        <f t="shared" si="13"/>
        <v>0</v>
      </c>
      <c r="Q153" s="149">
        <f t="shared" si="14"/>
        <v>0</v>
      </c>
      <c r="R153" s="149">
        <f t="shared" si="15"/>
        <v>0</v>
      </c>
      <c r="T153" s="113"/>
      <c r="U153" s="113"/>
    </row>
    <row r="154" spans="4:21" x14ac:dyDescent="0.2">
      <c r="D154" s="101"/>
      <c r="E154" s="100"/>
      <c r="F154" s="100"/>
      <c r="G154" s="99"/>
      <c r="H154" s="99"/>
      <c r="I154" s="99"/>
      <c r="L154" s="98">
        <f t="shared" si="12"/>
        <v>0</v>
      </c>
      <c r="N154" s="98">
        <f t="shared" si="13"/>
        <v>0</v>
      </c>
      <c r="Q154" s="149">
        <f t="shared" si="14"/>
        <v>0</v>
      </c>
      <c r="R154" s="149">
        <f t="shared" si="15"/>
        <v>0</v>
      </c>
      <c r="T154" s="113"/>
      <c r="U154" s="113"/>
    </row>
    <row r="155" spans="4:21" x14ac:dyDescent="0.2">
      <c r="D155" s="101"/>
      <c r="E155" s="100"/>
      <c r="F155" s="100"/>
      <c r="G155" s="99"/>
      <c r="H155" s="99"/>
      <c r="I155" s="99"/>
      <c r="L155" s="98">
        <f t="shared" si="12"/>
        <v>0</v>
      </c>
      <c r="N155" s="98">
        <f t="shared" si="13"/>
        <v>0</v>
      </c>
      <c r="Q155" s="149">
        <f t="shared" si="14"/>
        <v>0</v>
      </c>
      <c r="R155" s="149">
        <f t="shared" si="15"/>
        <v>0</v>
      </c>
      <c r="T155" s="113"/>
      <c r="U155" s="113"/>
    </row>
    <row r="156" spans="4:21" x14ac:dyDescent="0.2">
      <c r="D156" s="101"/>
      <c r="E156" s="100"/>
      <c r="F156" s="100"/>
      <c r="G156" s="99"/>
      <c r="H156" s="99"/>
      <c r="I156" s="99"/>
      <c r="L156" s="98">
        <f t="shared" si="12"/>
        <v>0</v>
      </c>
      <c r="N156" s="98">
        <f t="shared" si="13"/>
        <v>0</v>
      </c>
      <c r="Q156" s="149">
        <f t="shared" si="14"/>
        <v>0</v>
      </c>
      <c r="R156" s="149">
        <f t="shared" si="15"/>
        <v>0</v>
      </c>
      <c r="T156" s="113"/>
      <c r="U156" s="113"/>
    </row>
    <row r="157" spans="4:21" x14ac:dyDescent="0.2">
      <c r="D157" s="101"/>
      <c r="E157" s="100"/>
      <c r="F157" s="100"/>
      <c r="G157" s="99"/>
      <c r="H157" s="99"/>
      <c r="I157" s="99"/>
      <c r="L157" s="98">
        <f t="shared" si="12"/>
        <v>0</v>
      </c>
      <c r="N157" s="98">
        <f t="shared" si="13"/>
        <v>0</v>
      </c>
      <c r="Q157" s="149">
        <f t="shared" si="14"/>
        <v>0</v>
      </c>
      <c r="R157" s="149">
        <f t="shared" si="15"/>
        <v>0</v>
      </c>
      <c r="T157" s="113"/>
      <c r="U157" s="113"/>
    </row>
    <row r="158" spans="4:21" x14ac:dyDescent="0.2">
      <c r="D158" s="101"/>
      <c r="E158" s="100"/>
      <c r="F158" s="100"/>
      <c r="G158" s="99"/>
      <c r="H158" s="99"/>
      <c r="I158" s="99"/>
      <c r="L158" s="98">
        <f t="shared" si="12"/>
        <v>0</v>
      </c>
      <c r="N158" s="98">
        <f t="shared" si="13"/>
        <v>0</v>
      </c>
      <c r="Q158" s="149">
        <f t="shared" si="14"/>
        <v>0</v>
      </c>
      <c r="R158" s="149">
        <f t="shared" si="15"/>
        <v>0</v>
      </c>
      <c r="T158" s="113"/>
      <c r="U158" s="113"/>
    </row>
    <row r="159" spans="4:21" x14ac:dyDescent="0.2">
      <c r="D159" s="101"/>
      <c r="E159" s="100"/>
      <c r="F159" s="100"/>
      <c r="G159" s="99"/>
      <c r="H159" s="99"/>
      <c r="I159" s="99"/>
      <c r="L159" s="98">
        <f t="shared" si="12"/>
        <v>0</v>
      </c>
      <c r="N159" s="98">
        <f t="shared" si="13"/>
        <v>0</v>
      </c>
      <c r="Q159" s="149">
        <f t="shared" si="14"/>
        <v>0</v>
      </c>
      <c r="R159" s="149">
        <f t="shared" si="15"/>
        <v>0</v>
      </c>
      <c r="T159" s="113"/>
      <c r="U159" s="113"/>
    </row>
    <row r="160" spans="4:21" x14ac:dyDescent="0.2">
      <c r="D160" s="101"/>
      <c r="E160" s="100"/>
      <c r="F160" s="100"/>
      <c r="G160" s="99"/>
      <c r="H160" s="99"/>
      <c r="I160" s="99"/>
      <c r="L160" s="98">
        <f t="shared" si="12"/>
        <v>0</v>
      </c>
      <c r="N160" s="98">
        <f t="shared" si="13"/>
        <v>0</v>
      </c>
      <c r="Q160" s="149">
        <f t="shared" si="14"/>
        <v>0</v>
      </c>
      <c r="R160" s="149">
        <f t="shared" si="15"/>
        <v>0</v>
      </c>
      <c r="T160" s="113"/>
      <c r="U160" s="113"/>
    </row>
    <row r="161" spans="4:21" x14ac:dyDescent="0.2">
      <c r="D161" s="101"/>
      <c r="E161" s="100"/>
      <c r="F161" s="100"/>
      <c r="G161" s="99"/>
      <c r="H161" s="99"/>
      <c r="I161" s="99"/>
      <c r="L161" s="98">
        <f t="shared" si="12"/>
        <v>0</v>
      </c>
      <c r="N161" s="98">
        <f t="shared" si="13"/>
        <v>0</v>
      </c>
      <c r="Q161" s="149">
        <f t="shared" si="14"/>
        <v>0</v>
      </c>
      <c r="R161" s="149">
        <f t="shared" si="15"/>
        <v>0</v>
      </c>
      <c r="T161" s="113"/>
      <c r="U161" s="113"/>
    </row>
    <row r="162" spans="4:21" x14ac:dyDescent="0.2">
      <c r="D162" s="101"/>
      <c r="E162" s="100"/>
      <c r="F162" s="100"/>
      <c r="G162" s="99"/>
      <c r="H162" s="99"/>
      <c r="I162" s="99"/>
      <c r="L162" s="98">
        <f t="shared" si="12"/>
        <v>0</v>
      </c>
      <c r="N162" s="98">
        <f t="shared" si="13"/>
        <v>0</v>
      </c>
      <c r="Q162" s="149">
        <f t="shared" si="14"/>
        <v>0</v>
      </c>
      <c r="R162" s="149">
        <f t="shared" si="15"/>
        <v>0</v>
      </c>
      <c r="T162" s="113"/>
      <c r="U162" s="113"/>
    </row>
    <row r="163" spans="4:21" x14ac:dyDescent="0.2">
      <c r="D163" s="101"/>
      <c r="E163" s="100"/>
      <c r="F163" s="100"/>
      <c r="G163" s="99"/>
      <c r="H163" s="99"/>
      <c r="I163" s="99"/>
      <c r="L163" s="98">
        <f t="shared" si="12"/>
        <v>0</v>
      </c>
      <c r="N163" s="98">
        <f t="shared" si="13"/>
        <v>0</v>
      </c>
      <c r="Q163" s="149">
        <f t="shared" si="14"/>
        <v>0</v>
      </c>
      <c r="R163" s="149">
        <f t="shared" si="15"/>
        <v>0</v>
      </c>
      <c r="T163" s="113"/>
      <c r="U163" s="113"/>
    </row>
    <row r="164" spans="4:21" x14ac:dyDescent="0.2">
      <c r="D164" s="101"/>
      <c r="E164" s="100"/>
      <c r="F164" s="100"/>
      <c r="G164" s="99"/>
      <c r="H164" s="99"/>
      <c r="I164" s="99"/>
      <c r="L164" s="98">
        <f t="shared" si="12"/>
        <v>0</v>
      </c>
      <c r="N164" s="98">
        <f t="shared" si="13"/>
        <v>0</v>
      </c>
      <c r="Q164" s="149">
        <f t="shared" si="14"/>
        <v>0</v>
      </c>
      <c r="R164" s="149">
        <f t="shared" si="15"/>
        <v>0</v>
      </c>
      <c r="T164" s="113"/>
      <c r="U164" s="113"/>
    </row>
    <row r="165" spans="4:21" x14ac:dyDescent="0.2">
      <c r="D165" s="101"/>
      <c r="E165" s="100"/>
      <c r="F165" s="100"/>
      <c r="G165" s="99"/>
      <c r="H165" s="99"/>
      <c r="I165" s="99"/>
      <c r="L165" s="98">
        <f t="shared" si="12"/>
        <v>0</v>
      </c>
      <c r="N165" s="98">
        <f t="shared" si="13"/>
        <v>0</v>
      </c>
      <c r="Q165" s="149">
        <f t="shared" si="14"/>
        <v>0</v>
      </c>
      <c r="R165" s="149">
        <f t="shared" si="15"/>
        <v>0</v>
      </c>
      <c r="T165" s="113"/>
      <c r="U165" s="113"/>
    </row>
    <row r="166" spans="4:21" x14ac:dyDescent="0.2">
      <c r="D166" s="101"/>
      <c r="E166" s="100"/>
      <c r="F166" s="100"/>
      <c r="G166" s="99"/>
      <c r="H166" s="99"/>
      <c r="I166" s="99"/>
      <c r="L166" s="98">
        <f t="shared" si="12"/>
        <v>0</v>
      </c>
      <c r="N166" s="98">
        <f t="shared" si="13"/>
        <v>0</v>
      </c>
      <c r="Q166" s="149">
        <f t="shared" si="14"/>
        <v>0</v>
      </c>
      <c r="R166" s="149">
        <f t="shared" si="15"/>
        <v>0</v>
      </c>
      <c r="T166" s="113"/>
      <c r="U166" s="113"/>
    </row>
    <row r="167" spans="4:21" x14ac:dyDescent="0.2">
      <c r="D167" s="101"/>
      <c r="E167" s="100"/>
      <c r="F167" s="100"/>
      <c r="G167" s="99"/>
      <c r="H167" s="99"/>
      <c r="I167" s="99"/>
      <c r="L167" s="98">
        <f t="shared" si="12"/>
        <v>0</v>
      </c>
      <c r="N167" s="98">
        <f t="shared" si="13"/>
        <v>0</v>
      </c>
      <c r="Q167" s="149">
        <f t="shared" si="14"/>
        <v>0</v>
      </c>
      <c r="R167" s="149">
        <f t="shared" si="15"/>
        <v>0</v>
      </c>
      <c r="T167" s="113"/>
      <c r="U167" s="113"/>
    </row>
    <row r="168" spans="4:21" x14ac:dyDescent="0.2">
      <c r="D168" s="101"/>
      <c r="E168" s="100"/>
      <c r="F168" s="100"/>
      <c r="G168" s="99"/>
      <c r="H168" s="99"/>
      <c r="I168" s="99"/>
      <c r="L168" s="98">
        <f t="shared" si="12"/>
        <v>0</v>
      </c>
      <c r="N168" s="98">
        <f t="shared" si="13"/>
        <v>0</v>
      </c>
      <c r="Q168" s="149">
        <f t="shared" si="14"/>
        <v>0</v>
      </c>
      <c r="R168" s="149">
        <f t="shared" si="15"/>
        <v>0</v>
      </c>
      <c r="T168" s="113"/>
      <c r="U168" s="113"/>
    </row>
    <row r="169" spans="4:21" x14ac:dyDescent="0.2">
      <c r="D169" s="101"/>
      <c r="E169" s="100"/>
      <c r="F169" s="100"/>
      <c r="G169" s="99"/>
      <c r="H169" s="99"/>
      <c r="I169" s="99"/>
      <c r="L169" s="98">
        <f t="shared" si="12"/>
        <v>0</v>
      </c>
      <c r="N169" s="98">
        <f t="shared" si="13"/>
        <v>0</v>
      </c>
      <c r="Q169" s="149">
        <f t="shared" si="14"/>
        <v>0</v>
      </c>
      <c r="R169" s="149">
        <f t="shared" si="15"/>
        <v>0</v>
      </c>
      <c r="T169" s="113"/>
      <c r="U169" s="113"/>
    </row>
    <row r="170" spans="4:21" x14ac:dyDescent="0.2">
      <c r="D170" s="101"/>
      <c r="E170" s="100"/>
      <c r="F170" s="100"/>
      <c r="G170" s="99"/>
      <c r="H170" s="99"/>
      <c r="I170" s="99"/>
      <c r="L170" s="98">
        <f t="shared" si="12"/>
        <v>0</v>
      </c>
      <c r="N170" s="98">
        <f t="shared" si="13"/>
        <v>0</v>
      </c>
      <c r="Q170" s="149">
        <f t="shared" si="14"/>
        <v>0</v>
      </c>
      <c r="R170" s="149">
        <f t="shared" si="15"/>
        <v>0</v>
      </c>
      <c r="T170" s="113"/>
      <c r="U170" s="113"/>
    </row>
    <row r="171" spans="4:21" x14ac:dyDescent="0.2">
      <c r="D171" s="101"/>
      <c r="E171" s="100"/>
      <c r="F171" s="100"/>
      <c r="G171" s="99"/>
      <c r="H171" s="99"/>
      <c r="I171" s="99"/>
      <c r="L171" s="98">
        <f t="shared" si="12"/>
        <v>0</v>
      </c>
      <c r="N171" s="98">
        <f t="shared" si="13"/>
        <v>0</v>
      </c>
      <c r="Q171" s="149">
        <f t="shared" si="14"/>
        <v>0</v>
      </c>
      <c r="R171" s="149">
        <f t="shared" si="15"/>
        <v>0</v>
      </c>
      <c r="T171" s="113"/>
      <c r="U171" s="113"/>
    </row>
    <row r="172" spans="4:21" x14ac:dyDescent="0.2">
      <c r="D172" s="101"/>
      <c r="E172" s="100"/>
      <c r="F172" s="100"/>
      <c r="G172" s="99"/>
      <c r="H172" s="99"/>
      <c r="I172" s="99"/>
      <c r="L172" s="98">
        <f t="shared" si="12"/>
        <v>0</v>
      </c>
      <c r="N172" s="98">
        <f t="shared" si="13"/>
        <v>0</v>
      </c>
      <c r="Q172" s="149">
        <f t="shared" si="14"/>
        <v>0</v>
      </c>
      <c r="R172" s="149">
        <f t="shared" si="15"/>
        <v>0</v>
      </c>
      <c r="T172" s="113"/>
      <c r="U172" s="113"/>
    </row>
    <row r="173" spans="4:21" x14ac:dyDescent="0.2">
      <c r="D173" s="101"/>
      <c r="E173" s="100"/>
      <c r="F173" s="100"/>
      <c r="G173" s="99"/>
      <c r="H173" s="99"/>
      <c r="I173" s="99"/>
      <c r="L173" s="98">
        <f t="shared" si="12"/>
        <v>0</v>
      </c>
      <c r="N173" s="98">
        <f t="shared" si="13"/>
        <v>0</v>
      </c>
      <c r="Q173" s="149">
        <f t="shared" si="14"/>
        <v>0</v>
      </c>
      <c r="R173" s="149">
        <f t="shared" si="15"/>
        <v>0</v>
      </c>
      <c r="T173" s="113"/>
      <c r="U173" s="113"/>
    </row>
    <row r="174" spans="4:21" x14ac:dyDescent="0.2">
      <c r="D174" s="101"/>
      <c r="E174" s="100"/>
      <c r="F174" s="100"/>
      <c r="G174" s="99"/>
      <c r="H174" s="99"/>
      <c r="I174" s="99"/>
      <c r="L174" s="98">
        <f t="shared" si="12"/>
        <v>0</v>
      </c>
      <c r="N174" s="98">
        <f t="shared" si="13"/>
        <v>0</v>
      </c>
      <c r="Q174" s="149">
        <f t="shared" si="14"/>
        <v>0</v>
      </c>
      <c r="R174" s="149">
        <f t="shared" si="15"/>
        <v>0</v>
      </c>
      <c r="T174" s="113"/>
      <c r="U174" s="113"/>
    </row>
    <row r="175" spans="4:21" x14ac:dyDescent="0.2">
      <c r="D175" s="101"/>
      <c r="E175" s="100"/>
      <c r="F175" s="100"/>
      <c r="G175" s="99"/>
      <c r="H175" s="99"/>
      <c r="I175" s="99"/>
      <c r="L175" s="98">
        <f t="shared" si="12"/>
        <v>0</v>
      </c>
      <c r="N175" s="98">
        <f t="shared" si="13"/>
        <v>0</v>
      </c>
      <c r="Q175" s="149">
        <f t="shared" si="14"/>
        <v>0</v>
      </c>
      <c r="R175" s="149">
        <f t="shared" si="15"/>
        <v>0</v>
      </c>
      <c r="T175" s="113"/>
      <c r="U175" s="113"/>
    </row>
    <row r="176" spans="4:21" x14ac:dyDescent="0.2">
      <c r="D176" s="101"/>
      <c r="E176" s="100"/>
      <c r="F176" s="100"/>
      <c r="G176" s="99"/>
      <c r="H176" s="99"/>
      <c r="I176" s="99"/>
      <c r="L176" s="98">
        <f t="shared" si="12"/>
        <v>0</v>
      </c>
      <c r="N176" s="98">
        <f t="shared" si="13"/>
        <v>0</v>
      </c>
      <c r="Q176" s="149">
        <f t="shared" si="14"/>
        <v>0</v>
      </c>
      <c r="R176" s="149">
        <f t="shared" si="15"/>
        <v>0</v>
      </c>
      <c r="T176" s="113"/>
      <c r="U176" s="113"/>
    </row>
    <row r="177" spans="4:21" x14ac:dyDescent="0.2">
      <c r="D177" s="101"/>
      <c r="E177" s="100"/>
      <c r="F177" s="100"/>
      <c r="G177" s="99"/>
      <c r="H177" s="99"/>
      <c r="I177" s="99"/>
      <c r="L177" s="98">
        <f t="shared" si="12"/>
        <v>0</v>
      </c>
      <c r="N177" s="98">
        <f t="shared" si="13"/>
        <v>0</v>
      </c>
      <c r="Q177" s="149">
        <f t="shared" si="14"/>
        <v>0</v>
      </c>
      <c r="R177" s="149">
        <f t="shared" si="15"/>
        <v>0</v>
      </c>
      <c r="T177" s="113"/>
      <c r="U177" s="113"/>
    </row>
    <row r="178" spans="4:21" x14ac:dyDescent="0.2">
      <c r="D178" s="101"/>
      <c r="E178" s="100"/>
      <c r="F178" s="100"/>
      <c r="G178" s="99"/>
      <c r="H178" s="99"/>
      <c r="I178" s="99"/>
      <c r="L178" s="98">
        <f t="shared" si="12"/>
        <v>0</v>
      </c>
      <c r="N178" s="98">
        <f t="shared" si="13"/>
        <v>0</v>
      </c>
      <c r="Q178" s="149">
        <f t="shared" si="14"/>
        <v>0</v>
      </c>
      <c r="R178" s="149">
        <f t="shared" si="15"/>
        <v>0</v>
      </c>
      <c r="T178" s="113"/>
      <c r="U178" s="113"/>
    </row>
    <row r="179" spans="4:21" x14ac:dyDescent="0.2">
      <c r="D179" s="101"/>
      <c r="E179" s="100"/>
      <c r="F179" s="100"/>
      <c r="G179" s="99"/>
      <c r="H179" s="99"/>
      <c r="I179" s="99"/>
      <c r="L179" s="98">
        <f t="shared" si="12"/>
        <v>0</v>
      </c>
      <c r="N179" s="98">
        <f t="shared" si="13"/>
        <v>0</v>
      </c>
      <c r="Q179" s="149">
        <f t="shared" si="14"/>
        <v>0</v>
      </c>
      <c r="R179" s="149">
        <f t="shared" si="15"/>
        <v>0</v>
      </c>
      <c r="T179" s="113"/>
      <c r="U179" s="113"/>
    </row>
    <row r="180" spans="4:21" x14ac:dyDescent="0.2">
      <c r="D180" s="101"/>
      <c r="E180" s="100"/>
      <c r="F180" s="100"/>
      <c r="G180" s="99"/>
      <c r="H180" s="99"/>
      <c r="I180" s="99"/>
      <c r="L180" s="98">
        <f t="shared" si="12"/>
        <v>0</v>
      </c>
      <c r="N180" s="98">
        <f t="shared" si="13"/>
        <v>0</v>
      </c>
      <c r="Q180" s="149">
        <f t="shared" si="14"/>
        <v>0</v>
      </c>
      <c r="R180" s="149">
        <f t="shared" si="15"/>
        <v>0</v>
      </c>
      <c r="T180" s="113"/>
      <c r="U180" s="113"/>
    </row>
    <row r="181" spans="4:21" x14ac:dyDescent="0.2">
      <c r="D181" s="101"/>
      <c r="E181" s="100"/>
      <c r="F181" s="100"/>
      <c r="G181" s="99"/>
      <c r="H181" s="99"/>
      <c r="I181" s="99"/>
      <c r="L181" s="98">
        <f t="shared" si="12"/>
        <v>0</v>
      </c>
      <c r="N181" s="98">
        <f t="shared" si="13"/>
        <v>0</v>
      </c>
      <c r="Q181" s="149">
        <f t="shared" si="14"/>
        <v>0</v>
      </c>
      <c r="R181" s="149">
        <f t="shared" si="15"/>
        <v>0</v>
      </c>
      <c r="T181" s="113"/>
      <c r="U181" s="113"/>
    </row>
    <row r="182" spans="4:21" x14ac:dyDescent="0.2">
      <c r="D182" s="101"/>
      <c r="E182" s="100"/>
      <c r="F182" s="100"/>
      <c r="G182" s="99"/>
      <c r="H182" s="99"/>
      <c r="I182" s="99"/>
      <c r="L182" s="98">
        <f t="shared" si="12"/>
        <v>0</v>
      </c>
      <c r="N182" s="98">
        <f t="shared" si="13"/>
        <v>0</v>
      </c>
      <c r="Q182" s="149">
        <f t="shared" si="14"/>
        <v>0</v>
      </c>
      <c r="R182" s="149">
        <f t="shared" si="15"/>
        <v>0</v>
      </c>
      <c r="T182" s="113"/>
      <c r="U182" s="113"/>
    </row>
    <row r="183" spans="4:21" x14ac:dyDescent="0.2">
      <c r="D183" s="101"/>
      <c r="E183" s="100"/>
      <c r="F183" s="100"/>
      <c r="G183" s="99"/>
      <c r="H183" s="99"/>
      <c r="I183" s="99"/>
      <c r="L183" s="98">
        <f t="shared" si="12"/>
        <v>0</v>
      </c>
      <c r="N183" s="98">
        <f t="shared" si="13"/>
        <v>0</v>
      </c>
      <c r="Q183" s="149">
        <f t="shared" si="14"/>
        <v>0</v>
      </c>
      <c r="R183" s="149">
        <f t="shared" si="15"/>
        <v>0</v>
      </c>
      <c r="T183" s="113"/>
      <c r="U183" s="113"/>
    </row>
    <row r="184" spans="4:21" x14ac:dyDescent="0.2">
      <c r="D184" s="101"/>
      <c r="E184" s="100"/>
      <c r="F184" s="100"/>
      <c r="G184" s="99"/>
      <c r="H184" s="99"/>
      <c r="I184" s="99"/>
      <c r="L184" s="98">
        <f t="shared" si="12"/>
        <v>0</v>
      </c>
      <c r="N184" s="98">
        <f t="shared" si="13"/>
        <v>0</v>
      </c>
      <c r="Q184" s="149">
        <f t="shared" si="14"/>
        <v>0</v>
      </c>
      <c r="R184" s="149">
        <f t="shared" si="15"/>
        <v>0</v>
      </c>
    </row>
    <row r="185" spans="4:21" x14ac:dyDescent="0.2">
      <c r="D185" s="101"/>
      <c r="E185" s="100"/>
      <c r="F185" s="100"/>
      <c r="G185" s="99"/>
      <c r="H185" s="99"/>
      <c r="I185" s="99"/>
      <c r="L185" s="98">
        <f t="shared" si="12"/>
        <v>0</v>
      </c>
      <c r="N185" s="98">
        <f t="shared" si="13"/>
        <v>0</v>
      </c>
      <c r="Q185" s="149">
        <f t="shared" si="14"/>
        <v>0</v>
      </c>
      <c r="R185" s="149">
        <f t="shared" si="15"/>
        <v>0</v>
      </c>
    </row>
    <row r="186" spans="4:21" x14ac:dyDescent="0.2">
      <c r="D186" s="101"/>
      <c r="E186" s="100"/>
      <c r="F186" s="100"/>
      <c r="G186" s="99"/>
      <c r="H186" s="99"/>
      <c r="I186" s="99"/>
      <c r="L186" s="98">
        <f t="shared" si="12"/>
        <v>0</v>
      </c>
      <c r="N186" s="98">
        <f t="shared" si="13"/>
        <v>0</v>
      </c>
      <c r="Q186" s="149">
        <f t="shared" si="14"/>
        <v>0</v>
      </c>
      <c r="R186" s="149">
        <f t="shared" si="15"/>
        <v>0</v>
      </c>
    </row>
    <row r="187" spans="4:21" x14ac:dyDescent="0.2">
      <c r="D187" s="101"/>
      <c r="E187" s="100"/>
      <c r="F187" s="100"/>
      <c r="G187" s="99"/>
      <c r="H187" s="99"/>
      <c r="I187" s="99"/>
      <c r="L187" s="98">
        <f t="shared" si="12"/>
        <v>0</v>
      </c>
      <c r="N187" s="98">
        <f t="shared" si="13"/>
        <v>0</v>
      </c>
      <c r="Q187" s="149">
        <f t="shared" si="14"/>
        <v>0</v>
      </c>
      <c r="R187" s="149">
        <f t="shared" si="15"/>
        <v>0</v>
      </c>
    </row>
    <row r="188" spans="4:21" x14ac:dyDescent="0.2">
      <c r="D188" s="101"/>
      <c r="E188" s="100"/>
      <c r="F188" s="100"/>
      <c r="G188" s="99"/>
      <c r="H188" s="99"/>
      <c r="I188" s="99"/>
      <c r="L188" s="98">
        <f t="shared" si="12"/>
        <v>0</v>
      </c>
      <c r="N188" s="98">
        <f t="shared" si="13"/>
        <v>0</v>
      </c>
      <c r="Q188" s="149">
        <f t="shared" si="14"/>
        <v>0</v>
      </c>
      <c r="R188" s="149">
        <f t="shared" si="15"/>
        <v>0</v>
      </c>
    </row>
    <row r="189" spans="4:21" x14ac:dyDescent="0.2">
      <c r="D189" s="101"/>
      <c r="E189" s="100"/>
      <c r="F189" s="100"/>
      <c r="G189" s="99"/>
      <c r="H189" s="99"/>
      <c r="I189" s="99"/>
      <c r="L189" s="98">
        <f t="shared" si="12"/>
        <v>0</v>
      </c>
      <c r="N189" s="98">
        <f t="shared" si="13"/>
        <v>0</v>
      </c>
      <c r="Q189" s="149">
        <f t="shared" si="14"/>
        <v>0</v>
      </c>
      <c r="R189" s="149">
        <f t="shared" si="15"/>
        <v>0</v>
      </c>
    </row>
    <row r="190" spans="4:21" x14ac:dyDescent="0.2">
      <c r="D190" s="101"/>
      <c r="E190" s="100"/>
      <c r="F190" s="100"/>
      <c r="G190" s="99"/>
      <c r="H190" s="99"/>
      <c r="I190" s="99"/>
      <c r="L190" s="98">
        <f t="shared" si="12"/>
        <v>0</v>
      </c>
      <c r="N190" s="98">
        <f t="shared" si="13"/>
        <v>0</v>
      </c>
      <c r="Q190" s="149">
        <f t="shared" si="14"/>
        <v>0</v>
      </c>
      <c r="R190" s="149">
        <f t="shared" si="15"/>
        <v>0</v>
      </c>
    </row>
    <row r="191" spans="4:21" x14ac:dyDescent="0.2">
      <c r="D191" s="101"/>
      <c r="E191" s="100"/>
      <c r="F191" s="100"/>
      <c r="G191" s="99"/>
      <c r="H191" s="99"/>
      <c r="I191" s="99"/>
      <c r="L191" s="98">
        <f t="shared" si="12"/>
        <v>0</v>
      </c>
      <c r="N191" s="98">
        <f t="shared" si="13"/>
        <v>0</v>
      </c>
      <c r="Q191" s="149">
        <f t="shared" si="14"/>
        <v>0</v>
      </c>
      <c r="R191" s="149">
        <f t="shared" si="15"/>
        <v>0</v>
      </c>
    </row>
    <row r="192" spans="4:21" x14ac:dyDescent="0.2">
      <c r="D192" s="101"/>
      <c r="E192" s="100"/>
      <c r="F192" s="100"/>
      <c r="G192" s="99"/>
      <c r="H192" s="99"/>
      <c r="I192" s="99"/>
      <c r="L192" s="98">
        <f t="shared" si="12"/>
        <v>0</v>
      </c>
      <c r="N192" s="98">
        <f t="shared" si="13"/>
        <v>0</v>
      </c>
      <c r="Q192" s="149">
        <f t="shared" si="14"/>
        <v>0</v>
      </c>
      <c r="R192" s="149">
        <f t="shared" si="15"/>
        <v>0</v>
      </c>
    </row>
    <row r="193" spans="4:18" x14ac:dyDescent="0.2">
      <c r="D193" s="101"/>
      <c r="E193" s="100"/>
      <c r="F193" s="100"/>
      <c r="G193" s="99"/>
      <c r="H193" s="99"/>
      <c r="I193" s="99"/>
      <c r="L193" s="98">
        <f t="shared" si="12"/>
        <v>0</v>
      </c>
      <c r="N193" s="98">
        <f t="shared" si="13"/>
        <v>0</v>
      </c>
      <c r="Q193" s="149">
        <f t="shared" si="14"/>
        <v>0</v>
      </c>
      <c r="R193" s="149">
        <f t="shared" si="15"/>
        <v>0</v>
      </c>
    </row>
    <row r="194" spans="4:18" x14ac:dyDescent="0.2">
      <c r="D194" s="101"/>
      <c r="E194" s="100"/>
      <c r="F194" s="100"/>
      <c r="G194" s="99"/>
      <c r="H194" s="99"/>
      <c r="I194" s="99"/>
      <c r="L194" s="98">
        <f t="shared" si="12"/>
        <v>0</v>
      </c>
      <c r="N194" s="98">
        <f t="shared" si="13"/>
        <v>0</v>
      </c>
      <c r="Q194" s="149">
        <f t="shared" si="14"/>
        <v>0</v>
      </c>
      <c r="R194" s="149">
        <f t="shared" si="15"/>
        <v>0</v>
      </c>
    </row>
    <row r="195" spans="4:18" x14ac:dyDescent="0.2">
      <c r="D195" s="101"/>
      <c r="E195" s="100"/>
      <c r="F195" s="100"/>
      <c r="G195" s="99"/>
      <c r="H195" s="99"/>
      <c r="I195" s="99"/>
      <c r="L195" s="98">
        <f t="shared" si="12"/>
        <v>0</v>
      </c>
      <c r="N195" s="98">
        <f t="shared" si="13"/>
        <v>0</v>
      </c>
      <c r="Q195" s="149">
        <f t="shared" si="14"/>
        <v>0</v>
      </c>
      <c r="R195" s="149">
        <f t="shared" si="15"/>
        <v>0</v>
      </c>
    </row>
    <row r="196" spans="4:18" x14ac:dyDescent="0.2">
      <c r="D196" s="101"/>
      <c r="E196" s="100"/>
      <c r="F196" s="100"/>
      <c r="G196" s="99"/>
      <c r="H196" s="99"/>
      <c r="I196" s="99"/>
      <c r="L196" s="98">
        <f t="shared" si="12"/>
        <v>0</v>
      </c>
      <c r="N196" s="98">
        <f t="shared" si="13"/>
        <v>0</v>
      </c>
      <c r="Q196" s="149">
        <f t="shared" si="14"/>
        <v>0</v>
      </c>
      <c r="R196" s="149">
        <f t="shared" si="15"/>
        <v>0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71C2-46FC-4E1D-8DF7-71BBBE195DB9}">
  <sheetPr codeName="Sheet22">
    <tabColor theme="9" tint="-0.249977111117893"/>
  </sheetPr>
  <dimension ref="B1:V196"/>
  <sheetViews>
    <sheetView topLeftCell="D1" zoomScale="130" zoomScaleNormal="130" workbookViewId="0">
      <selection activeCell="G14" sqref="G14:G17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2" x14ac:dyDescent="0.2">
      <c r="B1" s="155" t="s">
        <v>484</v>
      </c>
      <c r="C1" s="156"/>
      <c r="D1" s="156"/>
      <c r="E1" s="156"/>
    </row>
    <row r="2" spans="2:22" x14ac:dyDescent="0.2">
      <c r="B2" s="156" t="s">
        <v>485</v>
      </c>
      <c r="C2" s="156"/>
      <c r="D2" s="156"/>
      <c r="E2" s="156"/>
    </row>
    <row r="3" spans="2:22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  <c r="V3" s="113"/>
    </row>
    <row r="4" spans="2:22" x14ac:dyDescent="0.2">
      <c r="B4" s="156" t="s">
        <v>487</v>
      </c>
      <c r="C4" s="156"/>
      <c r="D4" s="156"/>
      <c r="E4" s="156"/>
      <c r="G4" s="188"/>
      <c r="V4" s="113"/>
    </row>
    <row r="5" spans="2:22" x14ac:dyDescent="0.2">
      <c r="V5" s="113"/>
    </row>
    <row r="6" spans="2:22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Euro Core RE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  <c r="V6" s="113"/>
    </row>
    <row r="7" spans="2:22" s="145" customFormat="1" ht="12" customHeight="1" x14ac:dyDescent="0.2">
      <c r="B7" s="147" t="s">
        <v>477</v>
      </c>
      <c r="C7" s="147"/>
      <c r="D7" s="146" t="s">
        <v>556</v>
      </c>
      <c r="L7" s="318"/>
      <c r="N7" s="324"/>
      <c r="O7" s="316"/>
      <c r="T7" s="318"/>
    </row>
    <row r="8" spans="2:22" x14ac:dyDescent="0.2">
      <c r="B8" s="147" t="s">
        <v>28</v>
      </c>
      <c r="C8" s="147"/>
      <c r="D8" s="146" t="s">
        <v>478</v>
      </c>
      <c r="G8" s="145"/>
      <c r="H8" s="145"/>
      <c r="I8" s="145"/>
      <c r="L8" s="318"/>
      <c r="N8" s="324"/>
      <c r="O8" s="316"/>
      <c r="T8" s="318"/>
    </row>
    <row r="9" spans="2:22" ht="15" customHeight="1" x14ac:dyDescent="0.2">
      <c r="L9" s="318"/>
      <c r="N9" s="324"/>
      <c r="O9" s="316"/>
      <c r="T9" s="318"/>
    </row>
    <row r="10" spans="2:22" ht="12.75" x14ac:dyDescent="0.2">
      <c r="D10" s="322"/>
      <c r="E10" s="322"/>
      <c r="F10" s="322"/>
      <c r="G10" s="322"/>
      <c r="H10" s="322"/>
      <c r="I10" s="322"/>
      <c r="L10" s="194">
        <v>0.75</v>
      </c>
      <c r="N10" s="133">
        <f>STDEV(N14:N113)</f>
        <v>4.9722728247627516E-2</v>
      </c>
      <c r="O10" s="134">
        <f>N10*2</f>
        <v>9.9445456495255033E-2</v>
      </c>
      <c r="Q10" s="319" t="s">
        <v>480</v>
      </c>
      <c r="R10" s="319" t="s">
        <v>481</v>
      </c>
      <c r="T10" s="132">
        <f>SLOPE(T14:T113,U14:U113)</f>
        <v>0.51938705281847786</v>
      </c>
    </row>
    <row r="11" spans="2:22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2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2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2" ht="15.75" thickBot="1" x14ac:dyDescent="0.25">
      <c r="B14" s="151" t="s">
        <v>482</v>
      </c>
      <c r="C14" s="153" t="s">
        <v>473</v>
      </c>
      <c r="D14" s="230">
        <v>45565</v>
      </c>
      <c r="E14" s="12">
        <v>6.875702771E-3</v>
      </c>
      <c r="F14" s="12">
        <v>6.875702771E-3</v>
      </c>
      <c r="G14" s="12">
        <v>6.5903558340000001E-3</v>
      </c>
      <c r="H14" s="12">
        <v>2.8534693700000001E-4</v>
      </c>
      <c r="I14" s="99"/>
      <c r="J14" s="154"/>
      <c r="L14" s="98">
        <f>(H14-($L$10*H15))/(1-$L$10)</f>
        <v>-3.41967664E-3</v>
      </c>
      <c r="N14" s="98">
        <f>(1+L14)*(1+G14)*(1-I14)-1</f>
        <v>3.1481423081052284E-3</v>
      </c>
      <c r="Q14" s="149">
        <f>F14</f>
        <v>6.875702771E-3</v>
      </c>
      <c r="R14" s="149">
        <f>N14</f>
        <v>3.1481423081052284E-3</v>
      </c>
      <c r="S14" s="102"/>
      <c r="T14" s="113">
        <f t="shared" ref="T14:T76" si="0">H14</f>
        <v>2.8534693700000001E-4</v>
      </c>
      <c r="U14" s="113">
        <f t="shared" ref="U14:U76" si="1">H16</f>
        <v>-4.414848079E-3</v>
      </c>
    </row>
    <row r="15" spans="2:22" ht="12" customHeight="1" x14ac:dyDescent="0.2">
      <c r="B15" s="320" t="s">
        <v>472</v>
      </c>
      <c r="D15" s="230">
        <v>45473</v>
      </c>
      <c r="E15" s="12">
        <v>9.7499434059999997E-3</v>
      </c>
      <c r="F15" s="12">
        <v>9.7499434059999997E-3</v>
      </c>
      <c r="G15" s="12">
        <v>8.2295886089999992E-3</v>
      </c>
      <c r="H15" s="12">
        <v>1.5203547960000001E-3</v>
      </c>
      <c r="I15" s="185"/>
      <c r="L15" s="98">
        <f t="shared" ref="L15:L75" si="2">(H15-($L$10*H16))/(1-$L$10)</f>
        <v>1.9325963421E-2</v>
      </c>
      <c r="N15" s="98">
        <f t="shared" ref="N15:N78" si="3">(1+L15)*(1+G15)*(1-I15)-1</f>
        <v>2.7714596758427357E-2</v>
      </c>
      <c r="Q15" s="149">
        <f t="shared" ref="Q15:Q78" si="4">F15</f>
        <v>9.7499434059999997E-3</v>
      </c>
      <c r="R15" s="149">
        <f t="shared" ref="R15:R78" si="5">N15</f>
        <v>2.7714596758427357E-2</v>
      </c>
      <c r="S15" s="102"/>
      <c r="T15" s="113">
        <f t="shared" si="0"/>
        <v>1.5203547960000001E-3</v>
      </c>
      <c r="U15" s="113">
        <f t="shared" si="1"/>
        <v>-2.68902359E-2</v>
      </c>
    </row>
    <row r="16" spans="2:22" x14ac:dyDescent="0.2">
      <c r="B16" s="320"/>
      <c r="D16" s="230">
        <v>45382</v>
      </c>
      <c r="E16" s="12">
        <v>7.1249825499999995E-4</v>
      </c>
      <c r="F16" s="12">
        <v>7.1249825499999995E-4</v>
      </c>
      <c r="G16" s="12">
        <v>5.127346334E-3</v>
      </c>
      <c r="H16" s="12">
        <v>-4.414848079E-3</v>
      </c>
      <c r="I16" s="99"/>
      <c r="L16" s="98">
        <f t="shared" si="2"/>
        <v>6.3011315383999997E-2</v>
      </c>
      <c r="N16" s="98">
        <f t="shared" si="3"/>
        <v>6.8461742554934757E-2</v>
      </c>
      <c r="Q16" s="149">
        <f t="shared" si="4"/>
        <v>7.1249825499999995E-4</v>
      </c>
      <c r="R16" s="149">
        <f t="shared" si="5"/>
        <v>6.8461742554934757E-2</v>
      </c>
      <c r="S16" s="102"/>
      <c r="T16" s="113">
        <f t="shared" si="0"/>
        <v>-4.414848079E-3</v>
      </c>
      <c r="U16" s="113">
        <f t="shared" si="1"/>
        <v>-1.2494422305000001E-2</v>
      </c>
    </row>
    <row r="17" spans="2:21" ht="12.75" thickBot="1" x14ac:dyDescent="0.25">
      <c r="B17" s="321"/>
      <c r="D17" s="230">
        <v>45291</v>
      </c>
      <c r="E17" s="12">
        <v>-1.5384132672000001E-2</v>
      </c>
      <c r="F17" s="12">
        <v>-1.5384132672000001E-2</v>
      </c>
      <c r="G17" s="12">
        <v>1.1506103227999999E-2</v>
      </c>
      <c r="H17" s="12">
        <v>-2.68902359E-2</v>
      </c>
      <c r="I17" s="99"/>
      <c r="L17" s="98">
        <f t="shared" si="2"/>
        <v>-7.0077676685000007E-2</v>
      </c>
      <c r="N17" s="98">
        <f t="shared" si="3"/>
        <v>-5.9377894438916057E-2</v>
      </c>
      <c r="Q17" s="149">
        <f t="shared" si="4"/>
        <v>-1.5384132672000001E-2</v>
      </c>
      <c r="R17" s="149">
        <f t="shared" si="5"/>
        <v>-5.9377894438916057E-2</v>
      </c>
      <c r="S17" s="102"/>
      <c r="T17" s="113">
        <f t="shared" si="0"/>
        <v>-2.68902359E-2</v>
      </c>
      <c r="U17" s="113">
        <f t="shared" si="1"/>
        <v>-1.3589377914E-2</v>
      </c>
    </row>
    <row r="18" spans="2:21" x14ac:dyDescent="0.2">
      <c r="B18" s="152"/>
      <c r="D18" s="230">
        <v>45199</v>
      </c>
      <c r="E18" s="12">
        <v>-6.0292998440000002E-3</v>
      </c>
      <c r="F18" s="12">
        <v>-6.0292998440000002E-3</v>
      </c>
      <c r="G18" s="12">
        <v>6.4651224609999997E-3</v>
      </c>
      <c r="H18" s="12">
        <v>-1.2494422305000001E-2</v>
      </c>
      <c r="I18" s="99"/>
      <c r="L18" s="98">
        <f t="shared" si="2"/>
        <v>-9.2095554780000019E-3</v>
      </c>
      <c r="N18" s="98">
        <f t="shared" si="3"/>
        <v>-2.8039739209766434E-3</v>
      </c>
      <c r="Q18" s="149">
        <f t="shared" si="4"/>
        <v>-6.0292998440000002E-3</v>
      </c>
      <c r="R18" s="149">
        <f t="shared" si="5"/>
        <v>-2.8039739209766434E-3</v>
      </c>
      <c r="S18" s="102"/>
      <c r="T18" s="113">
        <f t="shared" si="0"/>
        <v>-1.2494422305000001E-2</v>
      </c>
      <c r="U18" s="113">
        <f t="shared" si="1"/>
        <v>-1.7002003646000002E-2</v>
      </c>
    </row>
    <row r="19" spans="2:21" x14ac:dyDescent="0.2">
      <c r="D19" s="230">
        <v>45107</v>
      </c>
      <c r="E19" s="12">
        <v>-6.311213865E-3</v>
      </c>
      <c r="F19" s="12">
        <v>-6.311213865E-3</v>
      </c>
      <c r="G19" s="12">
        <v>7.2972009599999998E-3</v>
      </c>
      <c r="H19" s="12">
        <v>-1.3589377914E-2</v>
      </c>
      <c r="I19" s="99"/>
      <c r="L19" s="98">
        <f t="shared" si="2"/>
        <v>-3.351500718E-3</v>
      </c>
      <c r="N19" s="98">
        <f t="shared" si="3"/>
        <v>3.9212436677431572E-3</v>
      </c>
      <c r="Q19" s="149">
        <f t="shared" si="4"/>
        <v>-6.311213865E-3</v>
      </c>
      <c r="R19" s="149">
        <f t="shared" si="5"/>
        <v>3.9212436677431572E-3</v>
      </c>
      <c r="S19" s="102"/>
      <c r="T19" s="113">
        <f t="shared" si="0"/>
        <v>-1.3589377914E-2</v>
      </c>
      <c r="U19" s="113">
        <f t="shared" si="1"/>
        <v>-7.0605905398999996E-2</v>
      </c>
    </row>
    <row r="20" spans="2:21" x14ac:dyDescent="0.2">
      <c r="D20" s="230">
        <v>45016</v>
      </c>
      <c r="E20" s="12">
        <v>-1.2243534106000001E-2</v>
      </c>
      <c r="F20" s="12">
        <v>-1.2243534106000001E-2</v>
      </c>
      <c r="G20" s="12">
        <v>4.75846954E-3</v>
      </c>
      <c r="H20" s="12">
        <v>-1.7002003646000002E-2</v>
      </c>
      <c r="I20" s="99"/>
      <c r="L20" s="98">
        <f t="shared" si="2"/>
        <v>0.143809701613</v>
      </c>
      <c r="N20" s="98">
        <f t="shared" si="3"/>
        <v>0.14925248523768198</v>
      </c>
      <c r="Q20" s="149">
        <f t="shared" si="4"/>
        <v>-1.2243534106000001E-2</v>
      </c>
      <c r="R20" s="149">
        <f t="shared" si="5"/>
        <v>0.14925248523768198</v>
      </c>
      <c r="S20" s="102"/>
      <c r="T20" s="113">
        <f t="shared" si="0"/>
        <v>-1.7002003646000002E-2</v>
      </c>
      <c r="U20" s="113">
        <f t="shared" si="1"/>
        <v>-1.8952359265E-2</v>
      </c>
    </row>
    <row r="21" spans="2:21" x14ac:dyDescent="0.2">
      <c r="D21" s="230">
        <v>44926</v>
      </c>
      <c r="E21" s="12">
        <v>-5.9382027772000003E-2</v>
      </c>
      <c r="F21" s="12">
        <v>-5.9382027772000003E-2</v>
      </c>
      <c r="G21" s="12">
        <v>1.1223877626E-2</v>
      </c>
      <c r="H21" s="12">
        <v>-7.0605905398999996E-2</v>
      </c>
      <c r="I21" s="99"/>
      <c r="L21" s="98">
        <f t="shared" si="2"/>
        <v>-0.225566543801</v>
      </c>
      <c r="N21" s="98">
        <f t="shared" si="3"/>
        <v>-0.21687439745914205</v>
      </c>
      <c r="Q21" s="149">
        <f t="shared" si="4"/>
        <v>-5.9382027772000003E-2</v>
      </c>
      <c r="R21" s="149">
        <f t="shared" si="5"/>
        <v>-0.21687439745914205</v>
      </c>
      <c r="S21" s="102"/>
      <c r="T21" s="113">
        <f t="shared" si="0"/>
        <v>-7.0605905398999996E-2</v>
      </c>
      <c r="U21" s="113">
        <f t="shared" si="1"/>
        <v>2.0931322198999999E-2</v>
      </c>
    </row>
    <row r="22" spans="2:21" x14ac:dyDescent="0.2">
      <c r="D22" s="230">
        <v>44834</v>
      </c>
      <c r="E22" s="12">
        <v>-1.2000253190999999E-2</v>
      </c>
      <c r="F22" s="12">
        <v>-1.2000253190999999E-2</v>
      </c>
      <c r="G22" s="12">
        <v>6.9521060740000001E-3</v>
      </c>
      <c r="H22" s="12">
        <v>-1.8952359265E-2</v>
      </c>
      <c r="I22" s="99"/>
      <c r="L22" s="98">
        <f t="shared" si="2"/>
        <v>-0.138603403657</v>
      </c>
      <c r="N22" s="98">
        <f t="shared" si="3"/>
        <v>-0.13261488314744074</v>
      </c>
      <c r="Q22" s="149">
        <f t="shared" si="4"/>
        <v>-1.2000253190999999E-2</v>
      </c>
      <c r="R22" s="149">
        <f t="shared" si="5"/>
        <v>-0.13261488314744074</v>
      </c>
      <c r="S22" s="102"/>
      <c r="T22" s="113">
        <f t="shared" si="0"/>
        <v>-1.8952359265E-2</v>
      </c>
      <c r="U22" s="113">
        <f t="shared" si="1"/>
        <v>2.7437194591E-2</v>
      </c>
    </row>
    <row r="23" spans="2:21" x14ac:dyDescent="0.2">
      <c r="D23" s="230">
        <v>44742</v>
      </c>
      <c r="E23" s="12">
        <v>2.7885406333000001E-2</v>
      </c>
      <c r="F23" s="12">
        <v>2.7885406333000001E-2</v>
      </c>
      <c r="G23" s="12">
        <v>6.9540841339999996E-3</v>
      </c>
      <c r="H23" s="12">
        <v>2.0931322198999999E-2</v>
      </c>
      <c r="I23" s="99"/>
      <c r="L23" s="98">
        <f t="shared" si="2"/>
        <v>1.413705022999992E-3</v>
      </c>
      <c r="N23" s="98">
        <f t="shared" si="3"/>
        <v>8.3776201806706752E-3</v>
      </c>
      <c r="Q23" s="149">
        <f t="shared" si="4"/>
        <v>2.7885406333000001E-2</v>
      </c>
      <c r="R23" s="149">
        <f t="shared" si="5"/>
        <v>8.3776201806706752E-3</v>
      </c>
      <c r="T23" s="113">
        <f t="shared" si="0"/>
        <v>2.0931322198999999E-2</v>
      </c>
      <c r="U23" s="113">
        <f t="shared" si="1"/>
        <v>3.1170847107999999E-2</v>
      </c>
    </row>
    <row r="24" spans="2:21" x14ac:dyDescent="0.2">
      <c r="D24" s="230">
        <v>44651</v>
      </c>
      <c r="E24" s="12">
        <v>3.2001234369999999E-2</v>
      </c>
      <c r="F24" s="12">
        <v>3.2001234369999999E-2</v>
      </c>
      <c r="G24" s="12">
        <v>4.5640397789999997E-3</v>
      </c>
      <c r="H24" s="12">
        <v>2.7437194591E-2</v>
      </c>
      <c r="I24" s="99"/>
      <c r="L24" s="98">
        <f t="shared" si="2"/>
        <v>1.6236237040000004E-2</v>
      </c>
      <c r="N24" s="98">
        <f t="shared" si="3"/>
        <v>2.0874379650712038E-2</v>
      </c>
      <c r="Q24" s="149">
        <f t="shared" si="4"/>
        <v>3.2001234369999999E-2</v>
      </c>
      <c r="R24" s="149">
        <f t="shared" si="5"/>
        <v>2.0874379650712038E-2</v>
      </c>
      <c r="T24" s="113">
        <f t="shared" si="0"/>
        <v>2.7437194591E-2</v>
      </c>
      <c r="U24" s="113">
        <f t="shared" si="1"/>
        <v>2.3231492687000001E-2</v>
      </c>
    </row>
    <row r="25" spans="2:21" x14ac:dyDescent="0.2">
      <c r="D25" s="230">
        <v>44561</v>
      </c>
      <c r="E25" s="12">
        <v>4.1650147117999997E-2</v>
      </c>
      <c r="F25" s="12">
        <v>4.1650147117999997E-2</v>
      </c>
      <c r="G25" s="12">
        <v>1.047930001E-2</v>
      </c>
      <c r="H25" s="12">
        <v>3.1170847107999999E-2</v>
      </c>
      <c r="I25" s="99"/>
      <c r="L25" s="98">
        <f t="shared" si="2"/>
        <v>5.4988910370999997E-2</v>
      </c>
      <c r="N25" s="98">
        <f t="shared" si="3"/>
        <v>6.6044455670000835E-2</v>
      </c>
      <c r="Q25" s="149">
        <f t="shared" si="4"/>
        <v>4.1650147117999997E-2</v>
      </c>
      <c r="R25" s="149">
        <f t="shared" si="5"/>
        <v>6.6044455670000835E-2</v>
      </c>
      <c r="T25" s="113">
        <f t="shared" si="0"/>
        <v>3.1170847107999999E-2</v>
      </c>
      <c r="U25" s="113">
        <f t="shared" si="1"/>
        <v>1.9811010108000002E-2</v>
      </c>
    </row>
    <row r="26" spans="2:21" x14ac:dyDescent="0.2">
      <c r="D26" s="230">
        <v>44469</v>
      </c>
      <c r="E26" s="12">
        <v>2.8753384967999999E-2</v>
      </c>
      <c r="F26" s="12">
        <v>2.8753384967999999E-2</v>
      </c>
      <c r="G26" s="12">
        <v>5.5368385999999999E-3</v>
      </c>
      <c r="H26" s="12">
        <v>2.3231492687000001E-2</v>
      </c>
      <c r="I26" s="99"/>
      <c r="L26" s="98">
        <f t="shared" si="2"/>
        <v>3.3492940424000001E-2</v>
      </c>
      <c r="N26" s="98">
        <f t="shared" si="3"/>
        <v>3.9215224029367279E-2</v>
      </c>
      <c r="Q26" s="149">
        <f t="shared" si="4"/>
        <v>2.8753384967999999E-2</v>
      </c>
      <c r="R26" s="149">
        <f t="shared" si="5"/>
        <v>3.9215224029367279E-2</v>
      </c>
      <c r="T26" s="113">
        <f t="shared" si="0"/>
        <v>2.3231492687000001E-2</v>
      </c>
      <c r="U26" s="113">
        <f t="shared" si="1"/>
        <v>9.7356431860000005E-3</v>
      </c>
    </row>
    <row r="27" spans="2:21" x14ac:dyDescent="0.2">
      <c r="D27" s="230">
        <v>44377</v>
      </c>
      <c r="E27" s="12">
        <v>2.6872896471E-2</v>
      </c>
      <c r="F27" s="12">
        <v>2.6872896471E-2</v>
      </c>
      <c r="G27" s="12">
        <v>7.0618863629999997E-3</v>
      </c>
      <c r="H27" s="12">
        <v>1.9811010108000002E-2</v>
      </c>
      <c r="I27" s="99"/>
      <c r="L27" s="98">
        <f t="shared" si="2"/>
        <v>5.0037110874000007E-2</v>
      </c>
      <c r="N27" s="98">
        <f t="shared" si="3"/>
        <v>5.7452353627925223E-2</v>
      </c>
      <c r="Q27" s="149">
        <f t="shared" si="4"/>
        <v>2.6872896471E-2</v>
      </c>
      <c r="R27" s="149">
        <f t="shared" si="5"/>
        <v>5.7452353627925223E-2</v>
      </c>
      <c r="T27" s="113">
        <f t="shared" si="0"/>
        <v>1.9811010108000002E-2</v>
      </c>
      <c r="U27" s="113">
        <f t="shared" si="1"/>
        <v>6.1384256409999999E-3</v>
      </c>
    </row>
    <row r="28" spans="2:21" x14ac:dyDescent="0.2">
      <c r="D28" s="230">
        <v>44286</v>
      </c>
      <c r="E28" s="12">
        <v>1.4338414842E-2</v>
      </c>
      <c r="F28" s="12">
        <v>1.4338414842E-2</v>
      </c>
      <c r="G28" s="12">
        <v>4.6027716560000003E-3</v>
      </c>
      <c r="H28" s="12">
        <v>9.7356431860000005E-3</v>
      </c>
      <c r="I28" s="99"/>
      <c r="L28" s="98">
        <f t="shared" si="2"/>
        <v>2.0527295821000002E-2</v>
      </c>
      <c r="N28" s="98">
        <f t="shared" si="3"/>
        <v>2.5224549932379325E-2</v>
      </c>
      <c r="Q28" s="149">
        <f t="shared" si="4"/>
        <v>1.4338414842E-2</v>
      </c>
      <c r="R28" s="149">
        <f t="shared" si="5"/>
        <v>2.5224549932379325E-2</v>
      </c>
      <c r="T28" s="113">
        <f t="shared" si="0"/>
        <v>9.7356431860000005E-3</v>
      </c>
      <c r="U28" s="113">
        <f t="shared" si="1"/>
        <v>4.5867851379999998E-3</v>
      </c>
    </row>
    <row r="29" spans="2:21" x14ac:dyDescent="0.2">
      <c r="D29" s="230">
        <v>44196</v>
      </c>
      <c r="E29" s="12">
        <v>1.8526637673000002E-2</v>
      </c>
      <c r="F29" s="12">
        <v>1.8526637673000002E-2</v>
      </c>
      <c r="G29" s="12">
        <v>1.2388212031E-2</v>
      </c>
      <c r="H29" s="12">
        <v>6.1384256409999999E-3</v>
      </c>
      <c r="I29" s="99"/>
      <c r="L29" s="98">
        <f t="shared" si="2"/>
        <v>1.079334715E-2</v>
      </c>
      <c r="N29" s="98">
        <f t="shared" si="3"/>
        <v>2.3315269454018184E-2</v>
      </c>
      <c r="Q29" s="149">
        <f t="shared" si="4"/>
        <v>1.8526637673000002E-2</v>
      </c>
      <c r="R29" s="149">
        <f t="shared" si="5"/>
        <v>2.3315269454018184E-2</v>
      </c>
      <c r="T29" s="113">
        <f t="shared" si="0"/>
        <v>6.1384256409999999E-3</v>
      </c>
      <c r="U29" s="113">
        <f t="shared" si="1"/>
        <v>-7.8334494159999993E-3</v>
      </c>
    </row>
    <row r="30" spans="2:21" x14ac:dyDescent="0.2">
      <c r="D30" s="230">
        <v>44104</v>
      </c>
      <c r="E30" s="12">
        <v>1.1990409064E-2</v>
      </c>
      <c r="F30" s="12">
        <v>1.1990409064E-2</v>
      </c>
      <c r="G30" s="12">
        <v>7.4036239259999996E-3</v>
      </c>
      <c r="H30" s="12">
        <v>4.5867851379999998E-3</v>
      </c>
      <c r="I30" s="99"/>
      <c r="L30" s="98">
        <f t="shared" si="2"/>
        <v>4.1847488799999999E-2</v>
      </c>
      <c r="N30" s="98">
        <f t="shared" si="3"/>
        <v>4.9560935795322614E-2</v>
      </c>
      <c r="Q30" s="149">
        <f t="shared" si="4"/>
        <v>1.1990409064E-2</v>
      </c>
      <c r="R30" s="149">
        <f t="shared" si="5"/>
        <v>4.9560935795322614E-2</v>
      </c>
      <c r="T30" s="113">
        <f t="shared" si="0"/>
        <v>4.5867851379999998E-3</v>
      </c>
      <c r="U30" s="113">
        <f t="shared" si="1"/>
        <v>-1.827691968E-3</v>
      </c>
    </row>
    <row r="31" spans="2:21" x14ac:dyDescent="0.2">
      <c r="D31" s="230">
        <v>44012</v>
      </c>
      <c r="E31" s="12">
        <v>-1.158464304E-3</v>
      </c>
      <c r="F31" s="12">
        <v>-1.158464304E-3</v>
      </c>
      <c r="G31" s="12">
        <v>6.674985112E-3</v>
      </c>
      <c r="H31" s="12">
        <v>-7.8334494159999993E-3</v>
      </c>
      <c r="I31" s="99"/>
      <c r="L31" s="98">
        <f t="shared" si="2"/>
        <v>-2.5850721759999997E-2</v>
      </c>
      <c r="N31" s="98">
        <f t="shared" si="3"/>
        <v>-1.9348289830882437E-2</v>
      </c>
      <c r="Q31" s="149">
        <f t="shared" si="4"/>
        <v>-1.158464304E-3</v>
      </c>
      <c r="R31" s="149">
        <f t="shared" si="5"/>
        <v>-1.9348289830882437E-2</v>
      </c>
      <c r="T31" s="113">
        <f t="shared" si="0"/>
        <v>-7.8334494159999993E-3</v>
      </c>
      <c r="U31" s="113">
        <f t="shared" si="1"/>
        <v>8.0268254359999996E-3</v>
      </c>
    </row>
    <row r="32" spans="2:21" x14ac:dyDescent="0.2">
      <c r="D32" s="230">
        <v>43921</v>
      </c>
      <c r="E32" s="12">
        <v>3.8255491589999999E-3</v>
      </c>
      <c r="F32" s="12">
        <v>3.8255491589999999E-3</v>
      </c>
      <c r="G32" s="12">
        <v>5.6532411260000002E-3</v>
      </c>
      <c r="H32" s="12">
        <v>-1.827691968E-3</v>
      </c>
      <c r="I32" s="99"/>
      <c r="L32" s="98">
        <f t="shared" si="2"/>
        <v>-3.139124418E-2</v>
      </c>
      <c r="N32" s="98">
        <f t="shared" si="3"/>
        <v>-2.5915465326594611E-2</v>
      </c>
      <c r="Q32" s="149">
        <f t="shared" si="4"/>
        <v>3.8255491589999999E-3</v>
      </c>
      <c r="R32" s="149">
        <f t="shared" si="5"/>
        <v>-2.5915465326594611E-2</v>
      </c>
      <c r="T32" s="113">
        <f t="shared" si="0"/>
        <v>-1.827691968E-3</v>
      </c>
      <c r="U32" s="113">
        <f t="shared" si="1"/>
        <v>7.5400793240000003E-3</v>
      </c>
    </row>
    <row r="33" spans="4:21" x14ac:dyDescent="0.2">
      <c r="D33" s="230">
        <v>43830</v>
      </c>
      <c r="E33" s="12">
        <v>1.9197760376E-2</v>
      </c>
      <c r="F33" s="12">
        <v>1.9197760376E-2</v>
      </c>
      <c r="G33" s="12">
        <v>1.1170934941000001E-2</v>
      </c>
      <c r="H33" s="12">
        <v>8.0268254359999996E-3</v>
      </c>
      <c r="I33" s="99"/>
      <c r="L33" s="98">
        <f t="shared" si="2"/>
        <v>9.4870637719999956E-3</v>
      </c>
      <c r="N33" s="98">
        <f t="shared" si="3"/>
        <v>2.0763978085178048E-2</v>
      </c>
      <c r="Q33" s="149">
        <f t="shared" si="4"/>
        <v>1.9197760376E-2</v>
      </c>
      <c r="R33" s="149">
        <f t="shared" si="5"/>
        <v>2.0763978085178048E-2</v>
      </c>
      <c r="T33" s="113">
        <f t="shared" si="0"/>
        <v>8.0268254359999996E-3</v>
      </c>
      <c r="U33" s="113">
        <f t="shared" si="1"/>
        <v>7.3033932270000004E-3</v>
      </c>
    </row>
    <row r="34" spans="4:21" x14ac:dyDescent="0.2">
      <c r="D34" s="230">
        <v>43738</v>
      </c>
      <c r="E34" s="12">
        <v>1.6417470234999999E-2</v>
      </c>
      <c r="F34" s="12">
        <v>1.6417470234999999E-2</v>
      </c>
      <c r="G34" s="12">
        <v>8.877390911E-3</v>
      </c>
      <c r="H34" s="12">
        <v>7.5400793240000003E-3</v>
      </c>
      <c r="I34" s="99"/>
      <c r="L34" s="98">
        <f t="shared" si="2"/>
        <v>8.250137615E-3</v>
      </c>
      <c r="N34" s="98">
        <f t="shared" si="3"/>
        <v>1.7200768222677798E-2</v>
      </c>
      <c r="Q34" s="149">
        <f t="shared" si="4"/>
        <v>1.6417470234999999E-2</v>
      </c>
      <c r="R34" s="149">
        <f t="shared" si="5"/>
        <v>1.7200768222677798E-2</v>
      </c>
      <c r="T34" s="113">
        <f t="shared" si="0"/>
        <v>7.5400793240000003E-3</v>
      </c>
      <c r="U34" s="113">
        <f t="shared" si="1"/>
        <v>1.2023282413E-2</v>
      </c>
    </row>
    <row r="35" spans="4:21" x14ac:dyDescent="0.2">
      <c r="D35" s="230">
        <v>43646</v>
      </c>
      <c r="E35" s="12">
        <v>1.5883751314000001E-2</v>
      </c>
      <c r="F35" s="12">
        <v>1.5883751314000001E-2</v>
      </c>
      <c r="G35" s="12">
        <v>8.5803580870000007E-3</v>
      </c>
      <c r="H35" s="12">
        <v>7.3033932270000004E-3</v>
      </c>
      <c r="I35" s="99"/>
      <c r="L35" s="98">
        <f t="shared" si="2"/>
        <v>-6.8562743310000007E-3</v>
      </c>
      <c r="N35" s="98">
        <f t="shared" si="3"/>
        <v>1.6652544670974212E-3</v>
      </c>
      <c r="Q35" s="149">
        <f t="shared" si="4"/>
        <v>1.5883751314000001E-2</v>
      </c>
      <c r="R35" s="149">
        <f t="shared" si="5"/>
        <v>1.6652544670974212E-3</v>
      </c>
      <c r="T35" s="113">
        <f t="shared" si="0"/>
        <v>7.3033932270000004E-3</v>
      </c>
      <c r="U35" s="113">
        <f t="shared" si="1"/>
        <v>5.7623871580000001E-3</v>
      </c>
    </row>
    <row r="36" spans="4:21" x14ac:dyDescent="0.2">
      <c r="D36" s="230">
        <v>43555</v>
      </c>
      <c r="E36" s="12">
        <v>1.7792735731999999E-2</v>
      </c>
      <c r="F36" s="12">
        <v>1.7792735731999999E-2</v>
      </c>
      <c r="G36" s="12">
        <v>5.7694533189999999E-3</v>
      </c>
      <c r="H36" s="12">
        <v>1.2023282413E-2</v>
      </c>
      <c r="I36" s="99"/>
      <c r="L36" s="98">
        <f t="shared" si="2"/>
        <v>3.0805968178E-2</v>
      </c>
      <c r="N36" s="98">
        <f t="shared" si="3"/>
        <v>3.6753155092349665E-2</v>
      </c>
      <c r="Q36" s="149">
        <f t="shared" si="4"/>
        <v>1.7792735731999999E-2</v>
      </c>
      <c r="R36" s="149">
        <f t="shared" si="5"/>
        <v>3.6753155092349665E-2</v>
      </c>
      <c r="T36" s="113">
        <f t="shared" si="0"/>
        <v>1.2023282413E-2</v>
      </c>
      <c r="U36" s="113">
        <f t="shared" si="1"/>
        <v>1.3994318085999999E-2</v>
      </c>
    </row>
    <row r="37" spans="4:21" x14ac:dyDescent="0.2">
      <c r="D37" s="230">
        <v>43465</v>
      </c>
      <c r="E37" s="12">
        <v>1.7882805889999999E-2</v>
      </c>
      <c r="F37" s="12">
        <v>1.7882805889999999E-2</v>
      </c>
      <c r="G37" s="12">
        <v>1.2120418732E-2</v>
      </c>
      <c r="H37" s="12">
        <v>5.7623871580000001E-3</v>
      </c>
      <c r="I37" s="99"/>
      <c r="L37" s="98">
        <f t="shared" si="2"/>
        <v>-1.8933405625999999E-2</v>
      </c>
      <c r="N37" s="98">
        <f t="shared" si="3"/>
        <v>-7.04246769820982E-3</v>
      </c>
      <c r="Q37" s="149">
        <f t="shared" si="4"/>
        <v>1.7882805889999999E-2</v>
      </c>
      <c r="R37" s="149">
        <f t="shared" si="5"/>
        <v>-7.04246769820982E-3</v>
      </c>
      <c r="T37" s="113">
        <f t="shared" si="0"/>
        <v>5.7623871580000001E-3</v>
      </c>
      <c r="U37" s="113">
        <f t="shared" si="1"/>
        <v>1.5309179823999999E-2</v>
      </c>
    </row>
    <row r="38" spans="4:21" x14ac:dyDescent="0.2">
      <c r="D38" s="230">
        <v>43373</v>
      </c>
      <c r="E38" s="12">
        <v>2.0987522073999999E-2</v>
      </c>
      <c r="F38" s="12">
        <v>2.0987522073999999E-2</v>
      </c>
      <c r="G38" s="12">
        <v>6.9932039889999999E-3</v>
      </c>
      <c r="H38" s="12">
        <v>1.3994318085999999E-2</v>
      </c>
      <c r="I38" s="99"/>
      <c r="L38" s="98">
        <f t="shared" si="2"/>
        <v>1.0049732871999999E-2</v>
      </c>
      <c r="N38" s="98">
        <f t="shared" si="3"/>
        <v>1.7113216693008804E-2</v>
      </c>
      <c r="Q38" s="149">
        <f t="shared" si="4"/>
        <v>2.0987522073999999E-2</v>
      </c>
      <c r="R38" s="149">
        <f t="shared" si="5"/>
        <v>1.7113216693008804E-2</v>
      </c>
      <c r="T38" s="113">
        <f t="shared" si="0"/>
        <v>1.3994318085999999E-2</v>
      </c>
      <c r="U38" s="113">
        <f t="shared" si="1"/>
        <v>1.7384616517999999E-2</v>
      </c>
    </row>
    <row r="39" spans="4:21" x14ac:dyDescent="0.2">
      <c r="D39" s="230">
        <v>43281</v>
      </c>
      <c r="E39" s="12">
        <v>2.3356153904000001E-2</v>
      </c>
      <c r="F39" s="12">
        <v>2.3356153904000001E-2</v>
      </c>
      <c r="G39" s="12">
        <v>8.0469740799999998E-3</v>
      </c>
      <c r="H39" s="12">
        <v>1.5309179823999999E-2</v>
      </c>
      <c r="I39" s="99"/>
      <c r="L39" s="98">
        <f t="shared" si="2"/>
        <v>9.0828697419999965E-3</v>
      </c>
      <c r="N39" s="98">
        <f t="shared" si="3"/>
        <v>1.7202933439385948E-2</v>
      </c>
      <c r="Q39" s="149">
        <f t="shared" si="4"/>
        <v>2.3356153904000001E-2</v>
      </c>
      <c r="R39" s="149">
        <f t="shared" si="5"/>
        <v>1.7202933439385948E-2</v>
      </c>
      <c r="T39" s="113">
        <f t="shared" si="0"/>
        <v>1.5309179823999999E-2</v>
      </c>
      <c r="U39" s="113">
        <f t="shared" si="1"/>
        <v>1.5428045806000001E-2</v>
      </c>
    </row>
    <row r="40" spans="4:21" x14ac:dyDescent="0.2">
      <c r="D40" s="230">
        <v>43190</v>
      </c>
      <c r="E40" s="12">
        <v>2.3328664294E-2</v>
      </c>
      <c r="F40" s="12">
        <v>2.3328664294E-2</v>
      </c>
      <c r="G40" s="12">
        <v>5.9440477760000004E-3</v>
      </c>
      <c r="H40" s="12">
        <v>1.7384616517999999E-2</v>
      </c>
      <c r="I40" s="99"/>
      <c r="L40" s="98">
        <f t="shared" si="2"/>
        <v>2.3254328653999998E-2</v>
      </c>
      <c r="N40" s="98">
        <f t="shared" si="3"/>
        <v>2.933660127051807E-2</v>
      </c>
      <c r="Q40" s="149">
        <f t="shared" si="4"/>
        <v>2.3328664294E-2</v>
      </c>
      <c r="R40" s="149">
        <f t="shared" si="5"/>
        <v>2.933660127051807E-2</v>
      </c>
      <c r="T40" s="113">
        <f t="shared" si="0"/>
        <v>1.7384616517999999E-2</v>
      </c>
      <c r="U40" s="113">
        <f t="shared" si="1"/>
        <v>1.570898033E-2</v>
      </c>
    </row>
    <row r="41" spans="4:21" x14ac:dyDescent="0.2">
      <c r="D41" s="230">
        <v>43100</v>
      </c>
      <c r="E41" s="12">
        <v>2.6716934431999999E-2</v>
      </c>
      <c r="F41" s="12">
        <v>2.6716934431999999E-2</v>
      </c>
      <c r="G41" s="12">
        <v>1.1288888626E-2</v>
      </c>
      <c r="H41" s="12">
        <v>1.5428045806000001E-2</v>
      </c>
      <c r="I41" s="99"/>
      <c r="L41" s="98">
        <f t="shared" si="2"/>
        <v>1.4585242233999998E-2</v>
      </c>
      <c r="N41" s="98">
        <f t="shared" si="3"/>
        <v>2.6038782035163077E-2</v>
      </c>
      <c r="Q41" s="149">
        <f t="shared" si="4"/>
        <v>2.6716934431999999E-2</v>
      </c>
      <c r="R41" s="149">
        <f t="shared" si="5"/>
        <v>2.6038782035163077E-2</v>
      </c>
      <c r="T41" s="113">
        <f t="shared" si="0"/>
        <v>1.5428045806000001E-2</v>
      </c>
      <c r="U41" s="113">
        <f t="shared" si="1"/>
        <v>1.2713029402E-2</v>
      </c>
    </row>
    <row r="42" spans="4:21" x14ac:dyDescent="0.2">
      <c r="D42" s="230">
        <v>43008</v>
      </c>
      <c r="E42" s="12">
        <v>2.3158632092999999E-2</v>
      </c>
      <c r="F42" s="12">
        <v>2.3158632092999999E-2</v>
      </c>
      <c r="G42" s="12">
        <v>7.4496517640000003E-3</v>
      </c>
      <c r="H42" s="12">
        <v>1.570898033E-2</v>
      </c>
      <c r="I42" s="99"/>
      <c r="L42" s="98">
        <f t="shared" si="2"/>
        <v>2.4696833114000005E-2</v>
      </c>
      <c r="N42" s="98">
        <f t="shared" si="3"/>
        <v>3.2330467684372977E-2</v>
      </c>
      <c r="Q42" s="149">
        <f t="shared" si="4"/>
        <v>2.3158632092999999E-2</v>
      </c>
      <c r="R42" s="149">
        <f t="shared" si="5"/>
        <v>3.2330467684372977E-2</v>
      </c>
      <c r="T42" s="113">
        <f t="shared" si="0"/>
        <v>1.570898033E-2</v>
      </c>
      <c r="U42" s="113">
        <f t="shared" si="1"/>
        <v>1.3288108437E-2</v>
      </c>
    </row>
    <row r="43" spans="4:21" x14ac:dyDescent="0.2">
      <c r="D43" s="230">
        <v>42916</v>
      </c>
      <c r="E43" s="12">
        <v>2.211744371E-2</v>
      </c>
      <c r="F43" s="12">
        <v>2.211744371E-2</v>
      </c>
      <c r="G43" s="12">
        <v>9.4044143080000003E-3</v>
      </c>
      <c r="H43" s="12">
        <v>1.2713029402E-2</v>
      </c>
      <c r="I43" s="99"/>
      <c r="L43" s="98">
        <f t="shared" si="2"/>
        <v>1.0987792296999997E-2</v>
      </c>
      <c r="N43" s="98">
        <f t="shared" si="3"/>
        <v>2.0495540356091357E-2</v>
      </c>
      <c r="Q43" s="149">
        <f t="shared" si="4"/>
        <v>2.211744371E-2</v>
      </c>
      <c r="R43" s="149">
        <f t="shared" si="5"/>
        <v>2.0495540356091357E-2</v>
      </c>
      <c r="T43" s="113">
        <f t="shared" si="0"/>
        <v>1.2713029402E-2</v>
      </c>
      <c r="U43" s="113">
        <f t="shared" si="1"/>
        <v>9.6092481450000006E-3</v>
      </c>
    </row>
    <row r="44" spans="4:21" x14ac:dyDescent="0.2">
      <c r="D44" s="230">
        <v>42825</v>
      </c>
      <c r="E44" s="12">
        <v>1.9358560319E-2</v>
      </c>
      <c r="F44" s="12">
        <v>1.9358560319E-2</v>
      </c>
      <c r="G44" s="12">
        <v>6.0704518820000001E-3</v>
      </c>
      <c r="H44" s="12">
        <v>1.3288108437E-2</v>
      </c>
      <c r="I44" s="99"/>
      <c r="L44" s="98">
        <f t="shared" si="2"/>
        <v>2.4324689312999997E-2</v>
      </c>
      <c r="N44" s="98">
        <f t="shared" si="3"/>
        <v>3.0542803051019307E-2</v>
      </c>
      <c r="Q44" s="149">
        <f t="shared" si="4"/>
        <v>1.9358560319E-2</v>
      </c>
      <c r="R44" s="149">
        <f t="shared" si="5"/>
        <v>3.0542803051019307E-2</v>
      </c>
      <c r="T44" s="113">
        <f t="shared" si="0"/>
        <v>1.3288108437E-2</v>
      </c>
      <c r="U44" s="113">
        <f t="shared" si="1"/>
        <v>4.3696890440000002E-3</v>
      </c>
    </row>
    <row r="45" spans="4:21" x14ac:dyDescent="0.2">
      <c r="D45" s="230">
        <v>42735</v>
      </c>
      <c r="E45" s="12">
        <v>2.1314994781000001E-2</v>
      </c>
      <c r="F45" s="12">
        <v>2.1314994781000001E-2</v>
      </c>
      <c r="G45" s="12">
        <v>1.1705746636999999E-2</v>
      </c>
      <c r="H45" s="12">
        <v>9.6092481450000006E-3</v>
      </c>
      <c r="I45" s="99"/>
      <c r="L45" s="98">
        <f t="shared" si="2"/>
        <v>2.5327925448000003E-2</v>
      </c>
      <c r="N45" s="98">
        <f t="shared" si="3"/>
        <v>3.7330154363135248E-2</v>
      </c>
      <c r="Q45" s="149">
        <f t="shared" si="4"/>
        <v>2.1314994781000001E-2</v>
      </c>
      <c r="R45" s="149">
        <f t="shared" si="5"/>
        <v>3.7330154363135248E-2</v>
      </c>
      <c r="T45" s="113">
        <f t="shared" si="0"/>
        <v>9.6092481450000006E-3</v>
      </c>
      <c r="U45" s="113">
        <f t="shared" si="1"/>
        <v>3.8859785649999999E-3</v>
      </c>
    </row>
    <row r="46" spans="4:21" x14ac:dyDescent="0.2">
      <c r="D46" s="230">
        <v>42643</v>
      </c>
      <c r="E46" s="12">
        <v>1.1615202763E-2</v>
      </c>
      <c r="F46" s="12">
        <v>1.1615202763E-2</v>
      </c>
      <c r="G46" s="12">
        <v>7.2455137189999996E-3</v>
      </c>
      <c r="H46" s="12">
        <v>4.3696890440000002E-3</v>
      </c>
      <c r="I46" s="99"/>
      <c r="L46" s="98">
        <f t="shared" si="2"/>
        <v>5.8208204810000011E-3</v>
      </c>
      <c r="N46" s="98">
        <f t="shared" si="3"/>
        <v>1.3108509034650773E-2</v>
      </c>
      <c r="Q46" s="149">
        <f t="shared" si="4"/>
        <v>1.1615202763E-2</v>
      </c>
      <c r="R46" s="149">
        <f t="shared" si="5"/>
        <v>1.3108509034650773E-2</v>
      </c>
      <c r="T46" s="113">
        <f t="shared" si="0"/>
        <v>4.3696890440000002E-3</v>
      </c>
      <c r="U46" s="113">
        <f t="shared" si="1"/>
        <v>6.0716266629999996E-3</v>
      </c>
    </row>
    <row r="47" spans="4:21" x14ac:dyDescent="0.2">
      <c r="D47" s="230">
        <v>42551</v>
      </c>
      <c r="E47" s="12">
        <v>1.2171431587999999E-2</v>
      </c>
      <c r="F47" s="12">
        <v>1.2171431587999999E-2</v>
      </c>
      <c r="G47" s="12">
        <v>8.2854530229999994E-3</v>
      </c>
      <c r="H47" s="12">
        <v>3.8859785649999999E-3</v>
      </c>
      <c r="I47" s="99"/>
      <c r="L47" s="98">
        <f t="shared" si="2"/>
        <v>-2.6709657290000001E-3</v>
      </c>
      <c r="N47" s="98">
        <f t="shared" si="3"/>
        <v>5.5923571329263844E-3</v>
      </c>
      <c r="Q47" s="149">
        <f t="shared" si="4"/>
        <v>1.2171431587999999E-2</v>
      </c>
      <c r="R47" s="149">
        <f t="shared" si="5"/>
        <v>5.5923571329263844E-3</v>
      </c>
      <c r="T47" s="113">
        <f t="shared" si="0"/>
        <v>3.8859785649999999E-3</v>
      </c>
      <c r="U47" s="113">
        <f t="shared" si="1"/>
        <v>1.2137070353999999E-2</v>
      </c>
    </row>
    <row r="48" spans="4:21" x14ac:dyDescent="0.2">
      <c r="D48" s="230">
        <v>42460</v>
      </c>
      <c r="E48" s="12">
        <v>1.1623265904000001E-2</v>
      </c>
      <c r="F48" s="12">
        <v>1.1623265904000001E-2</v>
      </c>
      <c r="G48" s="12">
        <v>5.551639241E-3</v>
      </c>
      <c r="H48" s="12">
        <v>6.0716266629999996E-3</v>
      </c>
      <c r="I48" s="99"/>
      <c r="L48" s="98">
        <f t="shared" si="2"/>
        <v>-1.2124704410000003E-2</v>
      </c>
      <c r="N48" s="98">
        <f t="shared" si="3"/>
        <v>-6.6403771537880685E-3</v>
      </c>
      <c r="Q48" s="149">
        <f t="shared" si="4"/>
        <v>1.1623265904000001E-2</v>
      </c>
      <c r="R48" s="149">
        <f t="shared" si="5"/>
        <v>-6.6403771537880685E-3</v>
      </c>
      <c r="T48" s="113">
        <f t="shared" si="0"/>
        <v>6.0716266629999996E-3</v>
      </c>
      <c r="U48" s="113">
        <f t="shared" si="1"/>
        <v>1.4986934168E-2</v>
      </c>
    </row>
    <row r="49" spans="4:21" x14ac:dyDescent="0.2">
      <c r="D49" s="230">
        <v>42369</v>
      </c>
      <c r="E49" s="12">
        <v>2.3896699008999999E-2</v>
      </c>
      <c r="F49" s="12">
        <v>2.3896699008999999E-2</v>
      </c>
      <c r="G49" s="12">
        <v>1.1759628655E-2</v>
      </c>
      <c r="H49" s="12">
        <v>1.2137070353999999E-2</v>
      </c>
      <c r="I49" s="99"/>
      <c r="L49" s="98">
        <f t="shared" si="2"/>
        <v>3.5874789119999945E-3</v>
      </c>
      <c r="N49" s="98">
        <f t="shared" si="3"/>
        <v>1.5389294986812629E-2</v>
      </c>
      <c r="Q49" s="149">
        <f t="shared" si="4"/>
        <v>2.3896699008999999E-2</v>
      </c>
      <c r="R49" s="149">
        <f t="shared" si="5"/>
        <v>1.5389294986812629E-2</v>
      </c>
      <c r="T49" s="113">
        <f t="shared" si="0"/>
        <v>1.2137070353999999E-2</v>
      </c>
      <c r="U49" s="113">
        <f t="shared" si="1"/>
        <v>1.6396786754000001E-2</v>
      </c>
    </row>
    <row r="50" spans="4:21" x14ac:dyDescent="0.2">
      <c r="D50" s="230">
        <v>42277</v>
      </c>
      <c r="E50" s="12">
        <v>2.2389090713999998E-2</v>
      </c>
      <c r="F50" s="12">
        <v>2.2389090713999998E-2</v>
      </c>
      <c r="G50" s="12">
        <v>7.4021565460000004E-3</v>
      </c>
      <c r="H50" s="12">
        <v>1.4986934168E-2</v>
      </c>
      <c r="I50" s="99"/>
      <c r="L50" s="98">
        <f t="shared" si="2"/>
        <v>1.0757376409999991E-2</v>
      </c>
      <c r="N50" s="98">
        <f t="shared" si="3"/>
        <v>1.8239160740211036E-2</v>
      </c>
      <c r="Q50" s="149">
        <f t="shared" si="4"/>
        <v>2.2389090713999998E-2</v>
      </c>
      <c r="R50" s="149">
        <f t="shared" si="5"/>
        <v>1.8239160740211036E-2</v>
      </c>
      <c r="T50" s="113">
        <f t="shared" si="0"/>
        <v>1.4986934168E-2</v>
      </c>
      <c r="U50" s="113">
        <f t="shared" si="1"/>
        <v>1.4720156113E-2</v>
      </c>
    </row>
    <row r="51" spans="4:21" x14ac:dyDescent="0.2">
      <c r="D51" s="230">
        <v>42185</v>
      </c>
      <c r="E51" s="12">
        <v>2.5497952614000001E-2</v>
      </c>
      <c r="F51" s="12">
        <v>2.5497952614000001E-2</v>
      </c>
      <c r="G51" s="12">
        <v>9.1011658599999996E-3</v>
      </c>
      <c r="H51" s="12">
        <v>1.6396786754000001E-2</v>
      </c>
      <c r="I51" s="99"/>
      <c r="L51" s="98">
        <f t="shared" si="2"/>
        <v>2.1426678677000002E-2</v>
      </c>
      <c r="N51" s="98">
        <f t="shared" si="3"/>
        <v>3.0722852293468383E-2</v>
      </c>
      <c r="Q51" s="149">
        <f t="shared" si="4"/>
        <v>2.5497952614000001E-2</v>
      </c>
      <c r="R51" s="149">
        <f t="shared" si="5"/>
        <v>3.0722852293468383E-2</v>
      </c>
      <c r="T51" s="113">
        <f t="shared" si="0"/>
        <v>1.6396786754000001E-2</v>
      </c>
      <c r="U51" s="113">
        <f t="shared" si="1"/>
        <v>7.8758036010000004E-3</v>
      </c>
    </row>
    <row r="52" spans="4:21" x14ac:dyDescent="0.2">
      <c r="D52" s="230">
        <v>42094</v>
      </c>
      <c r="E52" s="12">
        <v>2.0172324203999999E-2</v>
      </c>
      <c r="F52" s="12">
        <v>2.0172324203999999E-2</v>
      </c>
      <c r="G52" s="12">
        <v>5.4521680899999999E-3</v>
      </c>
      <c r="H52" s="12">
        <v>1.4720156113E-2</v>
      </c>
      <c r="I52" s="99"/>
      <c r="L52" s="98">
        <f t="shared" si="2"/>
        <v>3.5253213648999998E-2</v>
      </c>
      <c r="N52" s="98">
        <f t="shared" si="3"/>
        <v>4.0897588185526912E-2</v>
      </c>
      <c r="Q52" s="149">
        <f t="shared" si="4"/>
        <v>2.0172324203999999E-2</v>
      </c>
      <c r="R52" s="149">
        <f t="shared" si="5"/>
        <v>4.0897588185526912E-2</v>
      </c>
      <c r="T52" s="113">
        <f t="shared" si="0"/>
        <v>1.4720156113E-2</v>
      </c>
      <c r="U52" s="113">
        <f t="shared" si="1"/>
        <v>1.3130354546000001E-2</v>
      </c>
    </row>
    <row r="53" spans="4:21" x14ac:dyDescent="0.2">
      <c r="D53" s="230">
        <v>42004</v>
      </c>
      <c r="E53" s="12">
        <v>2.0206056403000001E-2</v>
      </c>
      <c r="F53" s="12">
        <v>2.0206056403000001E-2</v>
      </c>
      <c r="G53" s="12">
        <v>1.2330252801999999E-2</v>
      </c>
      <c r="H53" s="12">
        <v>7.8758036010000004E-3</v>
      </c>
      <c r="I53" s="99"/>
      <c r="L53" s="98">
        <f t="shared" si="2"/>
        <v>-7.8878492340000023E-3</v>
      </c>
      <c r="N53" s="98">
        <f t="shared" si="3"/>
        <v>4.3451443928805844E-3</v>
      </c>
      <c r="Q53" s="149">
        <f t="shared" si="4"/>
        <v>2.0206056403000001E-2</v>
      </c>
      <c r="R53" s="149">
        <f t="shared" si="5"/>
        <v>4.3451443928805844E-3</v>
      </c>
      <c r="T53" s="113">
        <f t="shared" si="0"/>
        <v>7.8758036010000004E-3</v>
      </c>
      <c r="U53" s="113">
        <f t="shared" si="1"/>
        <v>1.4112082616000001E-2</v>
      </c>
    </row>
    <row r="54" spans="4:21" x14ac:dyDescent="0.2">
      <c r="D54" s="230">
        <v>41912</v>
      </c>
      <c r="E54" s="12">
        <v>2.0170657006999999E-2</v>
      </c>
      <c r="F54" s="12">
        <v>2.0170657006999999E-2</v>
      </c>
      <c r="G54" s="12">
        <v>7.0403024619999999E-3</v>
      </c>
      <c r="H54" s="12">
        <v>1.3130354546000001E-2</v>
      </c>
      <c r="I54" s="99"/>
      <c r="L54" s="98">
        <f t="shared" si="2"/>
        <v>1.0185170335999999E-2</v>
      </c>
      <c r="N54" s="98">
        <f t="shared" si="3"/>
        <v>1.7297179477792524E-2</v>
      </c>
      <c r="Q54" s="149">
        <f t="shared" si="4"/>
        <v>2.0170657006999999E-2</v>
      </c>
      <c r="R54" s="149">
        <f t="shared" si="5"/>
        <v>1.7297179477792524E-2</v>
      </c>
      <c r="T54" s="113">
        <f t="shared" si="0"/>
        <v>1.3130354546000001E-2</v>
      </c>
      <c r="U54" s="113">
        <f t="shared" si="1"/>
        <v>7.3109333979999996E-3</v>
      </c>
    </row>
    <row r="55" spans="4:21" x14ac:dyDescent="0.2">
      <c r="D55" s="230">
        <v>41820</v>
      </c>
      <c r="E55" s="12">
        <v>2.2087179022000001E-2</v>
      </c>
      <c r="F55" s="12">
        <v>2.2087179022000001E-2</v>
      </c>
      <c r="G55" s="12">
        <v>7.9750964060000002E-3</v>
      </c>
      <c r="H55" s="12">
        <v>1.4112082616000001E-2</v>
      </c>
      <c r="I55" s="99"/>
      <c r="L55" s="98">
        <f t="shared" si="2"/>
        <v>3.4515530270000004E-2</v>
      </c>
      <c r="N55" s="98">
        <f t="shared" si="3"/>
        <v>4.2765891357407382E-2</v>
      </c>
      <c r="Q55" s="149">
        <f t="shared" si="4"/>
        <v>2.2087179022000001E-2</v>
      </c>
      <c r="R55" s="149">
        <f t="shared" si="5"/>
        <v>4.2765891357407382E-2</v>
      </c>
      <c r="T55" s="113">
        <f t="shared" si="0"/>
        <v>1.4112082616000001E-2</v>
      </c>
      <c r="U55" s="113">
        <f t="shared" si="1"/>
        <v>2.4340889200000001E-4</v>
      </c>
    </row>
    <row r="56" spans="4:21" x14ac:dyDescent="0.2">
      <c r="D56" s="230">
        <v>41729</v>
      </c>
      <c r="E56" s="12">
        <v>1.2862615365E-2</v>
      </c>
      <c r="F56" s="12">
        <v>1.2862615365E-2</v>
      </c>
      <c r="G56" s="12">
        <v>5.5516819670000002E-3</v>
      </c>
      <c r="H56" s="12">
        <v>7.3109333979999996E-3</v>
      </c>
      <c r="I56" s="99"/>
      <c r="L56" s="98">
        <f t="shared" si="2"/>
        <v>2.8513506915999999E-2</v>
      </c>
      <c r="N56" s="98">
        <f t="shared" si="3"/>
        <v>3.4223486805161629E-2</v>
      </c>
      <c r="Q56" s="149">
        <f t="shared" si="4"/>
        <v>1.2862615365E-2</v>
      </c>
      <c r="R56" s="149">
        <f t="shared" si="5"/>
        <v>3.4223486805161629E-2</v>
      </c>
      <c r="T56" s="113">
        <f t="shared" si="0"/>
        <v>7.3109333979999996E-3</v>
      </c>
      <c r="U56" s="113">
        <f t="shared" si="1"/>
        <v>3.4622655960000002E-3</v>
      </c>
    </row>
    <row r="57" spans="4:21" x14ac:dyDescent="0.2">
      <c r="D57" s="230">
        <v>41639</v>
      </c>
      <c r="E57" s="12">
        <v>1.3644855542E-2</v>
      </c>
      <c r="F57" s="12">
        <v>1.3644855542E-2</v>
      </c>
      <c r="G57" s="12">
        <v>1.3401446651E-2</v>
      </c>
      <c r="H57" s="12">
        <v>2.4340889200000001E-4</v>
      </c>
      <c r="I57" s="99"/>
      <c r="L57" s="98">
        <f t="shared" si="2"/>
        <v>-9.4131612200000006E-3</v>
      </c>
      <c r="N57" s="98">
        <f t="shared" si="3"/>
        <v>3.8621354530927743E-3</v>
      </c>
      <c r="Q57" s="149">
        <f t="shared" si="4"/>
        <v>1.3644855542E-2</v>
      </c>
      <c r="R57" s="149">
        <f t="shared" si="5"/>
        <v>3.8621354530927743E-3</v>
      </c>
      <c r="T57" s="113">
        <f t="shared" si="0"/>
        <v>2.4340889200000001E-4</v>
      </c>
      <c r="U57" s="113">
        <f t="shared" si="1"/>
        <v>2.5290994999999999E-5</v>
      </c>
    </row>
    <row r="58" spans="4:21" x14ac:dyDescent="0.2">
      <c r="D58" s="230">
        <v>41547</v>
      </c>
      <c r="E58" s="12">
        <v>1.0138310936000001E-2</v>
      </c>
      <c r="F58" s="12">
        <v>1.0138310936000001E-2</v>
      </c>
      <c r="G58" s="12">
        <v>6.6760453399999998E-3</v>
      </c>
      <c r="H58" s="12">
        <v>3.4622655960000002E-3</v>
      </c>
      <c r="I58" s="99"/>
      <c r="L58" s="98">
        <f t="shared" si="2"/>
        <v>1.3773189399000001E-2</v>
      </c>
      <c r="N58" s="98">
        <f t="shared" si="3"/>
        <v>2.0541185175904308E-2</v>
      </c>
      <c r="Q58" s="149">
        <f t="shared" si="4"/>
        <v>1.0138310936000001E-2</v>
      </c>
      <c r="R58" s="149">
        <f t="shared" si="5"/>
        <v>2.0541185175904308E-2</v>
      </c>
      <c r="T58" s="113">
        <f t="shared" si="0"/>
        <v>3.4622655960000002E-3</v>
      </c>
      <c r="U58" s="113">
        <f t="shared" si="1"/>
        <v>8.0125967700000003E-4</v>
      </c>
    </row>
    <row r="59" spans="4:21" x14ac:dyDescent="0.2">
      <c r="D59" s="230">
        <v>41455</v>
      </c>
      <c r="E59" s="12">
        <v>7.6296984830000001E-3</v>
      </c>
      <c r="F59" s="12">
        <v>7.6296984830000001E-3</v>
      </c>
      <c r="G59" s="12">
        <v>7.6044074869999999E-3</v>
      </c>
      <c r="H59" s="12">
        <v>2.5290994999999999E-5</v>
      </c>
      <c r="I59" s="99"/>
      <c r="L59" s="98">
        <f t="shared" si="2"/>
        <v>-2.3026150510000003E-3</v>
      </c>
      <c r="N59" s="98">
        <f t="shared" si="3"/>
        <v>5.2842824128664923E-3</v>
      </c>
      <c r="Q59" s="149">
        <f t="shared" si="4"/>
        <v>7.6296984830000001E-3</v>
      </c>
      <c r="R59" s="149">
        <f t="shared" si="5"/>
        <v>5.2842824128664923E-3</v>
      </c>
      <c r="T59" s="113">
        <f t="shared" si="0"/>
        <v>2.5290994999999999E-5</v>
      </c>
      <c r="U59" s="113">
        <f t="shared" si="1"/>
        <v>-1.6893886867E-2</v>
      </c>
    </row>
    <row r="60" spans="4:21" x14ac:dyDescent="0.2">
      <c r="D60" s="230">
        <v>41364</v>
      </c>
      <c r="E60" s="12">
        <v>6.5251580720000002E-3</v>
      </c>
      <c r="F60" s="12">
        <v>6.5251580720000002E-3</v>
      </c>
      <c r="G60" s="12">
        <v>5.7238983950000004E-3</v>
      </c>
      <c r="H60" s="12">
        <v>8.0125967700000003E-4</v>
      </c>
      <c r="I60" s="99"/>
      <c r="L60" s="98">
        <f t="shared" si="2"/>
        <v>5.3886699309000002E-2</v>
      </c>
      <c r="N60" s="98">
        <f t="shared" si="3"/>
        <v>5.9919039695686571E-2</v>
      </c>
      <c r="Q60" s="149">
        <f t="shared" si="4"/>
        <v>6.5251580720000002E-3</v>
      </c>
      <c r="R60" s="149">
        <f t="shared" si="5"/>
        <v>5.9919039695686571E-2</v>
      </c>
      <c r="T60" s="113">
        <f t="shared" si="0"/>
        <v>8.0125967700000003E-4</v>
      </c>
      <c r="U60" s="113">
        <f t="shared" si="1"/>
        <v>-1.58510106E-3</v>
      </c>
    </row>
    <row r="61" spans="4:21" x14ac:dyDescent="0.2">
      <c r="D61" s="230">
        <v>41274</v>
      </c>
      <c r="E61" s="12">
        <v>-5.2747835920000001E-3</v>
      </c>
      <c r="F61" s="12">
        <v>-5.2747835920000001E-3</v>
      </c>
      <c r="G61" s="12">
        <v>1.1619103275000001E-2</v>
      </c>
      <c r="H61" s="12">
        <v>-1.6893886867E-2</v>
      </c>
      <c r="I61" s="99"/>
      <c r="L61" s="98">
        <f t="shared" si="2"/>
        <v>-6.2820244287999996E-2</v>
      </c>
      <c r="N61" s="98">
        <f t="shared" si="3"/>
        <v>-5.1931055919143154E-2</v>
      </c>
      <c r="Q61" s="149">
        <f t="shared" si="4"/>
        <v>-5.2747835920000001E-3</v>
      </c>
      <c r="R61" s="149">
        <f t="shared" si="5"/>
        <v>-5.1931055919143154E-2</v>
      </c>
      <c r="T61" s="113">
        <f t="shared" si="0"/>
        <v>-1.6893886867E-2</v>
      </c>
      <c r="U61" s="113">
        <f t="shared" si="1"/>
        <v>-5.5383764500000002E-3</v>
      </c>
    </row>
    <row r="62" spans="4:21" x14ac:dyDescent="0.2">
      <c r="D62" s="230">
        <v>41182</v>
      </c>
      <c r="E62" s="12">
        <v>3.8165545389999998E-3</v>
      </c>
      <c r="F62" s="12">
        <v>3.8165545389999998E-3</v>
      </c>
      <c r="G62" s="12">
        <v>5.4016555989999998E-3</v>
      </c>
      <c r="H62" s="12">
        <v>-1.58510106E-3</v>
      </c>
      <c r="I62" s="99"/>
      <c r="L62" s="98">
        <f t="shared" si="2"/>
        <v>1.0274725110000001E-2</v>
      </c>
      <c r="N62" s="98">
        <f t="shared" si="3"/>
        <v>1.5731881235418577E-2</v>
      </c>
      <c r="Q62" s="149">
        <f t="shared" si="4"/>
        <v>3.8165545389999998E-3</v>
      </c>
      <c r="R62" s="149">
        <f t="shared" si="5"/>
        <v>1.5731881235418577E-2</v>
      </c>
      <c r="T62" s="113">
        <f t="shared" si="0"/>
        <v>-1.58510106E-3</v>
      </c>
      <c r="U62" s="113">
        <f t="shared" si="1"/>
        <v>4.2994529000000002E-4</v>
      </c>
    </row>
    <row r="63" spans="4:21" x14ac:dyDescent="0.2">
      <c r="D63" s="230">
        <v>41090</v>
      </c>
      <c r="E63" s="12">
        <v>1.6543778040000001E-3</v>
      </c>
      <c r="F63" s="12">
        <v>1.6543778040000001E-3</v>
      </c>
      <c r="G63" s="12">
        <v>7.1927542539999998E-3</v>
      </c>
      <c r="H63" s="12">
        <v>-5.5383764500000002E-3</v>
      </c>
      <c r="I63" s="99"/>
      <c r="L63" s="98">
        <f t="shared" si="2"/>
        <v>-2.3443341669999999E-2</v>
      </c>
      <c r="N63" s="98">
        <f t="shared" si="3"/>
        <v>-1.6419209611524765E-2</v>
      </c>
      <c r="Q63" s="149">
        <f t="shared" si="4"/>
        <v>1.6543778040000001E-3</v>
      </c>
      <c r="R63" s="149">
        <f t="shared" si="5"/>
        <v>-1.6419209611524765E-2</v>
      </c>
      <c r="T63" s="113">
        <f t="shared" si="0"/>
        <v>-5.5383764500000002E-3</v>
      </c>
      <c r="U63" s="113">
        <f t="shared" si="1"/>
        <v>-7.1421230169999997E-3</v>
      </c>
    </row>
    <row r="64" spans="4:21" x14ac:dyDescent="0.2">
      <c r="D64" s="230">
        <v>40999</v>
      </c>
      <c r="E64" s="12">
        <v>6.8388034209999997E-3</v>
      </c>
      <c r="F64" s="12">
        <v>6.8388034209999997E-3</v>
      </c>
      <c r="G64" s="12">
        <v>6.4088581309999998E-3</v>
      </c>
      <c r="H64" s="12">
        <v>4.2994529000000002E-4</v>
      </c>
      <c r="I64" s="99"/>
      <c r="L64" s="98">
        <f t="shared" si="2"/>
        <v>2.3146150210999999E-2</v>
      </c>
      <c r="N64" s="98">
        <f t="shared" si="3"/>
        <v>2.970334873498115E-2</v>
      </c>
      <c r="Q64" s="149">
        <f t="shared" si="4"/>
        <v>6.8388034209999997E-3</v>
      </c>
      <c r="R64" s="149">
        <f t="shared" si="5"/>
        <v>2.970334873498115E-2</v>
      </c>
      <c r="T64" s="113">
        <f t="shared" si="0"/>
        <v>4.2994529000000002E-4</v>
      </c>
      <c r="U64" s="113">
        <f t="shared" si="1"/>
        <v>7.8028761999999997E-4</v>
      </c>
    </row>
    <row r="65" spans="4:21" x14ac:dyDescent="0.2">
      <c r="D65" s="230">
        <v>40908</v>
      </c>
      <c r="E65" s="12">
        <v>6.9897574260000001E-3</v>
      </c>
      <c r="F65" s="12">
        <v>6.9897574260000001E-3</v>
      </c>
      <c r="G65" s="12">
        <v>1.4131880443000001E-2</v>
      </c>
      <c r="H65" s="12">
        <v>-7.1421230169999997E-3</v>
      </c>
      <c r="I65" s="99"/>
      <c r="L65" s="98">
        <f t="shared" si="2"/>
        <v>-3.0909354928E-2</v>
      </c>
      <c r="N65" s="98">
        <f t="shared" si="3"/>
        <v>-1.7214281793412778E-2</v>
      </c>
      <c r="Q65" s="149">
        <f t="shared" si="4"/>
        <v>6.9897574260000001E-3</v>
      </c>
      <c r="R65" s="149">
        <f t="shared" si="5"/>
        <v>-1.7214281793412778E-2</v>
      </c>
      <c r="T65" s="113">
        <f t="shared" si="0"/>
        <v>-7.1421230169999997E-3</v>
      </c>
      <c r="U65" s="113">
        <f t="shared" si="1"/>
        <v>2.6705361520000001E-3</v>
      </c>
    </row>
    <row r="66" spans="4:21" x14ac:dyDescent="0.2">
      <c r="D66" s="230">
        <v>40816</v>
      </c>
      <c r="E66" s="12">
        <v>6.589255875E-3</v>
      </c>
      <c r="F66" s="12">
        <v>6.589255875E-3</v>
      </c>
      <c r="G66" s="12">
        <v>5.8089682549999997E-3</v>
      </c>
      <c r="H66" s="12">
        <v>7.8028761999999997E-4</v>
      </c>
      <c r="I66" s="99"/>
      <c r="L66" s="98">
        <f t="shared" si="2"/>
        <v>-4.8904579760000004E-3</v>
      </c>
      <c r="N66" s="98">
        <f t="shared" si="3"/>
        <v>8.9010176386494777E-4</v>
      </c>
      <c r="Q66" s="149">
        <f t="shared" si="4"/>
        <v>6.589255875E-3</v>
      </c>
      <c r="R66" s="149">
        <f t="shared" si="5"/>
        <v>8.9010176386494777E-4</v>
      </c>
      <c r="T66" s="113">
        <f t="shared" si="0"/>
        <v>7.8028761999999997E-4</v>
      </c>
      <c r="U66" s="113">
        <f t="shared" si="1"/>
        <v>8.4831561100000008E-3</v>
      </c>
    </row>
    <row r="67" spans="4:21" x14ac:dyDescent="0.2">
      <c r="D67" s="230">
        <v>40724</v>
      </c>
      <c r="E67" s="12">
        <v>9.5436834819999997E-3</v>
      </c>
      <c r="F67" s="12">
        <v>9.5436834819999997E-3</v>
      </c>
      <c r="G67" s="12">
        <v>6.87314733E-3</v>
      </c>
      <c r="H67" s="12">
        <v>2.6705361520000001E-3</v>
      </c>
      <c r="I67" s="99"/>
      <c r="L67" s="98">
        <f t="shared" si="2"/>
        <v>-1.4767323722000002E-2</v>
      </c>
      <c r="N67" s="98">
        <f t="shared" si="3"/>
        <v>-7.995674383610929E-3</v>
      </c>
      <c r="Q67" s="149">
        <f t="shared" si="4"/>
        <v>9.5436834819999997E-3</v>
      </c>
      <c r="R67" s="149">
        <f t="shared" si="5"/>
        <v>-7.995674383610929E-3</v>
      </c>
      <c r="T67" s="113">
        <f t="shared" si="0"/>
        <v>2.6705361520000001E-3</v>
      </c>
      <c r="U67" s="113">
        <f t="shared" si="1"/>
        <v>-5.06699242E-4</v>
      </c>
    </row>
    <row r="68" spans="4:21" x14ac:dyDescent="0.2">
      <c r="D68" s="230">
        <v>40633</v>
      </c>
      <c r="E68" s="12">
        <v>1.4255007239999999E-2</v>
      </c>
      <c r="F68" s="12">
        <v>1.4255007239999999E-2</v>
      </c>
      <c r="G68" s="12">
        <v>5.7718511309999996E-3</v>
      </c>
      <c r="H68" s="12">
        <v>8.4831561100000008E-3</v>
      </c>
      <c r="I68" s="99"/>
      <c r="L68" s="98">
        <f t="shared" si="2"/>
        <v>3.5452722166000004E-2</v>
      </c>
      <c r="N68" s="98">
        <f t="shared" si="3"/>
        <v>4.1429201131530924E-2</v>
      </c>
      <c r="Q68" s="149">
        <f t="shared" si="4"/>
        <v>1.4255007239999999E-2</v>
      </c>
      <c r="R68" s="149">
        <f t="shared" si="5"/>
        <v>4.1429201131530924E-2</v>
      </c>
      <c r="T68" s="113">
        <f t="shared" si="0"/>
        <v>8.4831561100000008E-3</v>
      </c>
      <c r="U68" s="113">
        <f t="shared" si="1"/>
        <v>6.5167828860000004E-3</v>
      </c>
    </row>
    <row r="69" spans="4:21" x14ac:dyDescent="0.2">
      <c r="D69" s="230">
        <v>40543</v>
      </c>
      <c r="E69" s="12">
        <v>1.3508311481000001E-2</v>
      </c>
      <c r="F69" s="12">
        <v>1.3508311481000001E-2</v>
      </c>
      <c r="G69" s="12">
        <v>1.4015010723E-2</v>
      </c>
      <c r="H69" s="12">
        <v>-5.06699242E-4</v>
      </c>
      <c r="I69" s="99"/>
      <c r="L69" s="98">
        <f t="shared" si="2"/>
        <v>-2.1577145626000001E-2</v>
      </c>
      <c r="N69" s="98">
        <f t="shared" si="3"/>
        <v>-7.8645388303202335E-3</v>
      </c>
      <c r="Q69" s="149">
        <f t="shared" si="4"/>
        <v>1.3508311481000001E-2</v>
      </c>
      <c r="R69" s="149">
        <f t="shared" si="5"/>
        <v>-7.8645388303202335E-3</v>
      </c>
      <c r="T69" s="113">
        <f t="shared" si="0"/>
        <v>-5.06699242E-4</v>
      </c>
      <c r="U69" s="113">
        <f t="shared" si="1"/>
        <v>8.4936577139999997E-3</v>
      </c>
    </row>
    <row r="70" spans="4:21" x14ac:dyDescent="0.2">
      <c r="D70" s="230">
        <v>40451</v>
      </c>
      <c r="E70" s="12">
        <v>1.2342803419000001E-2</v>
      </c>
      <c r="F70" s="12">
        <v>1.2342803419000001E-2</v>
      </c>
      <c r="G70" s="12">
        <v>5.8260205330000004E-3</v>
      </c>
      <c r="H70" s="12">
        <v>6.5167828860000004E-3</v>
      </c>
      <c r="I70" s="99"/>
      <c r="L70" s="98">
        <f t="shared" si="2"/>
        <v>5.8615840200000255E-4</v>
      </c>
      <c r="N70" s="98">
        <f t="shared" si="3"/>
        <v>6.4155939058856415E-3</v>
      </c>
      <c r="Q70" s="149">
        <f t="shared" si="4"/>
        <v>1.2342803419000001E-2</v>
      </c>
      <c r="R70" s="149">
        <f t="shared" si="5"/>
        <v>6.4155939058856415E-3</v>
      </c>
      <c r="T70" s="113">
        <f t="shared" si="0"/>
        <v>6.5167828860000004E-3</v>
      </c>
      <c r="U70" s="113">
        <f t="shared" si="1"/>
        <v>9.6311635780000002E-3</v>
      </c>
    </row>
    <row r="71" spans="4:21" x14ac:dyDescent="0.2">
      <c r="D71" s="230">
        <v>40359</v>
      </c>
      <c r="E71" s="12">
        <v>1.4529614537E-2</v>
      </c>
      <c r="F71" s="12">
        <v>1.4529614537E-2</v>
      </c>
      <c r="G71" s="12">
        <v>6.0359568230000001E-3</v>
      </c>
      <c r="H71" s="12">
        <v>8.4936577139999997E-3</v>
      </c>
      <c r="I71" s="99"/>
      <c r="L71" s="98">
        <f t="shared" si="2"/>
        <v>5.0811401219999983E-3</v>
      </c>
      <c r="N71" s="98">
        <f t="shared" si="3"/>
        <v>1.11477664873878E-2</v>
      </c>
      <c r="Q71" s="149">
        <f t="shared" si="4"/>
        <v>1.4529614537E-2</v>
      </c>
      <c r="R71" s="149">
        <f t="shared" si="5"/>
        <v>1.11477664873878E-2</v>
      </c>
      <c r="T71" s="113">
        <f t="shared" si="0"/>
        <v>8.4936577139999997E-3</v>
      </c>
      <c r="U71" s="113">
        <f t="shared" si="1"/>
        <v>-4.2404098410000002E-3</v>
      </c>
    </row>
    <row r="72" spans="4:21" x14ac:dyDescent="0.2">
      <c r="D72" s="230">
        <v>40268</v>
      </c>
      <c r="E72" s="12">
        <v>1.4621457822E-2</v>
      </c>
      <c r="F72" s="12">
        <v>1.4621457822E-2</v>
      </c>
      <c r="G72" s="12">
        <v>4.990294244E-3</v>
      </c>
      <c r="H72" s="12">
        <v>9.6311635780000002E-3</v>
      </c>
      <c r="I72" s="99"/>
      <c r="L72" s="98">
        <f t="shared" si="2"/>
        <v>5.1245883835000006E-2</v>
      </c>
      <c r="N72" s="98">
        <f t="shared" si="3"/>
        <v>5.6491910118130706E-2</v>
      </c>
      <c r="Q72" s="149">
        <f t="shared" si="4"/>
        <v>1.4621457822E-2</v>
      </c>
      <c r="R72" s="149">
        <f t="shared" si="5"/>
        <v>5.6491910118130706E-2</v>
      </c>
      <c r="T72" s="113">
        <f t="shared" si="0"/>
        <v>9.6311635780000002E-3</v>
      </c>
      <c r="U72" s="113">
        <f t="shared" si="1"/>
        <v>-1.0596560115000001E-2</v>
      </c>
    </row>
    <row r="73" spans="4:21" x14ac:dyDescent="0.2">
      <c r="D73" s="230">
        <v>40178</v>
      </c>
      <c r="E73" s="12">
        <v>1.4068219959000001E-2</v>
      </c>
      <c r="F73" s="12">
        <v>1.4068219959000001E-2</v>
      </c>
      <c r="G73" s="12">
        <v>1.83086298E-2</v>
      </c>
      <c r="H73" s="12">
        <v>-4.2404098410000002E-3</v>
      </c>
      <c r="I73" s="99"/>
      <c r="L73" s="98">
        <f t="shared" si="2"/>
        <v>1.4828040981000001E-2</v>
      </c>
      <c r="N73" s="98">
        <f t="shared" si="3"/>
        <v>3.3408151893980165E-2</v>
      </c>
      <c r="Q73" s="149">
        <f t="shared" si="4"/>
        <v>1.4068219959000001E-2</v>
      </c>
      <c r="R73" s="149">
        <f t="shared" si="5"/>
        <v>3.3408151893980165E-2</v>
      </c>
      <c r="T73" s="113">
        <f t="shared" si="0"/>
        <v>-4.2404098410000002E-3</v>
      </c>
      <c r="U73" s="113">
        <f t="shared" si="1"/>
        <v>-1.7348902113000001E-2</v>
      </c>
    </row>
    <row r="74" spans="4:21" x14ac:dyDescent="0.2">
      <c r="D74" s="230">
        <v>40086</v>
      </c>
      <c r="E74" s="12">
        <v>-5.5070855499999996E-3</v>
      </c>
      <c r="F74" s="12">
        <v>-5.5070855499999996E-3</v>
      </c>
      <c r="G74" s="12">
        <v>5.0894745660000004E-3</v>
      </c>
      <c r="H74" s="12">
        <v>-1.0596560115000001E-2</v>
      </c>
      <c r="I74" s="99"/>
      <c r="L74" s="98">
        <f t="shared" si="2"/>
        <v>9.6604658790000048E-3</v>
      </c>
      <c r="N74" s="98">
        <f t="shared" si="3"/>
        <v>1.4799107140386791E-2</v>
      </c>
      <c r="Q74" s="149">
        <f t="shared" si="4"/>
        <v>-5.5070855499999996E-3</v>
      </c>
      <c r="R74" s="149">
        <f t="shared" si="5"/>
        <v>1.4799107140386791E-2</v>
      </c>
      <c r="T74" s="113">
        <f t="shared" si="0"/>
        <v>-1.0596560115000001E-2</v>
      </c>
      <c r="U74" s="113">
        <f t="shared" si="1"/>
        <v>-3.2860664323999998E-2</v>
      </c>
    </row>
    <row r="75" spans="4:21" x14ac:dyDescent="0.2">
      <c r="D75" s="230">
        <v>39994</v>
      </c>
      <c r="E75" s="12">
        <v>-1.1692614229E-2</v>
      </c>
      <c r="F75" s="12">
        <v>-1.1692614229E-2</v>
      </c>
      <c r="G75" s="12">
        <v>5.6562878840000002E-3</v>
      </c>
      <c r="H75" s="12">
        <v>-1.7348902113000001E-2</v>
      </c>
      <c r="I75" s="99"/>
      <c r="L75" s="98">
        <f t="shared" si="2"/>
        <v>2.9186384519999983E-2</v>
      </c>
      <c r="N75" s="98">
        <f t="shared" si="3"/>
        <v>3.5007758997138261E-2</v>
      </c>
      <c r="Q75" s="149">
        <f t="shared" si="4"/>
        <v>-1.1692614229E-2</v>
      </c>
      <c r="R75" s="149">
        <f t="shared" si="5"/>
        <v>3.5007758997138261E-2</v>
      </c>
      <c r="T75" s="113">
        <f t="shared" si="0"/>
        <v>-1.7348902113000001E-2</v>
      </c>
      <c r="U75" s="113">
        <f t="shared" si="1"/>
        <v>-7.2726709749000001E-2</v>
      </c>
    </row>
    <row r="76" spans="4:21" x14ac:dyDescent="0.2">
      <c r="D76" s="230">
        <v>39903</v>
      </c>
      <c r="E76" s="12">
        <v>-2.8160712216999999E-2</v>
      </c>
      <c r="F76" s="12">
        <v>-2.8160712216999999E-2</v>
      </c>
      <c r="G76" s="12">
        <v>4.6999521070000003E-3</v>
      </c>
      <c r="H76" s="12">
        <v>-3.2860664323999998E-2</v>
      </c>
      <c r="I76" s="99"/>
      <c r="L76" s="98">
        <f t="shared" ref="L76:L111" si="6">(H76-($L$10*H77))/(1-$L$10)</f>
        <v>8.6737471951000011E-2</v>
      </c>
      <c r="N76" s="98">
        <f t="shared" si="3"/>
        <v>9.1845086022051659E-2</v>
      </c>
      <c r="Q76" s="149">
        <f t="shared" si="4"/>
        <v>-2.8160712216999999E-2</v>
      </c>
      <c r="R76" s="149">
        <f t="shared" si="5"/>
        <v>9.1845086022051659E-2</v>
      </c>
      <c r="T76" s="113">
        <f t="shared" si="0"/>
        <v>-3.2860664323999998E-2</v>
      </c>
      <c r="U76" s="113">
        <f t="shared" si="1"/>
        <v>-3.7114889445E-2</v>
      </c>
    </row>
    <row r="77" spans="4:21" x14ac:dyDescent="0.2">
      <c r="D77" s="230">
        <v>39813</v>
      </c>
      <c r="E77" s="12">
        <v>-5.6943000770000002E-2</v>
      </c>
      <c r="F77" s="12">
        <v>-5.6943000770000002E-2</v>
      </c>
      <c r="G77" s="12">
        <v>1.5783708979E-2</v>
      </c>
      <c r="H77" s="12">
        <v>-7.2726709749000001E-2</v>
      </c>
      <c r="I77" s="99"/>
      <c r="L77" s="98">
        <f t="shared" si="6"/>
        <v>-0.179562170661</v>
      </c>
      <c r="N77" s="98">
        <f t="shared" si="3"/>
        <v>-0.16661261872735067</v>
      </c>
      <c r="Q77" s="149">
        <f t="shared" si="4"/>
        <v>-5.6943000770000002E-2</v>
      </c>
      <c r="R77" s="149">
        <f t="shared" si="5"/>
        <v>-0.16661261872735067</v>
      </c>
      <c r="T77" s="113">
        <f t="shared" ref="T77:T111" si="7">H77</f>
        <v>-7.2726709749000001E-2</v>
      </c>
      <c r="U77" s="113">
        <f t="shared" ref="U77:U111" si="8">H79</f>
        <v>-2.4495190818000001E-2</v>
      </c>
    </row>
    <row r="78" spans="4:21" x14ac:dyDescent="0.2">
      <c r="D78" s="230">
        <v>39721</v>
      </c>
      <c r="E78" s="12">
        <v>-3.0996475488999999E-2</v>
      </c>
      <c r="F78" s="12">
        <v>-3.0996475488999999E-2</v>
      </c>
      <c r="G78" s="12">
        <v>6.1184139560000001E-3</v>
      </c>
      <c r="H78" s="12">
        <v>-3.7114889445E-2</v>
      </c>
      <c r="I78" s="99"/>
      <c r="L78" s="98">
        <f t="shared" si="6"/>
        <v>-7.4973985325999998E-2</v>
      </c>
      <c r="N78" s="98">
        <f t="shared" si="3"/>
        <v>-6.9314293248155523E-2</v>
      </c>
      <c r="Q78" s="149">
        <f t="shared" si="4"/>
        <v>-3.0996475488999999E-2</v>
      </c>
      <c r="R78" s="149">
        <f t="shared" si="5"/>
        <v>-6.9314293248155523E-2</v>
      </c>
      <c r="T78" s="113">
        <f t="shared" si="7"/>
        <v>-3.7114889445E-2</v>
      </c>
      <c r="U78" s="113">
        <f t="shared" si="8"/>
        <v>-2.8973629766E-2</v>
      </c>
    </row>
    <row r="79" spans="4:21" x14ac:dyDescent="0.2">
      <c r="D79" s="230">
        <v>39629</v>
      </c>
      <c r="E79" s="12">
        <v>-1.8315218263000001E-2</v>
      </c>
      <c r="F79" s="12">
        <v>-1.8315218263000001E-2</v>
      </c>
      <c r="G79" s="12">
        <v>6.1799725540000001E-3</v>
      </c>
      <c r="H79" s="12">
        <v>-2.4495190818000001E-2</v>
      </c>
      <c r="I79" s="99"/>
      <c r="L79" s="98">
        <f t="shared" si="6"/>
        <v>-1.1059873974000003E-2</v>
      </c>
      <c r="N79" s="98">
        <f t="shared" ref="N79:N142" si="9">(1+L79)*(1+G79)*(1-I79)-1</f>
        <v>-4.9482511376101046E-3</v>
      </c>
      <c r="Q79" s="149">
        <f t="shared" ref="Q79:Q142" si="10">F79</f>
        <v>-1.8315218263000001E-2</v>
      </c>
      <c r="R79" s="149">
        <f t="shared" ref="R79:R111" si="11">N79</f>
        <v>-4.9482511376101046E-3</v>
      </c>
      <c r="T79" s="113">
        <f t="shared" si="7"/>
        <v>-2.4495190818000001E-2</v>
      </c>
      <c r="U79" s="113">
        <f t="shared" si="8"/>
        <v>-3.8040447763000002E-2</v>
      </c>
    </row>
    <row r="80" spans="4:21" x14ac:dyDescent="0.2">
      <c r="D80" s="230">
        <v>39538</v>
      </c>
      <c r="E80" s="12">
        <v>-2.3590860046000001E-2</v>
      </c>
      <c r="F80" s="12">
        <v>-2.3590860046000001E-2</v>
      </c>
      <c r="G80" s="12">
        <v>5.3827697199999996E-3</v>
      </c>
      <c r="H80" s="12">
        <v>-2.8973629766E-2</v>
      </c>
      <c r="I80" s="99"/>
      <c r="L80" s="98">
        <f t="shared" si="6"/>
        <v>-1.7731757749999966E-3</v>
      </c>
      <c r="N80" s="98">
        <f t="shared" si="9"/>
        <v>3.6000493481300744E-3</v>
      </c>
      <c r="Q80" s="149">
        <f t="shared" si="10"/>
        <v>-2.3590860046000001E-2</v>
      </c>
      <c r="R80" s="149">
        <f t="shared" si="11"/>
        <v>3.6000493481300744E-3</v>
      </c>
      <c r="T80" s="113">
        <f t="shared" si="7"/>
        <v>-2.8973629766E-2</v>
      </c>
      <c r="U80" s="113">
        <f t="shared" si="8"/>
        <v>-7.3596059880000004E-3</v>
      </c>
    </row>
    <row r="81" spans="4:21" x14ac:dyDescent="0.2">
      <c r="D81" s="230">
        <v>39447</v>
      </c>
      <c r="E81" s="12">
        <v>-2.4339244550999999E-2</v>
      </c>
      <c r="F81" s="12">
        <v>-2.4339244550999999E-2</v>
      </c>
      <c r="G81" s="12">
        <v>1.3701203211999999E-2</v>
      </c>
      <c r="H81" s="12">
        <v>-3.8040447763000002E-2</v>
      </c>
      <c r="I81" s="99"/>
      <c r="L81" s="98">
        <f t="shared" si="6"/>
        <v>-0.13008297308800001</v>
      </c>
      <c r="N81" s="98">
        <f t="shared" si="9"/>
        <v>-0.11816406312469974</v>
      </c>
      <c r="Q81" s="149">
        <f t="shared" si="10"/>
        <v>-2.4339244550999999E-2</v>
      </c>
      <c r="R81" s="149">
        <f t="shared" si="11"/>
        <v>-0.11816406312469974</v>
      </c>
      <c r="T81" s="113">
        <f t="shared" si="7"/>
        <v>-3.8040447763000002E-2</v>
      </c>
      <c r="U81" s="113">
        <f t="shared" si="8"/>
        <v>1.3212753018E-2</v>
      </c>
    </row>
    <row r="82" spans="4:21" x14ac:dyDescent="0.2">
      <c r="D82" s="230">
        <v>39355</v>
      </c>
      <c r="E82" s="12">
        <v>-2.3334392140000001E-3</v>
      </c>
      <c r="F82" s="12">
        <v>-2.3334392140000001E-3</v>
      </c>
      <c r="G82" s="12">
        <v>5.0261667739999998E-3</v>
      </c>
      <c r="H82" s="12">
        <v>-7.3596059880000004E-3</v>
      </c>
      <c r="I82" s="99"/>
      <c r="L82" s="98">
        <f t="shared" si="6"/>
        <v>-6.9076683006000006E-2</v>
      </c>
      <c r="N82" s="98">
        <f t="shared" si="9"/>
        <v>-6.439770716098292E-2</v>
      </c>
      <c r="Q82" s="149">
        <f t="shared" si="10"/>
        <v>-2.3334392140000001E-3</v>
      </c>
      <c r="R82" s="149">
        <f t="shared" si="11"/>
        <v>-6.439770716098292E-2</v>
      </c>
      <c r="T82" s="113">
        <f t="shared" si="7"/>
        <v>-7.3596059880000004E-3</v>
      </c>
      <c r="U82" s="113">
        <f t="shared" si="8"/>
        <v>1.1701227932E-2</v>
      </c>
    </row>
    <row r="83" spans="4:21" x14ac:dyDescent="0.2">
      <c r="D83" s="230">
        <v>39263</v>
      </c>
      <c r="E83" s="12">
        <v>1.8430173324000002E-2</v>
      </c>
      <c r="F83" s="12">
        <v>1.8430173324000002E-2</v>
      </c>
      <c r="G83" s="12">
        <v>5.217420306E-3</v>
      </c>
      <c r="H83" s="12">
        <v>1.3212753018E-2</v>
      </c>
      <c r="I83" s="99"/>
      <c r="L83" s="98">
        <f t="shared" si="6"/>
        <v>1.7747328276E-2</v>
      </c>
      <c r="N83" s="98">
        <f t="shared" si="9"/>
        <v>2.3057343852924461E-2</v>
      </c>
      <c r="Q83" s="149">
        <f t="shared" si="10"/>
        <v>1.8430173324000002E-2</v>
      </c>
      <c r="R83" s="149">
        <f t="shared" si="11"/>
        <v>2.3057343852924461E-2</v>
      </c>
      <c r="T83" s="113">
        <f t="shared" si="7"/>
        <v>1.3212753018E-2</v>
      </c>
      <c r="U83" s="113">
        <f t="shared" si="8"/>
        <v>3.4085107211999997E-2</v>
      </c>
    </row>
    <row r="84" spans="4:21" x14ac:dyDescent="0.2">
      <c r="D84" s="230">
        <v>39172</v>
      </c>
      <c r="E84" s="12">
        <v>1.6441799483000001E-2</v>
      </c>
      <c r="F84" s="12">
        <v>1.6441799483000001E-2</v>
      </c>
      <c r="G84" s="12">
        <v>4.7405715520000002E-3</v>
      </c>
      <c r="H84" s="12">
        <v>1.1701227932E-2</v>
      </c>
      <c r="I84" s="99"/>
      <c r="L84" s="98">
        <f t="shared" si="6"/>
        <v>-5.5450409907999987E-2</v>
      </c>
      <c r="N84" s="98">
        <f t="shared" si="9"/>
        <v>-5.0972704991756657E-2</v>
      </c>
      <c r="Q84" s="149">
        <f t="shared" si="10"/>
        <v>1.6441799483000001E-2</v>
      </c>
      <c r="R84" s="149">
        <f t="shared" si="11"/>
        <v>-5.0972704991756657E-2</v>
      </c>
      <c r="T84" s="113">
        <f t="shared" si="7"/>
        <v>1.1701227932E-2</v>
      </c>
      <c r="U84" s="113">
        <f t="shared" si="8"/>
        <v>2.8389173356999999E-2</v>
      </c>
    </row>
    <row r="85" spans="4:21" x14ac:dyDescent="0.2">
      <c r="D85" s="230">
        <v>39082</v>
      </c>
      <c r="E85" s="12">
        <v>4.7954734755999998E-2</v>
      </c>
      <c r="F85" s="12">
        <v>4.7954734755999998E-2</v>
      </c>
      <c r="G85" s="12">
        <v>1.3869627543E-2</v>
      </c>
      <c r="H85" s="12">
        <v>3.4085107211999997E-2</v>
      </c>
      <c r="I85" s="99"/>
      <c r="L85" s="98">
        <f t="shared" si="6"/>
        <v>5.1172908776999995E-2</v>
      </c>
      <c r="N85" s="98">
        <f t="shared" si="9"/>
        <v>6.5752285505028985E-2</v>
      </c>
      <c r="Q85" s="149">
        <f t="shared" si="10"/>
        <v>4.7954734755999998E-2</v>
      </c>
      <c r="R85" s="149">
        <f t="shared" si="11"/>
        <v>6.5752285505028985E-2</v>
      </c>
      <c r="T85" s="113">
        <f t="shared" si="7"/>
        <v>3.4085107211999997E-2</v>
      </c>
      <c r="U85" s="113">
        <f t="shared" si="8"/>
        <v>2.2535160172999998E-2</v>
      </c>
    </row>
    <row r="86" spans="4:21" x14ac:dyDescent="0.2">
      <c r="D86" s="230">
        <v>38990</v>
      </c>
      <c r="E86" s="12">
        <v>3.3436560692000003E-2</v>
      </c>
      <c r="F86" s="12">
        <v>3.3436560692000003E-2</v>
      </c>
      <c r="G86" s="12">
        <v>5.0473873350000004E-3</v>
      </c>
      <c r="H86" s="12">
        <v>2.8389173356999999E-2</v>
      </c>
      <c r="I86" s="99"/>
      <c r="L86" s="98">
        <f t="shared" si="6"/>
        <v>4.5951212909000005E-2</v>
      </c>
      <c r="N86" s="98">
        <f t="shared" si="9"/>
        <v>5.1230533814064838E-2</v>
      </c>
      <c r="Q86" s="149">
        <f t="shared" si="10"/>
        <v>3.3436560692000003E-2</v>
      </c>
      <c r="R86" s="149">
        <f t="shared" si="11"/>
        <v>5.1230533814064838E-2</v>
      </c>
      <c r="T86" s="113">
        <f t="shared" si="7"/>
        <v>2.8389173356999999E-2</v>
      </c>
      <c r="U86" s="113">
        <f t="shared" si="8"/>
        <v>2.7576048121999999E-2</v>
      </c>
    </row>
    <row r="87" spans="4:21" x14ac:dyDescent="0.2">
      <c r="D87" s="230">
        <v>38898</v>
      </c>
      <c r="E87" s="12">
        <v>2.7951607765999999E-2</v>
      </c>
      <c r="F87" s="12">
        <v>2.7951607765999999E-2</v>
      </c>
      <c r="G87" s="12">
        <v>5.4164475930000002E-3</v>
      </c>
      <c r="H87" s="12">
        <v>2.2535160172999998E-2</v>
      </c>
      <c r="I87" s="99"/>
      <c r="L87" s="98">
        <f t="shared" si="6"/>
        <v>7.4124963259999954E-3</v>
      </c>
      <c r="N87" s="98">
        <f t="shared" si="9"/>
        <v>1.2869093316883129E-2</v>
      </c>
      <c r="Q87" s="149">
        <f t="shared" si="10"/>
        <v>2.7951607765999999E-2</v>
      </c>
      <c r="R87" s="149">
        <f t="shared" si="11"/>
        <v>1.2869093316883129E-2</v>
      </c>
      <c r="T87" s="113">
        <f t="shared" si="7"/>
        <v>2.2535160172999998E-2</v>
      </c>
      <c r="U87" s="113">
        <f t="shared" si="8"/>
        <v>2.8670043175999999E-2</v>
      </c>
    </row>
    <row r="88" spans="4:21" x14ac:dyDescent="0.2">
      <c r="D88" s="230">
        <v>38807</v>
      </c>
      <c r="E88" s="12">
        <v>3.1574505496999999E-2</v>
      </c>
      <c r="F88" s="12">
        <v>3.1574505496999999E-2</v>
      </c>
      <c r="G88" s="12">
        <v>3.9984573750000002E-3</v>
      </c>
      <c r="H88" s="12">
        <v>2.7576048121999999E-2</v>
      </c>
      <c r="I88" s="99"/>
      <c r="L88" s="98">
        <f t="shared" si="6"/>
        <v>2.4294062960000001E-2</v>
      </c>
      <c r="N88" s="98">
        <f t="shared" si="9"/>
        <v>2.8389659110211074E-2</v>
      </c>
      <c r="Q88" s="149">
        <f t="shared" si="10"/>
        <v>3.1574505496999999E-2</v>
      </c>
      <c r="R88" s="149">
        <f t="shared" si="11"/>
        <v>2.8389659110211074E-2</v>
      </c>
      <c r="T88" s="113">
        <f t="shared" si="7"/>
        <v>2.7576048121999999E-2</v>
      </c>
      <c r="U88" s="113">
        <f t="shared" si="8"/>
        <v>1.2600670502E-2</v>
      </c>
    </row>
    <row r="89" spans="4:21" x14ac:dyDescent="0.2">
      <c r="D89" s="230">
        <v>38717</v>
      </c>
      <c r="E89" s="12">
        <v>4.3169551339000002E-2</v>
      </c>
      <c r="F89" s="12">
        <v>4.3169551339000002E-2</v>
      </c>
      <c r="G89" s="12">
        <v>1.4499508163E-2</v>
      </c>
      <c r="H89" s="12">
        <v>2.8670043175999999E-2</v>
      </c>
      <c r="I89" s="99"/>
      <c r="L89" s="98">
        <f t="shared" si="6"/>
        <v>7.6878161197999992E-2</v>
      </c>
      <c r="N89" s="98">
        <f t="shared" si="9"/>
        <v>9.2492364886846756E-2</v>
      </c>
      <c r="Q89" s="149">
        <f t="shared" si="10"/>
        <v>4.3169551339000002E-2</v>
      </c>
      <c r="R89" s="149">
        <f t="shared" si="11"/>
        <v>9.2492364886846756E-2</v>
      </c>
      <c r="T89" s="113">
        <f t="shared" si="7"/>
        <v>2.8670043175999999E-2</v>
      </c>
      <c r="U89" s="113">
        <f t="shared" si="8"/>
        <v>2.6016724803000001E-2</v>
      </c>
    </row>
    <row r="90" spans="4:21" x14ac:dyDescent="0.2">
      <c r="D90" s="230">
        <v>38625</v>
      </c>
      <c r="E90" s="12">
        <v>1.7535563014999998E-2</v>
      </c>
      <c r="F90" s="12">
        <v>1.7535563014999998E-2</v>
      </c>
      <c r="G90" s="12">
        <v>4.9348925120000003E-3</v>
      </c>
      <c r="H90" s="12">
        <v>1.2600670502E-2</v>
      </c>
      <c r="I90" s="99"/>
      <c r="L90" s="98">
        <f t="shared" si="6"/>
        <v>-2.7647492401E-2</v>
      </c>
      <c r="N90" s="98">
        <f t="shared" si="9"/>
        <v>-2.2849037292225094E-2</v>
      </c>
      <c r="Q90" s="149">
        <f t="shared" si="10"/>
        <v>1.7535563014999998E-2</v>
      </c>
      <c r="R90" s="149">
        <f t="shared" si="11"/>
        <v>-2.2849037292225094E-2</v>
      </c>
      <c r="T90" s="113">
        <f t="shared" si="7"/>
        <v>1.2600670502E-2</v>
      </c>
      <c r="U90" s="113">
        <f t="shared" si="8"/>
        <v>2.0778018902000001E-2</v>
      </c>
    </row>
    <row r="91" spans="4:21" x14ac:dyDescent="0.2">
      <c r="D91" s="230">
        <v>38533</v>
      </c>
      <c r="E91" s="12">
        <v>3.0546605922000002E-2</v>
      </c>
      <c r="F91" s="12">
        <v>3.0546605922000002E-2</v>
      </c>
      <c r="G91" s="12">
        <v>4.5298811199999999E-3</v>
      </c>
      <c r="H91" s="12">
        <v>2.6016724803000001E-2</v>
      </c>
      <c r="I91" s="99"/>
      <c r="L91" s="98">
        <f t="shared" si="6"/>
        <v>4.1732842505999998E-2</v>
      </c>
      <c r="N91" s="98">
        <f t="shared" si="9"/>
        <v>4.6451768441351904E-2</v>
      </c>
      <c r="Q91" s="149">
        <f t="shared" si="10"/>
        <v>3.0546605922000002E-2</v>
      </c>
      <c r="R91" s="149">
        <f t="shared" si="11"/>
        <v>4.6451768441351904E-2</v>
      </c>
      <c r="T91" s="113">
        <f t="shared" si="7"/>
        <v>2.6016724803000001E-2</v>
      </c>
      <c r="U91" s="113">
        <f t="shared" si="8"/>
        <v>2.0580216633000002E-2</v>
      </c>
    </row>
    <row r="92" spans="4:21" x14ac:dyDescent="0.2">
      <c r="D92" s="230">
        <v>38442</v>
      </c>
      <c r="E92" s="12">
        <v>2.5688142319999999E-2</v>
      </c>
      <c r="F92" s="12">
        <v>2.5688142319999999E-2</v>
      </c>
      <c r="G92" s="12">
        <v>4.9101234179999998E-3</v>
      </c>
      <c r="H92" s="12">
        <v>2.0778018902000001E-2</v>
      </c>
      <c r="I92" s="99"/>
      <c r="L92" s="98">
        <f t="shared" si="6"/>
        <v>2.1371425708999997E-2</v>
      </c>
      <c r="N92" s="98">
        <f t="shared" si="9"/>
        <v>2.6386485464849896E-2</v>
      </c>
      <c r="Q92" s="149">
        <f t="shared" si="10"/>
        <v>2.5688142319999999E-2</v>
      </c>
      <c r="R92" s="149">
        <f t="shared" si="11"/>
        <v>2.6386485464849896E-2</v>
      </c>
      <c r="T92" s="113">
        <f t="shared" si="7"/>
        <v>2.0778018902000001E-2</v>
      </c>
      <c r="U92" s="113">
        <f t="shared" si="8"/>
        <v>2.1748818148000001E-2</v>
      </c>
    </row>
    <row r="93" spans="4:21" x14ac:dyDescent="0.2">
      <c r="D93" s="230">
        <v>38352</v>
      </c>
      <c r="E93" s="12">
        <v>3.5420509171000002E-2</v>
      </c>
      <c r="F93" s="12">
        <v>3.5420509171000002E-2</v>
      </c>
      <c r="G93" s="12">
        <v>1.4840292538E-2</v>
      </c>
      <c r="H93" s="12">
        <v>2.0580216633000002E-2</v>
      </c>
      <c r="I93" s="99"/>
      <c r="L93" s="98">
        <f t="shared" si="6"/>
        <v>1.7074412088000007E-2</v>
      </c>
      <c r="N93" s="98">
        <f t="shared" si="9"/>
        <v>3.2168093896300265E-2</v>
      </c>
      <c r="Q93" s="149">
        <f t="shared" si="10"/>
        <v>3.5420509171000002E-2</v>
      </c>
      <c r="R93" s="149">
        <f t="shared" si="11"/>
        <v>3.2168093896300265E-2</v>
      </c>
      <c r="T93" s="113">
        <f t="shared" si="7"/>
        <v>2.0580216633000002E-2</v>
      </c>
      <c r="U93" s="113">
        <f t="shared" si="8"/>
        <v>2.9065776371999998E-2</v>
      </c>
    </row>
    <row r="94" spans="4:21" x14ac:dyDescent="0.2">
      <c r="D94" s="230">
        <v>38260</v>
      </c>
      <c r="E94" s="12">
        <v>2.7348087616000001E-2</v>
      </c>
      <c r="F94" s="12">
        <v>2.7348087616000001E-2</v>
      </c>
      <c r="G94" s="12">
        <v>5.5992694669999999E-3</v>
      </c>
      <c r="H94" s="12">
        <v>2.1748818148000001E-2</v>
      </c>
      <c r="I94" s="99"/>
      <c r="L94" s="98">
        <f t="shared" si="6"/>
        <v>-2.020565239999883E-4</v>
      </c>
      <c r="N94" s="98">
        <f t="shared" si="9"/>
        <v>5.3960815740745627E-3</v>
      </c>
      <c r="Q94" s="149">
        <f t="shared" si="10"/>
        <v>2.7348087616000001E-2</v>
      </c>
      <c r="R94" s="149">
        <f t="shared" si="11"/>
        <v>5.3960815740745627E-3</v>
      </c>
      <c r="T94" s="113">
        <f t="shared" si="7"/>
        <v>2.1748818148000001E-2</v>
      </c>
      <c r="U94" s="113">
        <f t="shared" si="8"/>
        <v>2.2828717272000001E-2</v>
      </c>
    </row>
    <row r="95" spans="4:21" x14ac:dyDescent="0.2">
      <c r="D95" s="230">
        <v>38168</v>
      </c>
      <c r="E95" s="12">
        <v>3.4501505596000001E-2</v>
      </c>
      <c r="F95" s="12">
        <v>3.4501505596000001E-2</v>
      </c>
      <c r="G95" s="12">
        <v>5.4357292240000002E-3</v>
      </c>
      <c r="H95" s="12">
        <v>2.9065776371999998E-2</v>
      </c>
      <c r="I95" s="99"/>
      <c r="L95" s="98">
        <f t="shared" si="6"/>
        <v>4.7776953671999994E-2</v>
      </c>
      <c r="N95" s="98">
        <f t="shared" si="9"/>
        <v>5.3472385479308659E-2</v>
      </c>
      <c r="Q95" s="149">
        <f t="shared" si="10"/>
        <v>3.4501505596000001E-2</v>
      </c>
      <c r="R95" s="149">
        <f t="shared" si="11"/>
        <v>5.3472385479308659E-2</v>
      </c>
      <c r="T95" s="113">
        <f t="shared" si="7"/>
        <v>2.9065776371999998E-2</v>
      </c>
      <c r="U95" s="113">
        <f t="shared" si="8"/>
        <v>-1.5457885559999999E-3</v>
      </c>
    </row>
    <row r="96" spans="4:21" x14ac:dyDescent="0.2">
      <c r="D96" s="230">
        <v>38077</v>
      </c>
      <c r="E96" s="12">
        <v>2.7199205059999999E-2</v>
      </c>
      <c r="F96" s="12">
        <v>2.7199205059999999E-2</v>
      </c>
      <c r="G96" s="12">
        <v>4.3704877879999996E-3</v>
      </c>
      <c r="H96" s="12">
        <v>2.2828717272000001E-2</v>
      </c>
      <c r="I96" s="99"/>
      <c r="L96" s="98">
        <f t="shared" si="6"/>
        <v>9.595223475600001E-2</v>
      </c>
      <c r="N96" s="98">
        <f t="shared" si="9"/>
        <v>0.10074208061423229</v>
      </c>
      <c r="Q96" s="149">
        <f t="shared" si="10"/>
        <v>2.7199205059999999E-2</v>
      </c>
      <c r="R96" s="149">
        <f t="shared" si="11"/>
        <v>0.10074208061423229</v>
      </c>
      <c r="T96" s="113">
        <f t="shared" si="7"/>
        <v>2.2828717272000001E-2</v>
      </c>
      <c r="U96" s="113">
        <f t="shared" si="8"/>
        <v>1.5717256653E-2</v>
      </c>
    </row>
    <row r="97" spans="4:21" x14ac:dyDescent="0.2">
      <c r="D97" s="230">
        <v>37986</v>
      </c>
      <c r="E97" s="12">
        <v>1.7230073673000001E-2</v>
      </c>
      <c r="F97" s="12">
        <v>1.7230073673000001E-2</v>
      </c>
      <c r="G97" s="12">
        <v>1.8775862229E-2</v>
      </c>
      <c r="H97" s="12">
        <v>-1.5457885559999999E-3</v>
      </c>
      <c r="I97" s="99"/>
      <c r="L97" s="98">
        <f t="shared" si="6"/>
        <v>-5.3334924183000003E-2</v>
      </c>
      <c r="N97" s="98">
        <f t="shared" si="9"/>
        <v>-3.5560471142454197E-2</v>
      </c>
      <c r="Q97" s="149">
        <f t="shared" si="10"/>
        <v>1.7230073673000001E-2</v>
      </c>
      <c r="R97" s="149">
        <f t="shared" si="11"/>
        <v>-3.5560471142454197E-2</v>
      </c>
      <c r="T97" s="113">
        <f t="shared" si="7"/>
        <v>-1.5457885559999999E-3</v>
      </c>
      <c r="U97" s="113">
        <f t="shared" si="8"/>
        <v>1.8371231240000001E-2</v>
      </c>
    </row>
    <row r="98" spans="4:21" x14ac:dyDescent="0.2">
      <c r="D98" s="230">
        <v>37894</v>
      </c>
      <c r="E98" s="12">
        <v>2.1296341225000001E-2</v>
      </c>
      <c r="F98" s="12">
        <v>2.1296341225000001E-2</v>
      </c>
      <c r="G98" s="12">
        <v>5.5790845720000001E-3</v>
      </c>
      <c r="H98" s="12">
        <v>1.5717256653E-2</v>
      </c>
      <c r="I98" s="99"/>
      <c r="L98" s="98">
        <f t="shared" si="6"/>
        <v>7.7553328919999984E-3</v>
      </c>
      <c r="N98" s="98">
        <f t="shared" si="9"/>
        <v>1.3377685122088367E-2</v>
      </c>
      <c r="Q98" s="149">
        <f t="shared" si="10"/>
        <v>2.1296341225000001E-2</v>
      </c>
      <c r="R98" s="149">
        <f t="shared" si="11"/>
        <v>1.3377685122088367E-2</v>
      </c>
      <c r="T98" s="113">
        <f t="shared" si="7"/>
        <v>1.5717256653E-2</v>
      </c>
      <c r="U98" s="113">
        <f t="shared" si="8"/>
        <v>1.1002840688000001E-2</v>
      </c>
    </row>
    <row r="99" spans="4:21" x14ac:dyDescent="0.2">
      <c r="D99" s="230">
        <v>37802</v>
      </c>
      <c r="E99" s="12">
        <v>2.3868928009999998E-2</v>
      </c>
      <c r="F99" s="12">
        <v>2.3868928009999998E-2</v>
      </c>
      <c r="G99" s="12">
        <v>5.4976967689999998E-3</v>
      </c>
      <c r="H99" s="12">
        <v>1.8371231240000001E-2</v>
      </c>
      <c r="I99" s="99"/>
      <c r="L99" s="98">
        <f t="shared" si="6"/>
        <v>4.0476402896000005E-2</v>
      </c>
      <c r="N99" s="98">
        <f t="shared" si="9"/>
        <v>4.6196626654422035E-2</v>
      </c>
      <c r="Q99" s="149">
        <f t="shared" si="10"/>
        <v>2.3868928009999998E-2</v>
      </c>
      <c r="R99" s="149">
        <f t="shared" si="11"/>
        <v>4.6196626654422035E-2</v>
      </c>
      <c r="T99" s="113">
        <f t="shared" si="7"/>
        <v>1.8371231240000001E-2</v>
      </c>
      <c r="U99" s="113">
        <f t="shared" si="8"/>
        <v>1.1738630468E-2</v>
      </c>
    </row>
    <row r="100" spans="4:21" x14ac:dyDescent="0.2">
      <c r="D100" s="230">
        <v>37711</v>
      </c>
      <c r="E100" s="12">
        <v>1.6361962680000001E-2</v>
      </c>
      <c r="F100" s="12">
        <v>1.6361962680000001E-2</v>
      </c>
      <c r="G100" s="12">
        <v>5.3591219929999996E-3</v>
      </c>
      <c r="H100" s="12">
        <v>1.1002840688000001E-2</v>
      </c>
      <c r="I100" s="99"/>
      <c r="L100" s="98">
        <f t="shared" si="6"/>
        <v>8.795471348000003E-3</v>
      </c>
      <c r="N100" s="98">
        <f t="shared" si="9"/>
        <v>1.4201729344939906E-2</v>
      </c>
      <c r="Q100" s="149">
        <f t="shared" si="10"/>
        <v>1.6361962680000001E-2</v>
      </c>
      <c r="R100" s="149">
        <f t="shared" si="11"/>
        <v>1.4201729344939906E-2</v>
      </c>
      <c r="T100" s="113">
        <f t="shared" si="7"/>
        <v>1.1002840688000001E-2</v>
      </c>
      <c r="U100" s="113">
        <f t="shared" si="8"/>
        <v>2.7241648936999999E-2</v>
      </c>
    </row>
    <row r="101" spans="4:21" x14ac:dyDescent="0.2">
      <c r="D101" s="230">
        <v>37621</v>
      </c>
      <c r="E101" s="12">
        <v>3.0133845874E-2</v>
      </c>
      <c r="F101" s="12">
        <v>3.0133845874E-2</v>
      </c>
      <c r="G101" s="12">
        <v>1.8395215406E-2</v>
      </c>
      <c r="H101" s="12">
        <v>1.1738630468E-2</v>
      </c>
      <c r="I101" s="99"/>
      <c r="L101" s="98">
        <f t="shared" si="6"/>
        <v>-3.4770424938999997E-2</v>
      </c>
      <c r="N101" s="98">
        <f t="shared" si="9"/>
        <v>-1.701481898951096E-2</v>
      </c>
      <c r="Q101" s="149">
        <f t="shared" si="10"/>
        <v>3.0133845874E-2</v>
      </c>
      <c r="R101" s="149">
        <f t="shared" si="11"/>
        <v>-1.701481898951096E-2</v>
      </c>
      <c r="T101" s="113">
        <f t="shared" si="7"/>
        <v>1.1738630468E-2</v>
      </c>
      <c r="U101" s="113">
        <f t="shared" si="8"/>
        <v>1.9825039738000001E-2</v>
      </c>
    </row>
    <row r="102" spans="4:21" x14ac:dyDescent="0.2">
      <c r="D102" s="230">
        <v>37529</v>
      </c>
      <c r="E102" s="12">
        <v>3.2598344825999999E-2</v>
      </c>
      <c r="F102" s="12">
        <v>3.2598344825999999E-2</v>
      </c>
      <c r="G102" s="12">
        <v>5.3566958899999998E-3</v>
      </c>
      <c r="H102" s="12">
        <v>2.7241648936999999E-2</v>
      </c>
      <c r="I102" s="99"/>
      <c r="L102" s="98">
        <f t="shared" si="6"/>
        <v>4.949147653399999E-2</v>
      </c>
      <c r="N102" s="98">
        <f t="shared" si="9"/>
        <v>5.5113283212939734E-2</v>
      </c>
      <c r="Q102" s="149">
        <f t="shared" si="10"/>
        <v>3.2598344825999999E-2</v>
      </c>
      <c r="R102" s="149">
        <f t="shared" si="11"/>
        <v>5.5113283212939734E-2</v>
      </c>
      <c r="T102" s="113">
        <f t="shared" si="7"/>
        <v>2.7241648936999999E-2</v>
      </c>
      <c r="U102" s="113">
        <f t="shared" si="8"/>
        <v>1.1194436435E-2</v>
      </c>
    </row>
    <row r="103" spans="4:21" x14ac:dyDescent="0.2">
      <c r="D103" s="230">
        <v>37437</v>
      </c>
      <c r="E103" s="12">
        <v>2.5171085853E-2</v>
      </c>
      <c r="F103" s="12">
        <v>2.5171085853E-2</v>
      </c>
      <c r="G103" s="12">
        <v>5.3460461150000001E-3</v>
      </c>
      <c r="H103" s="12">
        <v>1.9825039738000001E-2</v>
      </c>
      <c r="I103" s="99"/>
      <c r="L103" s="98">
        <f t="shared" si="6"/>
        <v>4.5716849646999999E-2</v>
      </c>
      <c r="N103" s="98">
        <f t="shared" si="9"/>
        <v>5.1307300148445201E-2</v>
      </c>
      <c r="Q103" s="149">
        <f t="shared" si="10"/>
        <v>2.5171085853E-2</v>
      </c>
      <c r="R103" s="149">
        <f t="shared" si="11"/>
        <v>5.1307300148445201E-2</v>
      </c>
      <c r="T103" s="113">
        <f t="shared" si="7"/>
        <v>1.9825039738000001E-2</v>
      </c>
      <c r="U103" s="113">
        <f t="shared" si="8"/>
        <v>3.2069916570000002E-3</v>
      </c>
    </row>
    <row r="104" spans="4:21" x14ac:dyDescent="0.2">
      <c r="D104" s="230">
        <v>37346</v>
      </c>
      <c r="E104" s="12">
        <v>1.6655657450999999E-2</v>
      </c>
      <c r="F104" s="12">
        <v>1.6655657450999999E-2</v>
      </c>
      <c r="G104" s="12">
        <v>5.4612210160000004E-3</v>
      </c>
      <c r="H104" s="12">
        <v>1.1194436435E-2</v>
      </c>
      <c r="I104" s="99"/>
      <c r="L104" s="98">
        <f t="shared" si="6"/>
        <v>3.5156770768999999E-2</v>
      </c>
      <c r="N104" s="98">
        <f t="shared" si="9"/>
        <v>4.0809990680378494E-2</v>
      </c>
      <c r="Q104" s="149">
        <f t="shared" si="10"/>
        <v>1.6655657450999999E-2</v>
      </c>
      <c r="R104" s="149">
        <f t="shared" si="11"/>
        <v>4.0809990680378494E-2</v>
      </c>
      <c r="T104" s="113">
        <f t="shared" si="7"/>
        <v>1.1194436435E-2</v>
      </c>
      <c r="U104" s="113">
        <f t="shared" si="8"/>
        <v>1.4007668966E-2</v>
      </c>
    </row>
    <row r="105" spans="4:21" x14ac:dyDescent="0.2">
      <c r="D105" s="230">
        <v>37256</v>
      </c>
      <c r="E105" s="12">
        <v>2.0216705604000001E-2</v>
      </c>
      <c r="F105" s="12">
        <v>2.0216705604000001E-2</v>
      </c>
      <c r="G105" s="12">
        <v>1.7009713948000001E-2</v>
      </c>
      <c r="H105" s="12">
        <v>3.2069916570000002E-3</v>
      </c>
      <c r="I105" s="99"/>
      <c r="L105" s="98">
        <f t="shared" si="6"/>
        <v>-2.9195040269999993E-2</v>
      </c>
      <c r="N105" s="98">
        <f t="shared" si="9"/>
        <v>-1.2681925605692923E-2</v>
      </c>
      <c r="Q105" s="149">
        <f t="shared" si="10"/>
        <v>2.0216705604000001E-2</v>
      </c>
      <c r="R105" s="149">
        <f t="shared" si="11"/>
        <v>-1.2681925605692923E-2</v>
      </c>
      <c r="T105" s="113">
        <f t="shared" si="7"/>
        <v>3.2069916570000002E-3</v>
      </c>
      <c r="U105" s="113">
        <f t="shared" si="8"/>
        <v>1.3990923475E-2</v>
      </c>
    </row>
    <row r="106" spans="4:21" x14ac:dyDescent="0.2">
      <c r="D106" s="230">
        <v>37164</v>
      </c>
      <c r="E106" s="12">
        <v>2.0093450684000001E-2</v>
      </c>
      <c r="F106" s="12">
        <v>2.0093450684000001E-2</v>
      </c>
      <c r="G106" s="12">
        <v>6.0857817179999999E-3</v>
      </c>
      <c r="H106" s="12">
        <v>1.4007668966E-2</v>
      </c>
      <c r="I106" s="99"/>
      <c r="L106" s="98">
        <f t="shared" si="6"/>
        <v>1.4057905438999999E-2</v>
      </c>
      <c r="N106" s="98">
        <f t="shared" si="9"/>
        <v>2.0229240500914125E-2</v>
      </c>
      <c r="Q106" s="149">
        <f t="shared" si="10"/>
        <v>2.0093450684000001E-2</v>
      </c>
      <c r="R106" s="149">
        <f t="shared" si="11"/>
        <v>2.0229240500914125E-2</v>
      </c>
      <c r="T106" s="113">
        <f t="shared" si="7"/>
        <v>1.4007668966E-2</v>
      </c>
      <c r="U106" s="113">
        <f t="shared" si="8"/>
        <v>1.3659528291000001E-2</v>
      </c>
    </row>
    <row r="107" spans="4:21" x14ac:dyDescent="0.2">
      <c r="D107" s="230">
        <v>37072</v>
      </c>
      <c r="E107" s="12">
        <v>2.0279169513999998E-2</v>
      </c>
      <c r="F107" s="12">
        <v>2.0279169513999998E-2</v>
      </c>
      <c r="G107" s="12">
        <v>6.2882460390000002E-3</v>
      </c>
      <c r="H107" s="12">
        <v>1.3990923475E-2</v>
      </c>
      <c r="I107" s="99"/>
      <c r="L107" s="98">
        <f t="shared" si="6"/>
        <v>1.4985109026999996E-2</v>
      </c>
      <c r="N107" s="98">
        <f t="shared" si="9"/>
        <v>2.1367585118482912E-2</v>
      </c>
      <c r="Q107" s="149">
        <f t="shared" si="10"/>
        <v>2.0279169513999998E-2</v>
      </c>
      <c r="R107" s="149">
        <f t="shared" si="11"/>
        <v>2.1367585118482912E-2</v>
      </c>
      <c r="T107" s="113">
        <f t="shared" si="7"/>
        <v>1.3990923475E-2</v>
      </c>
      <c r="U107" s="113">
        <f t="shared" si="8"/>
        <v>9.469728153E-3</v>
      </c>
    </row>
    <row r="108" spans="4:21" x14ac:dyDescent="0.2">
      <c r="D108" s="230">
        <v>36981</v>
      </c>
      <c r="E108" s="12">
        <v>2.1783491187000001E-2</v>
      </c>
      <c r="F108" s="12">
        <v>2.1783491187000001E-2</v>
      </c>
      <c r="G108" s="12">
        <v>8.1239628960000001E-3</v>
      </c>
      <c r="H108" s="12">
        <v>1.3659528291000001E-2</v>
      </c>
      <c r="I108" s="99"/>
      <c r="L108" s="98">
        <f t="shared" si="6"/>
        <v>2.6228928705000001E-2</v>
      </c>
      <c r="N108" s="98">
        <f t="shared" si="9"/>
        <v>3.4565974444601189E-2</v>
      </c>
      <c r="Q108" s="149">
        <f t="shared" si="10"/>
        <v>2.1783491187000001E-2</v>
      </c>
      <c r="R108" s="149">
        <f t="shared" si="11"/>
        <v>3.4565974444601189E-2</v>
      </c>
      <c r="T108" s="113">
        <f t="shared" si="7"/>
        <v>1.3659528291000001E-2</v>
      </c>
      <c r="U108" s="113">
        <f t="shared" si="8"/>
        <v>2.1125070587E-2</v>
      </c>
    </row>
    <row r="109" spans="4:21" x14ac:dyDescent="0.2">
      <c r="D109" s="230">
        <v>36891</v>
      </c>
      <c r="E109" s="12">
        <v>2.5829100269E-2</v>
      </c>
      <c r="F109" s="12">
        <v>2.5829100269E-2</v>
      </c>
      <c r="G109" s="12">
        <v>1.6359372115999998E-2</v>
      </c>
      <c r="H109" s="12">
        <v>9.469728153E-3</v>
      </c>
      <c r="I109" s="99"/>
      <c r="L109" s="98">
        <f t="shared" si="6"/>
        <v>-2.5496299149E-2</v>
      </c>
      <c r="N109" s="98">
        <f t="shared" si="9"/>
        <v>-9.5540304783593433E-3</v>
      </c>
      <c r="Q109" s="149">
        <f t="shared" si="10"/>
        <v>2.5829100269E-2</v>
      </c>
      <c r="R109" s="149">
        <f t="shared" si="11"/>
        <v>-9.5540304783593433E-3</v>
      </c>
      <c r="T109" s="113">
        <f t="shared" si="7"/>
        <v>9.469728153E-3</v>
      </c>
      <c r="U109" s="113">
        <f t="shared" si="8"/>
        <v>2.3689662717000001E-2</v>
      </c>
    </row>
    <row r="110" spans="4:21" x14ac:dyDescent="0.2">
      <c r="D110" s="230">
        <v>36799</v>
      </c>
      <c r="E110" s="12">
        <v>2.3926100376999999E-2</v>
      </c>
      <c r="F110" s="12">
        <v>2.3926100376999999E-2</v>
      </c>
      <c r="G110" s="12">
        <v>2.8010297889999999E-3</v>
      </c>
      <c r="H110" s="12">
        <v>2.1125070587E-2</v>
      </c>
      <c r="I110" s="99"/>
      <c r="L110" s="98">
        <f t="shared" si="6"/>
        <v>1.3431294196999996E-2</v>
      </c>
      <c r="N110" s="98">
        <f t="shared" si="9"/>
        <v>1.6269945441150568E-2</v>
      </c>
      <c r="Q110" s="149">
        <f t="shared" si="10"/>
        <v>2.3926100376999999E-2</v>
      </c>
      <c r="R110" s="149">
        <f t="shared" si="11"/>
        <v>1.6269945441150568E-2</v>
      </c>
      <c r="T110" s="113">
        <f t="shared" si="7"/>
        <v>2.1125070587E-2</v>
      </c>
      <c r="U110" s="113">
        <f t="shared" si="8"/>
        <v>0</v>
      </c>
    </row>
    <row r="111" spans="4:21" x14ac:dyDescent="0.2">
      <c r="D111" s="230">
        <v>36707</v>
      </c>
      <c r="E111" s="12">
        <v>2.7986635924999999E-2</v>
      </c>
      <c r="F111" s="12">
        <v>2.7986635924999999E-2</v>
      </c>
      <c r="G111" s="12">
        <v>4.296973208E-3</v>
      </c>
      <c r="H111" s="12">
        <v>2.3689662717000001E-2</v>
      </c>
      <c r="I111" s="99"/>
      <c r="L111" s="98">
        <f t="shared" si="6"/>
        <v>9.4758650868000005E-2</v>
      </c>
      <c r="N111" s="98">
        <f t="shared" si="9"/>
        <v>9.9462799460006135E-2</v>
      </c>
      <c r="Q111" s="149">
        <f t="shared" si="10"/>
        <v>2.7986635924999999E-2</v>
      </c>
      <c r="R111" s="149">
        <f t="shared" si="11"/>
        <v>9.9462799460006135E-2</v>
      </c>
      <c r="T111" s="113">
        <f t="shared" si="7"/>
        <v>2.3689662717000001E-2</v>
      </c>
      <c r="U111" s="113">
        <f t="shared" si="8"/>
        <v>0</v>
      </c>
    </row>
    <row r="112" spans="4:21" x14ac:dyDescent="0.2">
      <c r="D112" s="230">
        <v>36616</v>
      </c>
      <c r="E112" s="100"/>
      <c r="F112" s="100"/>
      <c r="G112" s="99"/>
      <c r="H112" s="99"/>
      <c r="I112" s="99"/>
      <c r="L112" s="98"/>
      <c r="N112" s="98">
        <f t="shared" si="9"/>
        <v>0</v>
      </c>
      <c r="Q112" s="149">
        <f t="shared" si="10"/>
        <v>0</v>
      </c>
      <c r="R112" s="149"/>
      <c r="T112" s="113"/>
      <c r="U112" s="113"/>
    </row>
    <row r="113" spans="4:21" x14ac:dyDescent="0.2">
      <c r="D113" s="230">
        <v>36525</v>
      </c>
      <c r="E113" s="100"/>
      <c r="F113" s="100"/>
      <c r="G113" s="99"/>
      <c r="H113" s="99"/>
      <c r="I113" s="99"/>
      <c r="L113" s="98"/>
      <c r="N113" s="98">
        <f t="shared" si="9"/>
        <v>0</v>
      </c>
      <c r="Q113" s="149">
        <f t="shared" si="10"/>
        <v>0</v>
      </c>
      <c r="R113" s="149"/>
      <c r="T113" s="113"/>
      <c r="U113" s="113"/>
    </row>
    <row r="114" spans="4:21" x14ac:dyDescent="0.2">
      <c r="D114" s="230">
        <v>36433</v>
      </c>
      <c r="E114" s="100"/>
      <c r="F114" s="100"/>
      <c r="G114" s="99"/>
      <c r="H114" s="99"/>
      <c r="I114" s="99"/>
      <c r="L114" s="98"/>
      <c r="N114" s="98">
        <f t="shared" si="9"/>
        <v>0</v>
      </c>
      <c r="Q114" s="149">
        <f t="shared" si="10"/>
        <v>0</v>
      </c>
      <c r="R114" s="149"/>
      <c r="T114" s="113"/>
      <c r="U114" s="113"/>
    </row>
    <row r="115" spans="4:21" x14ac:dyDescent="0.2">
      <c r="D115" s="230">
        <v>36341</v>
      </c>
      <c r="E115" s="100"/>
      <c r="F115" s="100"/>
      <c r="G115" s="99"/>
      <c r="H115" s="99"/>
      <c r="I115" s="99"/>
      <c r="L115" s="98"/>
      <c r="N115" s="98">
        <f t="shared" si="9"/>
        <v>0</v>
      </c>
      <c r="Q115" s="149">
        <f t="shared" si="10"/>
        <v>0</v>
      </c>
      <c r="R115" s="149"/>
      <c r="T115" s="113"/>
      <c r="U115" s="113"/>
    </row>
    <row r="116" spans="4:21" x14ac:dyDescent="0.2">
      <c r="D116" s="230">
        <v>36250</v>
      </c>
      <c r="E116" s="100"/>
      <c r="F116" s="100"/>
      <c r="G116" s="99"/>
      <c r="H116" s="99"/>
      <c r="I116" s="99"/>
      <c r="L116" s="98"/>
      <c r="N116" s="98">
        <f t="shared" si="9"/>
        <v>0</v>
      </c>
      <c r="Q116" s="149">
        <f t="shared" si="10"/>
        <v>0</v>
      </c>
      <c r="R116" s="149"/>
      <c r="T116" s="113"/>
      <c r="U116" s="113"/>
    </row>
    <row r="117" spans="4:21" x14ac:dyDescent="0.2">
      <c r="D117" s="230">
        <v>36160</v>
      </c>
      <c r="E117" s="100"/>
      <c r="F117" s="100"/>
      <c r="G117" s="99"/>
      <c r="H117" s="99"/>
      <c r="I117" s="99"/>
      <c r="L117" s="98"/>
      <c r="N117" s="98">
        <f t="shared" si="9"/>
        <v>0</v>
      </c>
      <c r="Q117" s="149">
        <f t="shared" si="10"/>
        <v>0</v>
      </c>
      <c r="R117" s="149"/>
      <c r="T117" s="113"/>
      <c r="U117" s="113"/>
    </row>
    <row r="118" spans="4:21" x14ac:dyDescent="0.2">
      <c r="D118" s="230">
        <v>36068</v>
      </c>
      <c r="E118" s="100"/>
      <c r="F118" s="100"/>
      <c r="G118" s="99"/>
      <c r="H118" s="99"/>
      <c r="I118" s="99"/>
      <c r="L118" s="98"/>
      <c r="N118" s="98">
        <f t="shared" si="9"/>
        <v>0</v>
      </c>
      <c r="Q118" s="149">
        <f t="shared" si="10"/>
        <v>0</v>
      </c>
      <c r="R118" s="149"/>
      <c r="T118" s="113"/>
      <c r="U118" s="113"/>
    </row>
    <row r="119" spans="4:21" x14ac:dyDescent="0.2">
      <c r="D119" s="230">
        <v>35976</v>
      </c>
      <c r="E119" s="100"/>
      <c r="F119" s="100"/>
      <c r="G119" s="99"/>
      <c r="H119" s="99"/>
      <c r="I119" s="99"/>
      <c r="L119" s="98"/>
      <c r="N119" s="98">
        <f t="shared" si="9"/>
        <v>0</v>
      </c>
      <c r="Q119" s="149">
        <f t="shared" si="10"/>
        <v>0</v>
      </c>
      <c r="R119" s="149"/>
      <c r="T119" s="113"/>
      <c r="U119" s="113"/>
    </row>
    <row r="120" spans="4:21" x14ac:dyDescent="0.2">
      <c r="D120" s="230">
        <v>35885</v>
      </c>
      <c r="E120" s="100"/>
      <c r="F120" s="100"/>
      <c r="G120" s="99"/>
      <c r="H120" s="99"/>
      <c r="I120" s="99"/>
      <c r="L120" s="98"/>
      <c r="N120" s="98">
        <f t="shared" si="9"/>
        <v>0</v>
      </c>
      <c r="Q120" s="149">
        <f t="shared" si="10"/>
        <v>0</v>
      </c>
      <c r="R120" s="149"/>
      <c r="T120" s="113"/>
      <c r="U120" s="113"/>
    </row>
    <row r="121" spans="4:21" x14ac:dyDescent="0.2">
      <c r="D121" s="230">
        <v>35795</v>
      </c>
      <c r="E121" s="100"/>
      <c r="F121" s="100"/>
      <c r="G121" s="99"/>
      <c r="H121" s="99"/>
      <c r="I121" s="99"/>
      <c r="L121" s="98"/>
      <c r="N121" s="98">
        <f t="shared" si="9"/>
        <v>0</v>
      </c>
      <c r="Q121" s="149">
        <f t="shared" si="10"/>
        <v>0</v>
      </c>
      <c r="R121" s="149"/>
      <c r="T121" s="113"/>
      <c r="U121" s="113"/>
    </row>
    <row r="122" spans="4:21" x14ac:dyDescent="0.2">
      <c r="D122" s="230">
        <v>35703</v>
      </c>
      <c r="E122" s="100"/>
      <c r="F122" s="100"/>
      <c r="G122" s="99"/>
      <c r="H122" s="99"/>
      <c r="I122" s="99"/>
      <c r="L122" s="98"/>
      <c r="N122" s="98">
        <f t="shared" si="9"/>
        <v>0</v>
      </c>
      <c r="Q122" s="149">
        <f t="shared" si="10"/>
        <v>0</v>
      </c>
      <c r="R122" s="149"/>
      <c r="T122" s="113"/>
      <c r="U122" s="113"/>
    </row>
    <row r="123" spans="4:21" x14ac:dyDescent="0.2">
      <c r="D123" s="230">
        <v>35611</v>
      </c>
      <c r="E123" s="100"/>
      <c r="F123" s="100"/>
      <c r="G123" s="99"/>
      <c r="H123" s="99"/>
      <c r="I123" s="99"/>
      <c r="L123" s="98"/>
      <c r="N123" s="98">
        <f t="shared" si="9"/>
        <v>0</v>
      </c>
      <c r="Q123" s="149">
        <f t="shared" si="10"/>
        <v>0</v>
      </c>
      <c r="R123" s="149"/>
      <c r="T123" s="113"/>
      <c r="U123" s="113"/>
    </row>
    <row r="124" spans="4:21" x14ac:dyDescent="0.2">
      <c r="D124" s="230">
        <v>35520</v>
      </c>
      <c r="E124" s="100"/>
      <c r="F124" s="100"/>
      <c r="G124" s="99"/>
      <c r="H124" s="99"/>
      <c r="I124" s="99"/>
      <c r="L124" s="98"/>
      <c r="N124" s="98">
        <f t="shared" si="9"/>
        <v>0</v>
      </c>
      <c r="Q124" s="149">
        <f t="shared" si="10"/>
        <v>0</v>
      </c>
      <c r="R124" s="149"/>
      <c r="T124" s="113"/>
      <c r="U124" s="113"/>
    </row>
    <row r="125" spans="4:21" x14ac:dyDescent="0.2">
      <c r="D125" s="230">
        <v>35430</v>
      </c>
      <c r="E125" s="100"/>
      <c r="F125" s="100"/>
      <c r="G125" s="99"/>
      <c r="H125" s="99"/>
      <c r="I125" s="99"/>
      <c r="L125" s="98"/>
      <c r="N125" s="98">
        <f t="shared" si="9"/>
        <v>0</v>
      </c>
      <c r="Q125" s="149">
        <f t="shared" si="10"/>
        <v>0</v>
      </c>
      <c r="R125" s="149"/>
      <c r="T125" s="113"/>
      <c r="U125" s="113"/>
    </row>
    <row r="126" spans="4:21" x14ac:dyDescent="0.2">
      <c r="D126" s="230">
        <v>35338</v>
      </c>
      <c r="E126" s="100"/>
      <c r="F126" s="100"/>
      <c r="G126" s="99"/>
      <c r="H126" s="99"/>
      <c r="I126" s="99"/>
      <c r="L126" s="98"/>
      <c r="N126" s="98">
        <f t="shared" si="9"/>
        <v>0</v>
      </c>
      <c r="Q126" s="149">
        <f t="shared" si="10"/>
        <v>0</v>
      </c>
      <c r="R126" s="149"/>
      <c r="T126" s="113"/>
      <c r="U126" s="113"/>
    </row>
    <row r="127" spans="4:21" x14ac:dyDescent="0.2">
      <c r="D127" s="230">
        <v>35246</v>
      </c>
      <c r="E127" s="100"/>
      <c r="F127" s="100"/>
      <c r="G127" s="99"/>
      <c r="H127" s="99"/>
      <c r="I127" s="99"/>
      <c r="L127" s="98"/>
      <c r="N127" s="98">
        <f t="shared" si="9"/>
        <v>0</v>
      </c>
      <c r="Q127" s="149">
        <f t="shared" si="10"/>
        <v>0</v>
      </c>
      <c r="R127" s="149"/>
      <c r="T127" s="113"/>
      <c r="U127" s="113"/>
    </row>
    <row r="128" spans="4:21" x14ac:dyDescent="0.2">
      <c r="D128" s="230">
        <v>35155</v>
      </c>
      <c r="E128" s="100"/>
      <c r="F128" s="100"/>
      <c r="G128" s="99"/>
      <c r="H128" s="99"/>
      <c r="I128" s="99"/>
      <c r="L128" s="98"/>
      <c r="N128" s="98">
        <f t="shared" si="9"/>
        <v>0</v>
      </c>
      <c r="Q128" s="149">
        <f t="shared" si="10"/>
        <v>0</v>
      </c>
      <c r="R128" s="149"/>
      <c r="T128" s="113"/>
      <c r="U128" s="113"/>
    </row>
    <row r="129" spans="4:21" x14ac:dyDescent="0.2">
      <c r="D129" s="230">
        <v>35064</v>
      </c>
      <c r="E129" s="100"/>
      <c r="F129" s="100"/>
      <c r="G129" s="99"/>
      <c r="H129" s="99"/>
      <c r="I129" s="99"/>
      <c r="L129" s="98"/>
      <c r="N129" s="98">
        <f t="shared" si="9"/>
        <v>0</v>
      </c>
      <c r="Q129" s="149">
        <f t="shared" si="10"/>
        <v>0</v>
      </c>
      <c r="R129" s="149"/>
      <c r="T129" s="113"/>
      <c r="U129" s="113"/>
    </row>
    <row r="130" spans="4:21" x14ac:dyDescent="0.2">
      <c r="D130" s="230">
        <v>34972</v>
      </c>
      <c r="E130" s="100"/>
      <c r="F130" s="100"/>
      <c r="G130" s="99"/>
      <c r="H130" s="99"/>
      <c r="I130" s="99"/>
      <c r="L130" s="98"/>
      <c r="N130" s="98">
        <f t="shared" si="9"/>
        <v>0</v>
      </c>
      <c r="Q130" s="149">
        <f t="shared" si="10"/>
        <v>0</v>
      </c>
      <c r="R130" s="149"/>
      <c r="T130" s="113"/>
      <c r="U130" s="113"/>
    </row>
    <row r="131" spans="4:21" x14ac:dyDescent="0.2">
      <c r="D131" s="230">
        <v>34880</v>
      </c>
      <c r="E131" s="100"/>
      <c r="F131" s="100"/>
      <c r="G131" s="99"/>
      <c r="H131" s="99"/>
      <c r="I131" s="99"/>
      <c r="L131" s="98"/>
      <c r="N131" s="98">
        <f t="shared" si="9"/>
        <v>0</v>
      </c>
      <c r="Q131" s="149">
        <f t="shared" si="10"/>
        <v>0</v>
      </c>
      <c r="R131" s="149"/>
      <c r="T131" s="113"/>
      <c r="U131" s="113"/>
    </row>
    <row r="132" spans="4:21" x14ac:dyDescent="0.2">
      <c r="D132" s="230">
        <v>34789</v>
      </c>
      <c r="E132" s="100"/>
      <c r="F132" s="100"/>
      <c r="G132" s="99"/>
      <c r="H132" s="99"/>
      <c r="I132" s="99"/>
      <c r="L132" s="98"/>
      <c r="N132" s="98">
        <f t="shared" si="9"/>
        <v>0</v>
      </c>
      <c r="Q132" s="149">
        <f t="shared" si="10"/>
        <v>0</v>
      </c>
      <c r="R132" s="149"/>
      <c r="T132" s="113"/>
      <c r="U132" s="113"/>
    </row>
    <row r="133" spans="4:21" x14ac:dyDescent="0.2">
      <c r="D133" s="230">
        <v>34699</v>
      </c>
      <c r="E133" s="100"/>
      <c r="F133" s="100"/>
      <c r="G133" s="99"/>
      <c r="H133" s="99"/>
      <c r="I133" s="99"/>
      <c r="L133" s="98"/>
      <c r="N133" s="98">
        <f t="shared" si="9"/>
        <v>0</v>
      </c>
      <c r="Q133" s="149">
        <f t="shared" si="10"/>
        <v>0</v>
      </c>
      <c r="R133" s="149"/>
      <c r="T133" s="113"/>
      <c r="U133" s="113"/>
    </row>
    <row r="134" spans="4:21" x14ac:dyDescent="0.2">
      <c r="D134" s="101"/>
      <c r="E134" s="100"/>
      <c r="F134" s="100"/>
      <c r="G134" s="99"/>
      <c r="H134" s="99"/>
      <c r="I134" s="99"/>
      <c r="L134" s="98"/>
      <c r="N134" s="98">
        <f t="shared" si="9"/>
        <v>0</v>
      </c>
      <c r="Q134" s="149">
        <f t="shared" si="10"/>
        <v>0</v>
      </c>
      <c r="R134" s="149"/>
      <c r="T134" s="113"/>
      <c r="U134" s="113"/>
    </row>
    <row r="135" spans="4:21" x14ac:dyDescent="0.2">
      <c r="D135" s="101"/>
      <c r="E135" s="100"/>
      <c r="F135" s="100"/>
      <c r="G135" s="99"/>
      <c r="H135" s="99"/>
      <c r="I135" s="99"/>
      <c r="L135" s="98"/>
      <c r="N135" s="98">
        <f t="shared" si="9"/>
        <v>0</v>
      </c>
      <c r="Q135" s="149">
        <f t="shared" si="10"/>
        <v>0</v>
      </c>
      <c r="R135" s="149"/>
      <c r="T135" s="113"/>
      <c r="U135" s="113"/>
    </row>
    <row r="136" spans="4:21" x14ac:dyDescent="0.2">
      <c r="D136" s="101"/>
      <c r="E136" s="100"/>
      <c r="F136" s="100"/>
      <c r="G136" s="99"/>
      <c r="H136" s="99"/>
      <c r="I136" s="99"/>
      <c r="L136" s="98"/>
      <c r="N136" s="98">
        <f t="shared" si="9"/>
        <v>0</v>
      </c>
      <c r="Q136" s="149">
        <f t="shared" si="10"/>
        <v>0</v>
      </c>
      <c r="R136" s="149"/>
      <c r="T136" s="113"/>
      <c r="U136" s="113"/>
    </row>
    <row r="137" spans="4:21" x14ac:dyDescent="0.2">
      <c r="D137" s="101"/>
      <c r="E137" s="100"/>
      <c r="F137" s="100"/>
      <c r="G137" s="99"/>
      <c r="H137" s="99"/>
      <c r="I137" s="99"/>
      <c r="L137" s="98"/>
      <c r="N137" s="98">
        <f t="shared" si="9"/>
        <v>0</v>
      </c>
      <c r="Q137" s="149">
        <f t="shared" si="10"/>
        <v>0</v>
      </c>
      <c r="R137" s="149"/>
      <c r="T137" s="113"/>
      <c r="U137" s="113"/>
    </row>
    <row r="138" spans="4:21" x14ac:dyDescent="0.2">
      <c r="D138" s="101"/>
      <c r="E138" s="100"/>
      <c r="F138" s="100"/>
      <c r="G138" s="99"/>
      <c r="H138" s="99"/>
      <c r="I138" s="99"/>
      <c r="L138" s="98"/>
      <c r="N138" s="98">
        <f t="shared" si="9"/>
        <v>0</v>
      </c>
      <c r="Q138" s="149">
        <f t="shared" si="10"/>
        <v>0</v>
      </c>
      <c r="R138" s="149"/>
      <c r="T138" s="113"/>
      <c r="U138" s="113"/>
    </row>
    <row r="139" spans="4:21" x14ac:dyDescent="0.2">
      <c r="D139" s="101"/>
      <c r="E139" s="100"/>
      <c r="F139" s="100"/>
      <c r="G139" s="99"/>
      <c r="H139" s="99"/>
      <c r="I139" s="99"/>
      <c r="L139" s="98"/>
      <c r="N139" s="98">
        <f t="shared" si="9"/>
        <v>0</v>
      </c>
      <c r="Q139" s="149">
        <f t="shared" si="10"/>
        <v>0</v>
      </c>
      <c r="R139" s="149"/>
      <c r="T139" s="113"/>
      <c r="U139" s="113"/>
    </row>
    <row r="140" spans="4:21" x14ac:dyDescent="0.2">
      <c r="D140" s="101"/>
      <c r="E140" s="100"/>
      <c r="F140" s="100"/>
      <c r="G140" s="99"/>
      <c r="H140" s="99"/>
      <c r="I140" s="99"/>
      <c r="L140" s="98"/>
      <c r="N140" s="98">
        <f t="shared" si="9"/>
        <v>0</v>
      </c>
      <c r="Q140" s="149">
        <f t="shared" si="10"/>
        <v>0</v>
      </c>
      <c r="R140" s="149"/>
      <c r="T140" s="113"/>
      <c r="U140" s="113"/>
    </row>
    <row r="141" spans="4:21" x14ac:dyDescent="0.2">
      <c r="D141" s="101"/>
      <c r="E141" s="100"/>
      <c r="F141" s="100"/>
      <c r="G141" s="99"/>
      <c r="H141" s="99"/>
      <c r="I141" s="99"/>
      <c r="L141" s="98"/>
      <c r="N141" s="98">
        <f t="shared" si="9"/>
        <v>0</v>
      </c>
      <c r="Q141" s="149">
        <f t="shared" si="10"/>
        <v>0</v>
      </c>
      <c r="R141" s="149"/>
      <c r="T141" s="113"/>
      <c r="U141" s="113"/>
    </row>
    <row r="142" spans="4:21" x14ac:dyDescent="0.2">
      <c r="D142" s="101"/>
      <c r="E142" s="100"/>
      <c r="F142" s="100"/>
      <c r="G142" s="99"/>
      <c r="H142" s="99"/>
      <c r="I142" s="99"/>
      <c r="L142" s="98"/>
      <c r="N142" s="98">
        <f t="shared" si="9"/>
        <v>0</v>
      </c>
      <c r="Q142" s="149">
        <f t="shared" si="10"/>
        <v>0</v>
      </c>
      <c r="R142" s="149"/>
      <c r="T142" s="113"/>
      <c r="U142" s="113"/>
    </row>
    <row r="143" spans="4:21" x14ac:dyDescent="0.2">
      <c r="D143" s="101"/>
      <c r="E143" s="100"/>
      <c r="F143" s="100"/>
      <c r="G143" s="99"/>
      <c r="H143" s="99"/>
      <c r="I143" s="99"/>
      <c r="L143" s="98"/>
      <c r="N143" s="98">
        <f t="shared" ref="N143:N196" si="12">(1+L143)*(1+G143)*(1-I143)-1</f>
        <v>0</v>
      </c>
      <c r="Q143" s="149">
        <f t="shared" ref="Q143:Q196" si="13">F143</f>
        <v>0</v>
      </c>
      <c r="R143" s="149"/>
      <c r="T143" s="113"/>
      <c r="U143" s="113"/>
    </row>
    <row r="144" spans="4:21" x14ac:dyDescent="0.2">
      <c r="D144" s="101"/>
      <c r="E144" s="100"/>
      <c r="F144" s="100"/>
      <c r="G144" s="99"/>
      <c r="H144" s="99"/>
      <c r="I144" s="99"/>
      <c r="L144" s="98"/>
      <c r="N144" s="98">
        <f t="shared" si="12"/>
        <v>0</v>
      </c>
      <c r="Q144" s="149">
        <f t="shared" si="13"/>
        <v>0</v>
      </c>
      <c r="R144" s="149"/>
      <c r="T144" s="113"/>
      <c r="U144" s="113"/>
    </row>
    <row r="145" spans="4:21" x14ac:dyDescent="0.2">
      <c r="D145" s="101"/>
      <c r="E145" s="100"/>
      <c r="F145" s="100"/>
      <c r="G145" s="99"/>
      <c r="H145" s="99"/>
      <c r="I145" s="99"/>
      <c r="L145" s="98"/>
      <c r="N145" s="98">
        <f t="shared" si="12"/>
        <v>0</v>
      </c>
      <c r="Q145" s="149">
        <f t="shared" si="13"/>
        <v>0</v>
      </c>
      <c r="R145" s="149"/>
      <c r="T145" s="113"/>
      <c r="U145" s="113"/>
    </row>
    <row r="146" spans="4:21" x14ac:dyDescent="0.2">
      <c r="D146" s="101"/>
      <c r="E146" s="100"/>
      <c r="F146" s="100"/>
      <c r="G146" s="99"/>
      <c r="H146" s="99"/>
      <c r="I146" s="99"/>
      <c r="L146" s="98"/>
      <c r="N146" s="98">
        <f t="shared" si="12"/>
        <v>0</v>
      </c>
      <c r="Q146" s="149">
        <f t="shared" si="13"/>
        <v>0</v>
      </c>
      <c r="R146" s="149"/>
      <c r="T146" s="113"/>
      <c r="U146" s="113"/>
    </row>
    <row r="147" spans="4:21" x14ac:dyDescent="0.2">
      <c r="D147" s="101"/>
      <c r="E147" s="100"/>
      <c r="F147" s="100"/>
      <c r="G147" s="99"/>
      <c r="H147" s="99"/>
      <c r="I147" s="99"/>
      <c r="L147" s="98"/>
      <c r="N147" s="98">
        <f t="shared" si="12"/>
        <v>0</v>
      </c>
      <c r="Q147" s="149">
        <f t="shared" si="13"/>
        <v>0</v>
      </c>
      <c r="R147" s="149"/>
      <c r="T147" s="113"/>
      <c r="U147" s="113"/>
    </row>
    <row r="148" spans="4:21" x14ac:dyDescent="0.2">
      <c r="D148" s="101"/>
      <c r="E148" s="100"/>
      <c r="F148" s="100"/>
      <c r="G148" s="99"/>
      <c r="H148" s="99"/>
      <c r="I148" s="99"/>
      <c r="L148" s="98"/>
      <c r="N148" s="98">
        <f t="shared" si="12"/>
        <v>0</v>
      </c>
      <c r="Q148" s="149">
        <f t="shared" si="13"/>
        <v>0</v>
      </c>
      <c r="R148" s="149"/>
      <c r="T148" s="113"/>
      <c r="U148" s="113"/>
    </row>
    <row r="149" spans="4:21" x14ac:dyDescent="0.2">
      <c r="D149" s="101"/>
      <c r="E149" s="100"/>
      <c r="F149" s="100"/>
      <c r="G149" s="99"/>
      <c r="H149" s="99"/>
      <c r="I149" s="99"/>
      <c r="L149" s="98"/>
      <c r="N149" s="98">
        <f t="shared" si="12"/>
        <v>0</v>
      </c>
      <c r="Q149" s="149">
        <f t="shared" si="13"/>
        <v>0</v>
      </c>
      <c r="R149" s="149"/>
      <c r="T149" s="113"/>
      <c r="U149" s="113"/>
    </row>
    <row r="150" spans="4:21" x14ac:dyDescent="0.2">
      <c r="D150" s="101"/>
      <c r="E150" s="100"/>
      <c r="F150" s="100"/>
      <c r="G150" s="99"/>
      <c r="H150" s="99"/>
      <c r="I150" s="99"/>
      <c r="L150" s="98"/>
      <c r="N150" s="98">
        <f t="shared" si="12"/>
        <v>0</v>
      </c>
      <c r="Q150" s="149">
        <f t="shared" si="13"/>
        <v>0</v>
      </c>
      <c r="R150" s="149"/>
      <c r="T150" s="113"/>
      <c r="U150" s="113"/>
    </row>
    <row r="151" spans="4:21" x14ac:dyDescent="0.2">
      <c r="D151" s="101"/>
      <c r="E151" s="100"/>
      <c r="F151" s="100"/>
      <c r="G151" s="99"/>
      <c r="H151" s="99"/>
      <c r="I151" s="99"/>
      <c r="L151" s="98"/>
      <c r="N151" s="98">
        <f t="shared" si="12"/>
        <v>0</v>
      </c>
      <c r="Q151" s="149">
        <f t="shared" si="13"/>
        <v>0</v>
      </c>
      <c r="R151" s="149"/>
      <c r="T151" s="113"/>
      <c r="U151" s="113"/>
    </row>
    <row r="152" spans="4:21" x14ac:dyDescent="0.2">
      <c r="D152" s="101"/>
      <c r="E152" s="100"/>
      <c r="F152" s="100"/>
      <c r="G152" s="99"/>
      <c r="H152" s="99"/>
      <c r="I152" s="99"/>
      <c r="L152" s="98"/>
      <c r="N152" s="98">
        <f t="shared" si="12"/>
        <v>0</v>
      </c>
      <c r="Q152" s="149">
        <f t="shared" si="13"/>
        <v>0</v>
      </c>
      <c r="R152" s="149"/>
      <c r="T152" s="113"/>
      <c r="U152" s="113"/>
    </row>
    <row r="153" spans="4:21" x14ac:dyDescent="0.2">
      <c r="D153" s="101"/>
      <c r="E153" s="100"/>
      <c r="F153" s="100"/>
      <c r="G153" s="99"/>
      <c r="H153" s="99"/>
      <c r="I153" s="99"/>
      <c r="L153" s="98"/>
      <c r="N153" s="98">
        <f t="shared" si="12"/>
        <v>0</v>
      </c>
      <c r="Q153" s="149">
        <f t="shared" si="13"/>
        <v>0</v>
      </c>
      <c r="R153" s="149"/>
      <c r="T153" s="113"/>
      <c r="U153" s="113"/>
    </row>
    <row r="154" spans="4:21" x14ac:dyDescent="0.2">
      <c r="D154" s="101"/>
      <c r="E154" s="100"/>
      <c r="F154" s="100"/>
      <c r="G154" s="99"/>
      <c r="H154" s="99"/>
      <c r="I154" s="99"/>
      <c r="L154" s="98"/>
      <c r="N154" s="98">
        <f t="shared" si="12"/>
        <v>0</v>
      </c>
      <c r="Q154" s="149">
        <f t="shared" si="13"/>
        <v>0</v>
      </c>
      <c r="R154" s="149"/>
      <c r="T154" s="113"/>
      <c r="U154" s="113"/>
    </row>
    <row r="155" spans="4:21" x14ac:dyDescent="0.2">
      <c r="D155" s="101"/>
      <c r="E155" s="100"/>
      <c r="F155" s="100"/>
      <c r="G155" s="99"/>
      <c r="H155" s="99"/>
      <c r="I155" s="99"/>
      <c r="L155" s="98"/>
      <c r="N155" s="98">
        <f t="shared" si="12"/>
        <v>0</v>
      </c>
      <c r="Q155" s="149">
        <f t="shared" si="13"/>
        <v>0</v>
      </c>
      <c r="R155" s="149"/>
      <c r="T155" s="113"/>
      <c r="U155" s="113"/>
    </row>
    <row r="156" spans="4:21" x14ac:dyDescent="0.2">
      <c r="D156" s="101"/>
      <c r="E156" s="100"/>
      <c r="F156" s="100"/>
      <c r="G156" s="99"/>
      <c r="H156" s="99"/>
      <c r="I156" s="99"/>
      <c r="L156" s="98"/>
      <c r="N156" s="98">
        <f t="shared" si="12"/>
        <v>0</v>
      </c>
      <c r="Q156" s="149">
        <f t="shared" si="13"/>
        <v>0</v>
      </c>
      <c r="R156" s="149"/>
      <c r="T156" s="113"/>
      <c r="U156" s="113"/>
    </row>
    <row r="157" spans="4:21" x14ac:dyDescent="0.2">
      <c r="D157" s="101"/>
      <c r="E157" s="100"/>
      <c r="F157" s="100"/>
      <c r="G157" s="99"/>
      <c r="H157" s="99"/>
      <c r="I157" s="99"/>
      <c r="L157" s="98"/>
      <c r="N157" s="98">
        <f t="shared" si="12"/>
        <v>0</v>
      </c>
      <c r="Q157" s="149">
        <f t="shared" si="13"/>
        <v>0</v>
      </c>
      <c r="R157" s="149"/>
      <c r="T157" s="113"/>
      <c r="U157" s="113"/>
    </row>
    <row r="158" spans="4:21" x14ac:dyDescent="0.2">
      <c r="D158" s="101"/>
      <c r="E158" s="100"/>
      <c r="F158" s="100"/>
      <c r="G158" s="99"/>
      <c r="H158" s="99"/>
      <c r="I158" s="99"/>
      <c r="L158" s="98"/>
      <c r="N158" s="98">
        <f t="shared" si="12"/>
        <v>0</v>
      </c>
      <c r="Q158" s="149">
        <f t="shared" si="13"/>
        <v>0</v>
      </c>
      <c r="R158" s="149"/>
      <c r="T158" s="113"/>
      <c r="U158" s="113"/>
    </row>
    <row r="159" spans="4:21" x14ac:dyDescent="0.2">
      <c r="D159" s="101"/>
      <c r="E159" s="100"/>
      <c r="F159" s="100"/>
      <c r="G159" s="99"/>
      <c r="H159" s="99"/>
      <c r="I159" s="99"/>
      <c r="L159" s="98"/>
      <c r="N159" s="98">
        <f t="shared" si="12"/>
        <v>0</v>
      </c>
      <c r="Q159" s="149">
        <f t="shared" si="13"/>
        <v>0</v>
      </c>
      <c r="R159" s="149"/>
      <c r="T159" s="113"/>
      <c r="U159" s="113"/>
    </row>
    <row r="160" spans="4:21" x14ac:dyDescent="0.2">
      <c r="D160" s="101"/>
      <c r="E160" s="100"/>
      <c r="F160" s="100"/>
      <c r="G160" s="99"/>
      <c r="H160" s="99"/>
      <c r="I160" s="99"/>
      <c r="L160" s="98"/>
      <c r="N160" s="98">
        <f t="shared" si="12"/>
        <v>0</v>
      </c>
      <c r="Q160" s="149">
        <f t="shared" si="13"/>
        <v>0</v>
      </c>
      <c r="R160" s="149"/>
      <c r="T160" s="113"/>
      <c r="U160" s="113"/>
    </row>
    <row r="161" spans="4:21" x14ac:dyDescent="0.2">
      <c r="D161" s="101"/>
      <c r="E161" s="100"/>
      <c r="F161" s="100"/>
      <c r="G161" s="99"/>
      <c r="H161" s="99"/>
      <c r="I161" s="99"/>
      <c r="L161" s="98"/>
      <c r="N161" s="98">
        <f t="shared" si="12"/>
        <v>0</v>
      </c>
      <c r="Q161" s="149">
        <f t="shared" si="13"/>
        <v>0</v>
      </c>
      <c r="R161" s="149"/>
      <c r="T161" s="113"/>
      <c r="U161" s="113"/>
    </row>
    <row r="162" spans="4:21" x14ac:dyDescent="0.2">
      <c r="D162" s="101"/>
      <c r="E162" s="100"/>
      <c r="F162" s="100"/>
      <c r="G162" s="99"/>
      <c r="H162" s="99"/>
      <c r="I162" s="99"/>
      <c r="L162" s="98"/>
      <c r="N162" s="98">
        <f t="shared" si="12"/>
        <v>0</v>
      </c>
      <c r="Q162" s="149">
        <f t="shared" si="13"/>
        <v>0</v>
      </c>
      <c r="R162" s="149"/>
      <c r="T162" s="113"/>
      <c r="U162" s="113"/>
    </row>
    <row r="163" spans="4:21" x14ac:dyDescent="0.2">
      <c r="D163" s="101"/>
      <c r="E163" s="100"/>
      <c r="F163" s="100"/>
      <c r="G163" s="99"/>
      <c r="H163" s="99"/>
      <c r="I163" s="99"/>
      <c r="L163" s="98"/>
      <c r="N163" s="98">
        <f t="shared" si="12"/>
        <v>0</v>
      </c>
      <c r="Q163" s="149">
        <f t="shared" si="13"/>
        <v>0</v>
      </c>
      <c r="R163" s="149"/>
      <c r="T163" s="113"/>
      <c r="U163" s="113"/>
    </row>
    <row r="164" spans="4:21" x14ac:dyDescent="0.2">
      <c r="D164" s="101"/>
      <c r="E164" s="100"/>
      <c r="F164" s="100"/>
      <c r="G164" s="99"/>
      <c r="H164" s="99"/>
      <c r="I164" s="99"/>
      <c r="L164" s="98"/>
      <c r="N164" s="98">
        <f t="shared" si="12"/>
        <v>0</v>
      </c>
      <c r="Q164" s="149">
        <f t="shared" si="13"/>
        <v>0</v>
      </c>
      <c r="R164" s="149"/>
      <c r="T164" s="113"/>
      <c r="U164" s="113"/>
    </row>
    <row r="165" spans="4:21" x14ac:dyDescent="0.2">
      <c r="D165" s="101"/>
      <c r="E165" s="100"/>
      <c r="F165" s="100"/>
      <c r="G165" s="99"/>
      <c r="H165" s="99"/>
      <c r="I165" s="99"/>
      <c r="L165" s="98"/>
      <c r="N165" s="98">
        <f t="shared" si="12"/>
        <v>0</v>
      </c>
      <c r="Q165" s="149">
        <f t="shared" si="13"/>
        <v>0</v>
      </c>
      <c r="R165" s="149"/>
      <c r="T165" s="113"/>
      <c r="U165" s="113"/>
    </row>
    <row r="166" spans="4:21" x14ac:dyDescent="0.2">
      <c r="D166" s="101"/>
      <c r="E166" s="100"/>
      <c r="F166" s="100"/>
      <c r="G166" s="99"/>
      <c r="H166" s="99"/>
      <c r="I166" s="99"/>
      <c r="L166" s="98"/>
      <c r="N166" s="98">
        <f t="shared" si="12"/>
        <v>0</v>
      </c>
      <c r="Q166" s="149">
        <f t="shared" si="13"/>
        <v>0</v>
      </c>
      <c r="R166" s="149"/>
      <c r="T166" s="113"/>
      <c r="U166" s="113"/>
    </row>
    <row r="167" spans="4:21" x14ac:dyDescent="0.2">
      <c r="D167" s="101"/>
      <c r="E167" s="100"/>
      <c r="F167" s="100"/>
      <c r="G167" s="99"/>
      <c r="H167" s="99"/>
      <c r="I167" s="99"/>
      <c r="L167" s="98"/>
      <c r="N167" s="98">
        <f t="shared" si="12"/>
        <v>0</v>
      </c>
      <c r="Q167" s="149">
        <f t="shared" si="13"/>
        <v>0</v>
      </c>
      <c r="R167" s="149"/>
      <c r="T167" s="113"/>
      <c r="U167" s="113"/>
    </row>
    <row r="168" spans="4:21" x14ac:dyDescent="0.2">
      <c r="D168" s="101"/>
      <c r="E168" s="100"/>
      <c r="F168" s="100"/>
      <c r="G168" s="99"/>
      <c r="H168" s="99"/>
      <c r="I168" s="99"/>
      <c r="L168" s="98"/>
      <c r="N168" s="98">
        <f t="shared" si="12"/>
        <v>0</v>
      </c>
      <c r="Q168" s="149">
        <f t="shared" si="13"/>
        <v>0</v>
      </c>
      <c r="R168" s="149"/>
      <c r="T168" s="113"/>
      <c r="U168" s="113"/>
    </row>
    <row r="169" spans="4:21" x14ac:dyDescent="0.2">
      <c r="D169" s="101"/>
      <c r="E169" s="100"/>
      <c r="F169" s="100"/>
      <c r="G169" s="99"/>
      <c r="H169" s="99"/>
      <c r="I169" s="99"/>
      <c r="L169" s="98"/>
      <c r="N169" s="98">
        <f t="shared" si="12"/>
        <v>0</v>
      </c>
      <c r="Q169" s="149">
        <f t="shared" si="13"/>
        <v>0</v>
      </c>
      <c r="R169" s="149"/>
      <c r="T169" s="113"/>
      <c r="U169" s="113"/>
    </row>
    <row r="170" spans="4:21" x14ac:dyDescent="0.2">
      <c r="D170" s="101"/>
      <c r="E170" s="100"/>
      <c r="F170" s="100"/>
      <c r="G170" s="99"/>
      <c r="H170" s="99"/>
      <c r="I170" s="99"/>
      <c r="L170" s="98"/>
      <c r="N170" s="98">
        <f t="shared" si="12"/>
        <v>0</v>
      </c>
      <c r="Q170" s="149">
        <f t="shared" si="13"/>
        <v>0</v>
      </c>
      <c r="R170" s="149"/>
      <c r="T170" s="113"/>
      <c r="U170" s="113"/>
    </row>
    <row r="171" spans="4:21" x14ac:dyDescent="0.2">
      <c r="D171" s="101"/>
      <c r="E171" s="100"/>
      <c r="F171" s="100"/>
      <c r="G171" s="99"/>
      <c r="H171" s="99"/>
      <c r="I171" s="99"/>
      <c r="L171" s="98"/>
      <c r="N171" s="98">
        <f t="shared" si="12"/>
        <v>0</v>
      </c>
      <c r="Q171" s="149">
        <f t="shared" si="13"/>
        <v>0</v>
      </c>
      <c r="R171" s="149"/>
      <c r="T171" s="113"/>
      <c r="U171" s="113"/>
    </row>
    <row r="172" spans="4:21" x14ac:dyDescent="0.2">
      <c r="D172" s="101"/>
      <c r="E172" s="100"/>
      <c r="F172" s="100"/>
      <c r="G172" s="99"/>
      <c r="H172" s="99"/>
      <c r="I172" s="99"/>
      <c r="L172" s="98"/>
      <c r="N172" s="98">
        <f t="shared" si="12"/>
        <v>0</v>
      </c>
      <c r="Q172" s="149">
        <f t="shared" si="13"/>
        <v>0</v>
      </c>
      <c r="R172" s="149"/>
      <c r="T172" s="113"/>
      <c r="U172" s="113"/>
    </row>
    <row r="173" spans="4:21" x14ac:dyDescent="0.2">
      <c r="D173" s="101"/>
      <c r="E173" s="100"/>
      <c r="F173" s="100"/>
      <c r="G173" s="99"/>
      <c r="H173" s="99"/>
      <c r="I173" s="99"/>
      <c r="L173" s="98"/>
      <c r="N173" s="98">
        <f t="shared" si="12"/>
        <v>0</v>
      </c>
      <c r="Q173" s="149">
        <f t="shared" si="13"/>
        <v>0</v>
      </c>
      <c r="R173" s="149"/>
      <c r="T173" s="113"/>
      <c r="U173" s="113"/>
    </row>
    <row r="174" spans="4:21" x14ac:dyDescent="0.2">
      <c r="D174" s="101"/>
      <c r="E174" s="100"/>
      <c r="F174" s="100"/>
      <c r="G174" s="99"/>
      <c r="H174" s="99"/>
      <c r="I174" s="99"/>
      <c r="L174" s="98"/>
      <c r="N174" s="98">
        <f t="shared" si="12"/>
        <v>0</v>
      </c>
      <c r="Q174" s="149">
        <f t="shared" si="13"/>
        <v>0</v>
      </c>
      <c r="R174" s="149"/>
      <c r="T174" s="113"/>
      <c r="U174" s="113"/>
    </row>
    <row r="175" spans="4:21" x14ac:dyDescent="0.2">
      <c r="D175" s="101"/>
      <c r="E175" s="100"/>
      <c r="F175" s="100"/>
      <c r="G175" s="99"/>
      <c r="H175" s="99"/>
      <c r="I175" s="99"/>
      <c r="L175" s="98"/>
      <c r="N175" s="98">
        <f t="shared" si="12"/>
        <v>0</v>
      </c>
      <c r="Q175" s="149">
        <f t="shared" si="13"/>
        <v>0</v>
      </c>
      <c r="R175" s="149"/>
      <c r="T175" s="113"/>
      <c r="U175" s="113"/>
    </row>
    <row r="176" spans="4:21" x14ac:dyDescent="0.2">
      <c r="D176" s="101"/>
      <c r="E176" s="100"/>
      <c r="F176" s="100"/>
      <c r="G176" s="99"/>
      <c r="H176" s="99"/>
      <c r="I176" s="99"/>
      <c r="L176" s="98"/>
      <c r="N176" s="98">
        <f t="shared" si="12"/>
        <v>0</v>
      </c>
      <c r="Q176" s="149">
        <f t="shared" si="13"/>
        <v>0</v>
      </c>
      <c r="R176" s="149"/>
      <c r="T176" s="113"/>
      <c r="U176" s="113"/>
    </row>
    <row r="177" spans="4:21" x14ac:dyDescent="0.2">
      <c r="D177" s="101"/>
      <c r="E177" s="100"/>
      <c r="F177" s="100"/>
      <c r="G177" s="99"/>
      <c r="H177" s="99"/>
      <c r="I177" s="99"/>
      <c r="L177" s="98"/>
      <c r="N177" s="98">
        <f t="shared" si="12"/>
        <v>0</v>
      </c>
      <c r="Q177" s="149">
        <f t="shared" si="13"/>
        <v>0</v>
      </c>
      <c r="R177" s="149"/>
      <c r="T177" s="113"/>
      <c r="U177" s="113"/>
    </row>
    <row r="178" spans="4:21" x14ac:dyDescent="0.2">
      <c r="D178" s="101"/>
      <c r="E178" s="100"/>
      <c r="F178" s="100"/>
      <c r="G178" s="99"/>
      <c r="H178" s="99"/>
      <c r="I178" s="99"/>
      <c r="L178" s="98"/>
      <c r="N178" s="98">
        <f t="shared" si="12"/>
        <v>0</v>
      </c>
      <c r="Q178" s="149">
        <f t="shared" si="13"/>
        <v>0</v>
      </c>
      <c r="R178" s="149"/>
      <c r="T178" s="113"/>
      <c r="U178" s="113"/>
    </row>
    <row r="179" spans="4:21" x14ac:dyDescent="0.2">
      <c r="D179" s="101"/>
      <c r="E179" s="100"/>
      <c r="F179" s="100"/>
      <c r="G179" s="99"/>
      <c r="H179" s="99"/>
      <c r="I179" s="99"/>
      <c r="L179" s="98"/>
      <c r="N179" s="98">
        <f t="shared" si="12"/>
        <v>0</v>
      </c>
      <c r="Q179" s="149">
        <f t="shared" si="13"/>
        <v>0</v>
      </c>
      <c r="R179" s="149"/>
      <c r="T179" s="113"/>
      <c r="U179" s="113"/>
    </row>
    <row r="180" spans="4:21" x14ac:dyDescent="0.2">
      <c r="D180" s="101"/>
      <c r="E180" s="100"/>
      <c r="F180" s="100"/>
      <c r="G180" s="99"/>
      <c r="H180" s="99"/>
      <c r="I180" s="99"/>
      <c r="L180" s="98"/>
      <c r="N180" s="98">
        <f t="shared" si="12"/>
        <v>0</v>
      </c>
      <c r="Q180" s="149">
        <f t="shared" si="13"/>
        <v>0</v>
      </c>
      <c r="R180" s="149"/>
      <c r="T180" s="113"/>
      <c r="U180" s="113"/>
    </row>
    <row r="181" spans="4:21" x14ac:dyDescent="0.2">
      <c r="D181" s="101"/>
      <c r="E181" s="100"/>
      <c r="F181" s="100"/>
      <c r="G181" s="99"/>
      <c r="H181" s="99"/>
      <c r="I181" s="99"/>
      <c r="L181" s="98"/>
      <c r="N181" s="98">
        <f t="shared" si="12"/>
        <v>0</v>
      </c>
      <c r="Q181" s="149">
        <f t="shared" si="13"/>
        <v>0</v>
      </c>
      <c r="R181" s="149"/>
      <c r="T181" s="113"/>
      <c r="U181" s="113"/>
    </row>
    <row r="182" spans="4:21" x14ac:dyDescent="0.2">
      <c r="D182" s="101"/>
      <c r="E182" s="100"/>
      <c r="F182" s="100"/>
      <c r="G182" s="99"/>
      <c r="H182" s="99"/>
      <c r="I182" s="99"/>
      <c r="L182" s="98"/>
      <c r="N182" s="98">
        <f t="shared" si="12"/>
        <v>0</v>
      </c>
      <c r="Q182" s="149">
        <f t="shared" si="13"/>
        <v>0</v>
      </c>
      <c r="R182" s="149"/>
      <c r="T182" s="113"/>
      <c r="U182" s="113"/>
    </row>
    <row r="183" spans="4:21" x14ac:dyDescent="0.2">
      <c r="D183" s="101"/>
      <c r="E183" s="100"/>
      <c r="F183" s="100"/>
      <c r="G183" s="99"/>
      <c r="H183" s="99"/>
      <c r="I183" s="99"/>
      <c r="L183" s="98"/>
      <c r="N183" s="98">
        <f t="shared" si="12"/>
        <v>0</v>
      </c>
      <c r="Q183" s="149">
        <f t="shared" si="13"/>
        <v>0</v>
      </c>
      <c r="R183" s="149"/>
      <c r="T183" s="113"/>
      <c r="U183" s="113"/>
    </row>
    <row r="184" spans="4:21" x14ac:dyDescent="0.2">
      <c r="D184" s="101"/>
      <c r="E184" s="100"/>
      <c r="F184" s="100"/>
      <c r="G184" s="99"/>
      <c r="H184" s="99"/>
      <c r="I184" s="99"/>
      <c r="L184" s="98"/>
      <c r="N184" s="98">
        <f t="shared" si="12"/>
        <v>0</v>
      </c>
      <c r="Q184" s="149">
        <f t="shared" si="13"/>
        <v>0</v>
      </c>
      <c r="R184" s="149"/>
    </row>
    <row r="185" spans="4:21" x14ac:dyDescent="0.2">
      <c r="D185" s="101"/>
      <c r="E185" s="100"/>
      <c r="F185" s="100"/>
      <c r="G185" s="99"/>
      <c r="H185" s="99"/>
      <c r="I185" s="99"/>
      <c r="L185" s="98"/>
      <c r="N185" s="98">
        <f t="shared" si="12"/>
        <v>0</v>
      </c>
      <c r="Q185" s="149">
        <f t="shared" si="13"/>
        <v>0</v>
      </c>
      <c r="R185" s="149"/>
    </row>
    <row r="186" spans="4:21" x14ac:dyDescent="0.2">
      <c r="D186" s="101"/>
      <c r="E186" s="100"/>
      <c r="F186" s="100"/>
      <c r="G186" s="99"/>
      <c r="H186" s="99"/>
      <c r="I186" s="99"/>
      <c r="L186" s="98"/>
      <c r="N186" s="98">
        <f t="shared" si="12"/>
        <v>0</v>
      </c>
      <c r="Q186" s="149">
        <f t="shared" si="13"/>
        <v>0</v>
      </c>
      <c r="R186" s="149"/>
    </row>
    <row r="187" spans="4:21" x14ac:dyDescent="0.2">
      <c r="D187" s="101"/>
      <c r="E187" s="100"/>
      <c r="F187" s="100"/>
      <c r="G187" s="99"/>
      <c r="H187" s="99"/>
      <c r="I187" s="99"/>
      <c r="L187" s="98"/>
      <c r="N187" s="98">
        <f t="shared" si="12"/>
        <v>0</v>
      </c>
      <c r="Q187" s="149">
        <f t="shared" si="13"/>
        <v>0</v>
      </c>
      <c r="R187" s="149"/>
    </row>
    <row r="188" spans="4:21" x14ac:dyDescent="0.2">
      <c r="D188" s="101"/>
      <c r="E188" s="100"/>
      <c r="F188" s="100"/>
      <c r="G188" s="99"/>
      <c r="H188" s="99"/>
      <c r="I188" s="99"/>
      <c r="L188" s="98"/>
      <c r="N188" s="98">
        <f t="shared" si="12"/>
        <v>0</v>
      </c>
      <c r="Q188" s="149">
        <f t="shared" si="13"/>
        <v>0</v>
      </c>
      <c r="R188" s="149"/>
    </row>
    <row r="189" spans="4:21" x14ac:dyDescent="0.2">
      <c r="D189" s="101"/>
      <c r="E189" s="100"/>
      <c r="F189" s="100"/>
      <c r="G189" s="99"/>
      <c r="H189" s="99"/>
      <c r="I189" s="99"/>
      <c r="L189" s="98"/>
      <c r="N189" s="98">
        <f t="shared" si="12"/>
        <v>0</v>
      </c>
      <c r="Q189" s="149">
        <f t="shared" si="13"/>
        <v>0</v>
      </c>
      <c r="R189" s="149"/>
    </row>
    <row r="190" spans="4:21" x14ac:dyDescent="0.2">
      <c r="D190" s="101"/>
      <c r="E190" s="100"/>
      <c r="F190" s="100"/>
      <c r="G190" s="99"/>
      <c r="H190" s="99"/>
      <c r="I190" s="99"/>
      <c r="L190" s="98"/>
      <c r="N190" s="98">
        <f t="shared" si="12"/>
        <v>0</v>
      </c>
      <c r="Q190" s="149">
        <f t="shared" si="13"/>
        <v>0</v>
      </c>
      <c r="R190" s="149"/>
    </row>
    <row r="191" spans="4:21" x14ac:dyDescent="0.2">
      <c r="D191" s="101"/>
      <c r="E191" s="100"/>
      <c r="F191" s="100"/>
      <c r="G191" s="99"/>
      <c r="H191" s="99"/>
      <c r="I191" s="99"/>
      <c r="L191" s="98"/>
      <c r="N191" s="98">
        <f t="shared" si="12"/>
        <v>0</v>
      </c>
      <c r="Q191" s="149">
        <f t="shared" si="13"/>
        <v>0</v>
      </c>
      <c r="R191" s="149"/>
    </row>
    <row r="192" spans="4:21" x14ac:dyDescent="0.2">
      <c r="D192" s="101"/>
      <c r="E192" s="100"/>
      <c r="F192" s="100"/>
      <c r="G192" s="99"/>
      <c r="H192" s="99"/>
      <c r="I192" s="99"/>
      <c r="L192" s="98"/>
      <c r="N192" s="98">
        <f t="shared" si="12"/>
        <v>0</v>
      </c>
      <c r="Q192" s="149">
        <f t="shared" si="13"/>
        <v>0</v>
      </c>
      <c r="R192" s="149"/>
    </row>
    <row r="193" spans="4:18" x14ac:dyDescent="0.2">
      <c r="D193" s="101"/>
      <c r="E193" s="100"/>
      <c r="F193" s="100"/>
      <c r="G193" s="99"/>
      <c r="H193" s="99"/>
      <c r="I193" s="99"/>
      <c r="L193" s="98"/>
      <c r="N193" s="98">
        <f t="shared" si="12"/>
        <v>0</v>
      </c>
      <c r="Q193" s="149">
        <f t="shared" si="13"/>
        <v>0</v>
      </c>
      <c r="R193" s="149"/>
    </row>
    <row r="194" spans="4:18" x14ac:dyDescent="0.2">
      <c r="D194" s="101"/>
      <c r="E194" s="100"/>
      <c r="F194" s="100"/>
      <c r="G194" s="99"/>
      <c r="H194" s="99"/>
      <c r="I194" s="99"/>
      <c r="L194" s="98"/>
      <c r="N194" s="98">
        <f t="shared" si="12"/>
        <v>0</v>
      </c>
      <c r="Q194" s="149">
        <f t="shared" si="13"/>
        <v>0</v>
      </c>
      <c r="R194" s="149"/>
    </row>
    <row r="195" spans="4:18" x14ac:dyDescent="0.2">
      <c r="D195" s="101"/>
      <c r="E195" s="100"/>
      <c r="F195" s="100"/>
      <c r="G195" s="99"/>
      <c r="H195" s="99"/>
      <c r="I195" s="99"/>
      <c r="L195" s="98"/>
      <c r="N195" s="98">
        <f t="shared" si="12"/>
        <v>0</v>
      </c>
      <c r="Q195" s="149">
        <f t="shared" si="13"/>
        <v>0</v>
      </c>
      <c r="R195" s="149"/>
    </row>
    <row r="196" spans="4:18" x14ac:dyDescent="0.2">
      <c r="D196" s="101"/>
      <c r="E196" s="100"/>
      <c r="F196" s="100"/>
      <c r="G196" s="99"/>
      <c r="H196" s="99"/>
      <c r="I196" s="99"/>
      <c r="L196" s="98"/>
      <c r="N196" s="98">
        <f t="shared" si="12"/>
        <v>0</v>
      </c>
      <c r="Q196" s="149">
        <f t="shared" si="13"/>
        <v>0</v>
      </c>
      <c r="R196" s="149"/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8F1D0-1D42-4219-9A6A-816BE7D826D2}">
  <sheetPr codeName="Sheet23">
    <tabColor theme="9" tint="-0.249977111117893"/>
  </sheetPr>
  <dimension ref="B1:U196"/>
  <sheetViews>
    <sheetView topLeftCell="D86" zoomScale="130" zoomScaleNormal="130" workbookViewId="0">
      <selection activeCell="I107" sqref="I107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/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Asia Core RE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 t="s">
        <v>557</v>
      </c>
      <c r="F7" s="145" t="s">
        <v>501</v>
      </c>
      <c r="L7" s="318"/>
      <c r="N7" s="324"/>
      <c r="O7" s="316"/>
      <c r="T7" s="318"/>
    </row>
    <row r="8" spans="2:21" x14ac:dyDescent="0.2">
      <c r="B8" s="147" t="s">
        <v>28</v>
      </c>
      <c r="C8" s="147"/>
      <c r="D8" s="146" t="s">
        <v>478</v>
      </c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>
        <v>0.7</v>
      </c>
      <c r="N10" s="133">
        <f>STDEV(N14:N113)</f>
        <v>4.9320782300265389E-2</v>
      </c>
      <c r="O10" s="134">
        <f>N10*2</f>
        <v>9.8641564600530779E-2</v>
      </c>
      <c r="Q10" s="319" t="s">
        <v>480</v>
      </c>
      <c r="R10" s="319" t="s">
        <v>481</v>
      </c>
      <c r="T10" s="132">
        <f>SLOPE(T14:T113,U14:U113)</f>
        <v>0.60830202307890635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230">
        <v>45565</v>
      </c>
      <c r="E14" s="12">
        <v>9.6603129160000006E-3</v>
      </c>
      <c r="F14" s="12">
        <v>9.6603129160000006E-3</v>
      </c>
      <c r="G14" s="12">
        <v>8.3040855779999995E-3</v>
      </c>
      <c r="H14" s="12">
        <v>1.3562273379999999E-3</v>
      </c>
      <c r="I14" s="99"/>
      <c r="J14" s="154"/>
      <c r="L14" s="98">
        <f>(H14-($L$10*H15))/(1-$L$10)</f>
        <v>0.10525631893866665</v>
      </c>
      <c r="N14" s="98">
        <f>(1+L14)*(1+G14)*(1-I14)-1</f>
        <v>0.11443446199675877</v>
      </c>
      <c r="Q14" s="149">
        <f>F14</f>
        <v>9.6603129160000006E-3</v>
      </c>
      <c r="R14" s="149">
        <f>(1+N14)*(1+$I$7/4)-1</f>
        <v>0.11443446199675877</v>
      </c>
      <c r="S14" s="102"/>
      <c r="T14" s="113">
        <f t="shared" ref="T14:T76" si="0">H14</f>
        <v>1.3562273379999999E-3</v>
      </c>
      <c r="U14" s="113">
        <f t="shared" ref="U14:U76" si="1">H16</f>
        <v>-2.5205975711999999E-2</v>
      </c>
    </row>
    <row r="15" spans="2:21" ht="12" customHeight="1" x14ac:dyDescent="0.2">
      <c r="B15" s="320" t="s">
        <v>472</v>
      </c>
      <c r="D15" s="230">
        <v>45473</v>
      </c>
      <c r="E15" s="12">
        <v>-3.4955177139000003E-2</v>
      </c>
      <c r="F15" s="12">
        <v>-3.4955177139000003E-2</v>
      </c>
      <c r="G15" s="12">
        <v>8.2172062090000008E-3</v>
      </c>
      <c r="H15" s="12">
        <v>-4.3172383347999999E-2</v>
      </c>
      <c r="I15" s="99"/>
      <c r="L15" s="98">
        <f t="shared" ref="L15:L75" si="2">(H15-($L$10*H16))/(1-$L$10)</f>
        <v>-8.5094001165333319E-2</v>
      </c>
      <c r="N15" s="98">
        <f t="shared" ref="N15:N78" si="3">(1+L15)*(1+G15)*(1-I15)-1</f>
        <v>-7.757602991105772E-2</v>
      </c>
      <c r="Q15" s="149">
        <f t="shared" ref="Q15:Q78" si="4">F15</f>
        <v>-3.4955177139000003E-2</v>
      </c>
      <c r="R15" s="149">
        <f t="shared" ref="R15:R78" si="5">(1+N15)*(1+$I$7/4)-1</f>
        <v>-7.757602991105772E-2</v>
      </c>
      <c r="S15" s="102"/>
      <c r="T15" s="113">
        <f t="shared" si="0"/>
        <v>-4.3172383347999999E-2</v>
      </c>
      <c r="U15" s="113">
        <f t="shared" si="1"/>
        <v>-2.2579759256E-2</v>
      </c>
    </row>
    <row r="16" spans="2:21" x14ac:dyDescent="0.2">
      <c r="B16" s="320"/>
      <c r="D16" s="230">
        <v>45382</v>
      </c>
      <c r="E16" s="12">
        <v>-1.6433179248000002E-2</v>
      </c>
      <c r="F16" s="12">
        <v>-1.6433179248000002E-2</v>
      </c>
      <c r="G16" s="12">
        <v>8.7727964630000006E-3</v>
      </c>
      <c r="H16" s="12">
        <v>-2.5205975711999999E-2</v>
      </c>
      <c r="I16" s="99"/>
      <c r="L16" s="98">
        <f t="shared" si="2"/>
        <v>-3.1333814109333329E-2</v>
      </c>
      <c r="N16" s="98">
        <f t="shared" si="3"/>
        <v>-2.2835902819923981E-2</v>
      </c>
      <c r="Q16" s="149">
        <f t="shared" si="4"/>
        <v>-1.6433179248000002E-2</v>
      </c>
      <c r="R16" s="149">
        <f t="shared" si="5"/>
        <v>-2.2835902819923981E-2</v>
      </c>
      <c r="S16" s="102"/>
      <c r="T16" s="113">
        <f t="shared" si="0"/>
        <v>-2.5205975711999999E-2</v>
      </c>
      <c r="U16" s="113">
        <f t="shared" si="1"/>
        <v>-1.9672943498999999E-2</v>
      </c>
    </row>
    <row r="17" spans="2:21" ht="12.75" thickBot="1" x14ac:dyDescent="0.25">
      <c r="B17" s="321"/>
      <c r="D17" s="230">
        <v>45291</v>
      </c>
      <c r="E17" s="12">
        <v>-1.4522651119E-2</v>
      </c>
      <c r="F17" s="12">
        <v>-1.4522651119E-2</v>
      </c>
      <c r="G17" s="12">
        <v>8.0571081370000002E-3</v>
      </c>
      <c r="H17" s="12">
        <v>-2.2579759256E-2</v>
      </c>
      <c r="I17" s="99"/>
      <c r="L17" s="98">
        <f t="shared" si="2"/>
        <v>-2.9362329355666669E-2</v>
      </c>
      <c r="N17" s="98">
        <f t="shared" si="3"/>
        <v>-2.1541796681439407E-2</v>
      </c>
      <c r="Q17" s="149">
        <f t="shared" si="4"/>
        <v>-1.4522651119E-2</v>
      </c>
      <c r="R17" s="149">
        <f t="shared" si="5"/>
        <v>-2.1541796681439407E-2</v>
      </c>
      <c r="S17" s="102"/>
      <c r="T17" s="113">
        <f t="shared" si="0"/>
        <v>-2.2579759256E-2</v>
      </c>
      <c r="U17" s="113">
        <f t="shared" si="1"/>
        <v>-3.5395297005999998E-2</v>
      </c>
    </row>
    <row r="18" spans="2:21" x14ac:dyDescent="0.2">
      <c r="B18" s="152"/>
      <c r="D18" s="230">
        <v>45199</v>
      </c>
      <c r="E18" s="12">
        <v>-1.1347555291999999E-2</v>
      </c>
      <c r="F18" s="12">
        <v>-1.1347555291999999E-2</v>
      </c>
      <c r="G18" s="12">
        <v>8.3253882080000004E-3</v>
      </c>
      <c r="H18" s="12">
        <v>-1.9672943498999999E-2</v>
      </c>
      <c r="I18" s="99"/>
      <c r="L18" s="98">
        <f t="shared" si="2"/>
        <v>1.7012548017333328E-2</v>
      </c>
      <c r="N18" s="98">
        <f t="shared" si="3"/>
        <v>2.5479572291984942E-2</v>
      </c>
      <c r="Q18" s="149">
        <f t="shared" si="4"/>
        <v>-1.1347555291999999E-2</v>
      </c>
      <c r="R18" s="149">
        <f t="shared" si="5"/>
        <v>2.5479572291984942E-2</v>
      </c>
      <c r="S18" s="102"/>
      <c r="T18" s="113">
        <f t="shared" si="0"/>
        <v>-1.9672943498999999E-2</v>
      </c>
      <c r="U18" s="113">
        <f t="shared" si="1"/>
        <v>-1.4017959434000001E-2</v>
      </c>
    </row>
    <row r="19" spans="2:21" x14ac:dyDescent="0.2">
      <c r="D19" s="230">
        <v>45107</v>
      </c>
      <c r="E19" s="12">
        <v>-2.7260706858E-2</v>
      </c>
      <c r="F19" s="12">
        <v>-2.7260706858E-2</v>
      </c>
      <c r="G19" s="12">
        <v>8.134590148E-3</v>
      </c>
      <c r="H19" s="12">
        <v>-3.5395297005999998E-2</v>
      </c>
      <c r="I19" s="99"/>
      <c r="L19" s="98">
        <f t="shared" si="2"/>
        <v>-8.5275751340666645E-2</v>
      </c>
      <c r="N19" s="98">
        <f t="shared" si="3"/>
        <v>-7.7834844479385712E-2</v>
      </c>
      <c r="Q19" s="149">
        <f t="shared" si="4"/>
        <v>-2.7260706858E-2</v>
      </c>
      <c r="R19" s="149">
        <f t="shared" si="5"/>
        <v>-7.7834844479385712E-2</v>
      </c>
      <c r="S19" s="102"/>
      <c r="T19" s="113">
        <f t="shared" si="0"/>
        <v>-3.5395297005999998E-2</v>
      </c>
      <c r="U19" s="113">
        <f t="shared" si="1"/>
        <v>7.3600121180000004E-3</v>
      </c>
    </row>
    <row r="20" spans="2:21" x14ac:dyDescent="0.2">
      <c r="D20" s="230">
        <v>45016</v>
      </c>
      <c r="E20" s="12">
        <v>1.0167649569999999E-3</v>
      </c>
      <c r="F20" s="12">
        <v>1.0167649569999999E-3</v>
      </c>
      <c r="G20" s="12">
        <v>1.5034724391000001E-2</v>
      </c>
      <c r="H20" s="12">
        <v>-1.4017959434000001E-2</v>
      </c>
      <c r="I20" s="99"/>
      <c r="L20" s="98">
        <f t="shared" si="2"/>
        <v>-6.3899893055333321E-2</v>
      </c>
      <c r="N20" s="98">
        <f t="shared" si="3"/>
        <v>-4.9825885945034565E-2</v>
      </c>
      <c r="Q20" s="149">
        <f t="shared" si="4"/>
        <v>1.0167649569999999E-3</v>
      </c>
      <c r="R20" s="149">
        <f t="shared" si="5"/>
        <v>-4.9825885945034565E-2</v>
      </c>
      <c r="S20" s="102"/>
      <c r="T20" s="113">
        <f t="shared" si="0"/>
        <v>-1.4017959434000001E-2</v>
      </c>
      <c r="U20" s="113">
        <f t="shared" si="1"/>
        <v>-1.9997418840000001E-3</v>
      </c>
    </row>
    <row r="21" spans="2:21" x14ac:dyDescent="0.2">
      <c r="D21" s="230">
        <v>44926</v>
      </c>
      <c r="E21" s="12">
        <v>1.6514271999000001E-2</v>
      </c>
      <c r="F21" s="12">
        <v>1.6514271999000001E-2</v>
      </c>
      <c r="G21" s="12">
        <v>9.154259881E-3</v>
      </c>
      <c r="H21" s="12">
        <v>7.3600121180000004E-3</v>
      </c>
      <c r="I21" s="99"/>
      <c r="L21" s="98">
        <f t="shared" si="2"/>
        <v>2.9199438122666663E-2</v>
      </c>
      <c r="N21" s="98">
        <f t="shared" si="3"/>
        <v>3.862099724862067E-2</v>
      </c>
      <c r="Q21" s="149">
        <f t="shared" si="4"/>
        <v>1.6514271999000001E-2</v>
      </c>
      <c r="R21" s="149">
        <f t="shared" si="5"/>
        <v>3.862099724862067E-2</v>
      </c>
      <c r="S21" s="102"/>
      <c r="T21" s="113">
        <f t="shared" si="0"/>
        <v>7.3600121180000004E-3</v>
      </c>
      <c r="U21" s="113">
        <f t="shared" si="1"/>
        <v>6.8233019149999997E-3</v>
      </c>
    </row>
    <row r="22" spans="2:21" x14ac:dyDescent="0.2">
      <c r="D22" s="230">
        <v>44834</v>
      </c>
      <c r="E22" s="12">
        <v>7.8829395730000001E-3</v>
      </c>
      <c r="F22" s="12">
        <v>7.8829395730000001E-3</v>
      </c>
      <c r="G22" s="12">
        <v>9.8826814569999994E-3</v>
      </c>
      <c r="H22" s="12">
        <v>-1.9997418840000001E-3</v>
      </c>
      <c r="I22" s="99"/>
      <c r="L22" s="98">
        <f t="shared" si="2"/>
        <v>-2.2586844081666665E-2</v>
      </c>
      <c r="N22" s="98">
        <f t="shared" si="3"/>
        <v>-1.2927381209844602E-2</v>
      </c>
      <c r="Q22" s="149">
        <f t="shared" si="4"/>
        <v>7.8829395730000001E-3</v>
      </c>
      <c r="R22" s="149">
        <f t="shared" si="5"/>
        <v>-1.2927381209844602E-2</v>
      </c>
      <c r="S22" s="102"/>
      <c r="T22" s="113">
        <f t="shared" si="0"/>
        <v>-1.9997418840000001E-3</v>
      </c>
      <c r="U22" s="113">
        <f t="shared" si="1"/>
        <v>1.0306034816000001E-2</v>
      </c>
    </row>
    <row r="23" spans="2:21" x14ac:dyDescent="0.2">
      <c r="D23" s="230">
        <v>44742</v>
      </c>
      <c r="E23" s="12">
        <v>1.6267321054999999E-2</v>
      </c>
      <c r="F23" s="12">
        <v>1.6267321054999999E-2</v>
      </c>
      <c r="G23" s="12">
        <v>9.4440191400000009E-3</v>
      </c>
      <c r="H23" s="12">
        <v>6.8233019149999997E-3</v>
      </c>
      <c r="I23" s="99"/>
      <c r="L23" s="98">
        <f t="shared" si="2"/>
        <v>-1.3030748539999992E-3</v>
      </c>
      <c r="N23" s="98">
        <f t="shared" si="3"/>
        <v>8.128638022137924E-3</v>
      </c>
      <c r="Q23" s="149">
        <f t="shared" si="4"/>
        <v>1.6267321054999999E-2</v>
      </c>
      <c r="R23" s="149">
        <f t="shared" si="5"/>
        <v>8.128638022137924E-3</v>
      </c>
      <c r="T23" s="113">
        <f t="shared" si="0"/>
        <v>6.8233019149999997E-3</v>
      </c>
      <c r="U23" s="113">
        <f t="shared" si="1"/>
        <v>4.0578482896000002E-2</v>
      </c>
    </row>
    <row r="24" spans="2:21" x14ac:dyDescent="0.2">
      <c r="D24" s="230">
        <v>44651</v>
      </c>
      <c r="E24" s="12">
        <v>1.9443135069999999E-2</v>
      </c>
      <c r="F24" s="12">
        <v>1.9443135069999999E-2</v>
      </c>
      <c r="G24" s="12">
        <v>9.1371002540000003E-3</v>
      </c>
      <c r="H24" s="12">
        <v>1.0306034816000001E-2</v>
      </c>
      <c r="I24" s="99"/>
      <c r="L24" s="98">
        <f t="shared" si="2"/>
        <v>-6.0329677370666662E-2</v>
      </c>
      <c r="N24" s="98">
        <f t="shared" si="3"/>
        <v>-5.1743815427093942E-2</v>
      </c>
      <c r="Q24" s="149">
        <f t="shared" si="4"/>
        <v>1.9443135069999999E-2</v>
      </c>
      <c r="R24" s="149">
        <f t="shared" si="5"/>
        <v>-5.1743815427093942E-2</v>
      </c>
      <c r="T24" s="113">
        <f t="shared" si="0"/>
        <v>1.0306034816000001E-2</v>
      </c>
      <c r="U24" s="113">
        <f t="shared" si="1"/>
        <v>8.4813479749999993E-3</v>
      </c>
    </row>
    <row r="25" spans="2:21" x14ac:dyDescent="0.2">
      <c r="D25" s="230">
        <v>44561</v>
      </c>
      <c r="E25" s="12">
        <v>5.0833166627E-2</v>
      </c>
      <c r="F25" s="12">
        <v>5.0833166627E-2</v>
      </c>
      <c r="G25" s="12">
        <v>1.0254683731000001E-2</v>
      </c>
      <c r="H25" s="12">
        <v>4.0578482896000002E-2</v>
      </c>
      <c r="I25" s="99"/>
      <c r="L25" s="98">
        <f t="shared" si="2"/>
        <v>0.11547179771166666</v>
      </c>
      <c r="N25" s="98">
        <f t="shared" si="3"/>
        <v>0.12691060820804978</v>
      </c>
      <c r="Q25" s="149">
        <f t="shared" si="4"/>
        <v>5.0833166627E-2</v>
      </c>
      <c r="R25" s="149">
        <f t="shared" si="5"/>
        <v>0.12691060820804978</v>
      </c>
      <c r="T25" s="113">
        <f t="shared" si="0"/>
        <v>4.0578482896000002E-2</v>
      </c>
      <c r="U25" s="113">
        <f t="shared" si="1"/>
        <v>2.8825011006999999E-2</v>
      </c>
    </row>
    <row r="26" spans="2:21" x14ac:dyDescent="0.2">
      <c r="D26" s="230">
        <v>44469</v>
      </c>
      <c r="E26" s="12">
        <v>1.6407580471000001E-2</v>
      </c>
      <c r="F26" s="12">
        <v>1.6407580471000001E-2</v>
      </c>
      <c r="G26" s="12">
        <v>7.9262324959999998E-3</v>
      </c>
      <c r="H26" s="12">
        <v>8.4813479749999993E-3</v>
      </c>
      <c r="I26" s="99"/>
      <c r="L26" s="98">
        <f t="shared" si="2"/>
        <v>-3.898719909966665E-2</v>
      </c>
      <c r="N26" s="98">
        <f t="shared" si="3"/>
        <v>-3.1369988208098332E-2</v>
      </c>
      <c r="Q26" s="149">
        <f t="shared" si="4"/>
        <v>1.6407580471000001E-2</v>
      </c>
      <c r="R26" s="149">
        <f t="shared" si="5"/>
        <v>-3.1369988208098332E-2</v>
      </c>
      <c r="T26" s="113">
        <f t="shared" si="0"/>
        <v>8.4813479749999993E-3</v>
      </c>
      <c r="U26" s="113">
        <f t="shared" si="1"/>
        <v>5.4360969789999996E-3</v>
      </c>
    </row>
    <row r="27" spans="2:21" x14ac:dyDescent="0.2">
      <c r="D27" s="230">
        <v>44377</v>
      </c>
      <c r="E27" s="12">
        <v>3.7649740447999999E-2</v>
      </c>
      <c r="F27" s="12">
        <v>3.7649740447999999E-2</v>
      </c>
      <c r="G27" s="12">
        <v>8.8247294410000003E-3</v>
      </c>
      <c r="H27" s="12">
        <v>2.8825011006999999E-2</v>
      </c>
      <c r="I27" s="99"/>
      <c r="L27" s="98">
        <f t="shared" si="2"/>
        <v>8.3399143738999995E-2</v>
      </c>
      <c r="N27" s="98">
        <f t="shared" si="3"/>
        <v>9.2959848059107841E-2</v>
      </c>
      <c r="Q27" s="149">
        <f t="shared" si="4"/>
        <v>3.7649740447999999E-2</v>
      </c>
      <c r="R27" s="149">
        <f t="shared" si="5"/>
        <v>9.2959848059107841E-2</v>
      </c>
      <c r="T27" s="113">
        <f t="shared" si="0"/>
        <v>2.8825011006999999E-2</v>
      </c>
      <c r="U27" s="113">
        <f t="shared" si="1"/>
        <v>1.7596949470000001E-2</v>
      </c>
    </row>
    <row r="28" spans="2:21" x14ac:dyDescent="0.2">
      <c r="D28" s="230">
        <v>44286</v>
      </c>
      <c r="E28" s="12">
        <v>1.5347284564999999E-2</v>
      </c>
      <c r="F28" s="12">
        <v>1.5347284564999999E-2</v>
      </c>
      <c r="G28" s="12">
        <v>9.9111875860000004E-3</v>
      </c>
      <c r="H28" s="12">
        <v>5.4360969789999996E-3</v>
      </c>
      <c r="I28" s="99"/>
      <c r="L28" s="98">
        <f t="shared" si="2"/>
        <v>-2.29392255E-2</v>
      </c>
      <c r="N28" s="98">
        <f t="shared" si="3"/>
        <v>-1.3255392881008077E-2</v>
      </c>
      <c r="Q28" s="149">
        <f t="shared" si="4"/>
        <v>1.5347284564999999E-2</v>
      </c>
      <c r="R28" s="149">
        <f t="shared" si="5"/>
        <v>-1.3255392881008077E-2</v>
      </c>
      <c r="T28" s="113">
        <f t="shared" si="0"/>
        <v>5.4360969789999996E-3</v>
      </c>
      <c r="U28" s="113">
        <f t="shared" si="1"/>
        <v>2.8300705019999998E-3</v>
      </c>
    </row>
    <row r="29" spans="2:21" x14ac:dyDescent="0.2">
      <c r="D29" s="230">
        <v>44196</v>
      </c>
      <c r="E29" s="12">
        <v>2.6939208472999999E-2</v>
      </c>
      <c r="F29" s="12">
        <v>2.6939208472999999E-2</v>
      </c>
      <c r="G29" s="12">
        <v>9.3422590029999999E-3</v>
      </c>
      <c r="H29" s="12">
        <v>1.7596949470000001E-2</v>
      </c>
      <c r="I29" s="99"/>
      <c r="L29" s="98">
        <f t="shared" si="2"/>
        <v>5.2053000395333331E-2</v>
      </c>
      <c r="N29" s="98">
        <f t="shared" si="3"/>
        <v>6.1881552009909635E-2</v>
      </c>
      <c r="Q29" s="149">
        <f t="shared" si="4"/>
        <v>2.6939208472999999E-2</v>
      </c>
      <c r="R29" s="149">
        <f t="shared" si="5"/>
        <v>6.1881552009909635E-2</v>
      </c>
      <c r="T29" s="113">
        <f t="shared" si="0"/>
        <v>1.7596949470000001E-2</v>
      </c>
      <c r="U29" s="113">
        <f t="shared" si="1"/>
        <v>-4.2349932393999999E-2</v>
      </c>
    </row>
    <row r="30" spans="2:21" x14ac:dyDescent="0.2">
      <c r="D30" s="230">
        <v>44104</v>
      </c>
      <c r="E30" s="12">
        <v>1.028883699E-2</v>
      </c>
      <c r="F30" s="12">
        <v>1.028883699E-2</v>
      </c>
      <c r="G30" s="12">
        <v>7.4587664889999997E-3</v>
      </c>
      <c r="H30" s="12">
        <v>2.8300705019999998E-3</v>
      </c>
      <c r="I30" s="99"/>
      <c r="L30" s="98">
        <f t="shared" si="2"/>
        <v>0.1082500772593333</v>
      </c>
      <c r="N30" s="98">
        <f t="shared" si="3"/>
        <v>0.11651625579702696</v>
      </c>
      <c r="Q30" s="149">
        <f t="shared" si="4"/>
        <v>1.028883699E-2</v>
      </c>
      <c r="R30" s="149">
        <f t="shared" si="5"/>
        <v>0.11651625579702696</v>
      </c>
      <c r="T30" s="113">
        <f t="shared" si="0"/>
        <v>2.8300705019999998E-3</v>
      </c>
      <c r="U30" s="113">
        <f t="shared" si="1"/>
        <v>-1.2974574628E-2</v>
      </c>
    </row>
    <row r="31" spans="2:21" x14ac:dyDescent="0.2">
      <c r="D31" s="230">
        <v>44012</v>
      </c>
      <c r="E31" s="12">
        <v>-3.7104429414000002E-2</v>
      </c>
      <c r="F31" s="12">
        <v>-3.7104429414000002E-2</v>
      </c>
      <c r="G31" s="12">
        <v>5.2455029800000004E-3</v>
      </c>
      <c r="H31" s="12">
        <v>-4.2349932393999999E-2</v>
      </c>
      <c r="I31" s="99"/>
      <c r="L31" s="98">
        <f t="shared" si="2"/>
        <v>-0.11089243384799999</v>
      </c>
      <c r="N31" s="98">
        <f t="shared" si="3"/>
        <v>-0.10622861746020906</v>
      </c>
      <c r="Q31" s="149">
        <f t="shared" si="4"/>
        <v>-3.7104429414000002E-2</v>
      </c>
      <c r="R31" s="149">
        <f t="shared" si="5"/>
        <v>-0.10622861746020906</v>
      </c>
      <c r="T31" s="113">
        <f t="shared" si="0"/>
        <v>-4.2349932393999999E-2</v>
      </c>
      <c r="U31" s="113">
        <f t="shared" si="1"/>
        <v>9.8947823740000006E-3</v>
      </c>
    </row>
    <row r="32" spans="2:21" x14ac:dyDescent="0.2">
      <c r="D32" s="230">
        <v>43921</v>
      </c>
      <c r="E32" s="12">
        <v>-5.5645524660000003E-3</v>
      </c>
      <c r="F32" s="12">
        <v>-5.5645524660000003E-3</v>
      </c>
      <c r="G32" s="12">
        <v>7.4100221619999998E-3</v>
      </c>
      <c r="H32" s="12">
        <v>-1.2974574628E-2</v>
      </c>
      <c r="I32" s="99"/>
      <c r="L32" s="98">
        <f t="shared" si="2"/>
        <v>-6.6336407632666655E-2</v>
      </c>
      <c r="N32" s="98">
        <f t="shared" si="3"/>
        <v>-5.9417939721372326E-2</v>
      </c>
      <c r="Q32" s="149">
        <f t="shared" si="4"/>
        <v>-5.5645524660000003E-3</v>
      </c>
      <c r="R32" s="149">
        <f t="shared" si="5"/>
        <v>-5.9417939721372326E-2</v>
      </c>
      <c r="T32" s="113">
        <f t="shared" si="0"/>
        <v>-1.2974574628E-2</v>
      </c>
      <c r="U32" s="113">
        <f t="shared" si="1"/>
        <v>5.6690169669999999E-3</v>
      </c>
    </row>
    <row r="33" spans="4:21" x14ac:dyDescent="0.2">
      <c r="D33" s="230">
        <v>43830</v>
      </c>
      <c r="E33" s="12">
        <v>1.9982643301999999E-2</v>
      </c>
      <c r="F33" s="12">
        <v>1.9982643301999999E-2</v>
      </c>
      <c r="G33" s="12">
        <v>1.0087860928E-2</v>
      </c>
      <c r="H33" s="12">
        <v>9.8947823740000006E-3</v>
      </c>
      <c r="I33" s="99"/>
      <c r="L33" s="98">
        <f t="shared" si="2"/>
        <v>1.9754901656999998E-2</v>
      </c>
      <c r="N33" s="98">
        <f t="shared" si="3"/>
        <v>3.0042047285562035E-2</v>
      </c>
      <c r="Q33" s="149">
        <f t="shared" si="4"/>
        <v>1.9982643301999999E-2</v>
      </c>
      <c r="R33" s="149">
        <f t="shared" si="5"/>
        <v>3.0042047285562035E-2</v>
      </c>
      <c r="T33" s="113">
        <f t="shared" si="0"/>
        <v>9.8947823740000006E-3</v>
      </c>
      <c r="U33" s="113">
        <f t="shared" si="1"/>
        <v>9.4633778859999993E-3</v>
      </c>
    </row>
    <row r="34" spans="4:21" x14ac:dyDescent="0.2">
      <c r="D34" s="230">
        <v>43738</v>
      </c>
      <c r="E34" s="12">
        <v>1.5507195696E-2</v>
      </c>
      <c r="F34" s="12">
        <v>1.5507195696E-2</v>
      </c>
      <c r="G34" s="12">
        <v>9.8381787290000005E-3</v>
      </c>
      <c r="H34" s="12">
        <v>5.6690169669999999E-3</v>
      </c>
      <c r="I34" s="99"/>
      <c r="L34" s="98">
        <f t="shared" si="2"/>
        <v>-3.1844918439999973E-3</v>
      </c>
      <c r="N34" s="98">
        <f t="shared" si="3"/>
        <v>6.6223572850776513E-3</v>
      </c>
      <c r="Q34" s="149">
        <f t="shared" si="4"/>
        <v>1.5507195696E-2</v>
      </c>
      <c r="R34" s="149">
        <f t="shared" si="5"/>
        <v>6.6223572850776513E-3</v>
      </c>
      <c r="T34" s="113">
        <f t="shared" si="0"/>
        <v>5.6690169669999999E-3</v>
      </c>
      <c r="U34" s="113">
        <f t="shared" si="1"/>
        <v>4.1979626440000004E-3</v>
      </c>
    </row>
    <row r="35" spans="4:21" x14ac:dyDescent="0.2">
      <c r="D35" s="230">
        <v>43646</v>
      </c>
      <c r="E35" s="12">
        <v>1.8908407929999999E-2</v>
      </c>
      <c r="F35" s="12">
        <v>1.8908407929999999E-2</v>
      </c>
      <c r="G35" s="12">
        <v>9.4450300429999995E-3</v>
      </c>
      <c r="H35" s="12">
        <v>9.4633778859999993E-3</v>
      </c>
      <c r="I35" s="99"/>
      <c r="L35" s="98">
        <f t="shared" si="2"/>
        <v>2.1749346783999996E-2</v>
      </c>
      <c r="N35" s="98">
        <f t="shared" si="3"/>
        <v>3.1399800060790461E-2</v>
      </c>
      <c r="Q35" s="149">
        <f t="shared" si="4"/>
        <v>1.8908407929999999E-2</v>
      </c>
      <c r="R35" s="149">
        <f t="shared" si="5"/>
        <v>3.1399800060790461E-2</v>
      </c>
      <c r="T35" s="113">
        <f t="shared" si="0"/>
        <v>9.4633778859999993E-3</v>
      </c>
      <c r="U35" s="113">
        <f t="shared" si="1"/>
        <v>1.9140958919000001E-2</v>
      </c>
    </row>
    <row r="36" spans="4:21" x14ac:dyDescent="0.2">
      <c r="D36" s="230">
        <v>43555</v>
      </c>
      <c r="E36" s="12">
        <v>1.4339787638E-2</v>
      </c>
      <c r="F36" s="12">
        <v>1.4339787638E-2</v>
      </c>
      <c r="G36" s="12">
        <v>1.0141824995E-2</v>
      </c>
      <c r="H36" s="12">
        <v>4.1979626440000004E-3</v>
      </c>
      <c r="I36" s="99"/>
      <c r="L36" s="98">
        <f t="shared" si="2"/>
        <v>-3.0669028664333325E-2</v>
      </c>
      <c r="N36" s="98">
        <f t="shared" si="3"/>
        <v>-2.0838243590813543E-2</v>
      </c>
      <c r="Q36" s="149">
        <f t="shared" si="4"/>
        <v>1.4339787638E-2</v>
      </c>
      <c r="R36" s="149">
        <f t="shared" si="5"/>
        <v>-2.0838243590813543E-2</v>
      </c>
      <c r="T36" s="113">
        <f t="shared" si="0"/>
        <v>4.1979626440000004E-3</v>
      </c>
      <c r="U36" s="113">
        <f t="shared" si="1"/>
        <v>7.6281703190000001E-3</v>
      </c>
    </row>
    <row r="37" spans="4:21" x14ac:dyDescent="0.2">
      <c r="D37" s="230">
        <v>43465</v>
      </c>
      <c r="E37" s="12">
        <v>2.9310086627999998E-2</v>
      </c>
      <c r="F37" s="12">
        <v>2.9310086627999998E-2</v>
      </c>
      <c r="G37" s="12">
        <v>1.0169127708999999E-2</v>
      </c>
      <c r="H37" s="12">
        <v>1.9140958919000001E-2</v>
      </c>
      <c r="I37" s="99"/>
      <c r="L37" s="98">
        <f t="shared" si="2"/>
        <v>4.6004132318999996E-2</v>
      </c>
      <c r="N37" s="98">
        <f t="shared" si="3"/>
        <v>5.6641081924693415E-2</v>
      </c>
      <c r="Q37" s="149">
        <f t="shared" si="4"/>
        <v>2.9310086627999998E-2</v>
      </c>
      <c r="R37" s="149">
        <f t="shared" si="5"/>
        <v>5.6641081924693415E-2</v>
      </c>
      <c r="T37" s="113">
        <f t="shared" si="0"/>
        <v>1.9140958919000001E-2</v>
      </c>
      <c r="U37" s="113">
        <f t="shared" si="1"/>
        <v>1.6541545367000001E-2</v>
      </c>
    </row>
    <row r="38" spans="4:21" x14ac:dyDescent="0.2">
      <c r="D38" s="230">
        <v>43373</v>
      </c>
      <c r="E38" s="12">
        <v>1.811129006E-2</v>
      </c>
      <c r="F38" s="12">
        <v>1.811129006E-2</v>
      </c>
      <c r="G38" s="12">
        <v>1.0483119741E-2</v>
      </c>
      <c r="H38" s="12">
        <v>7.6281703190000001E-3</v>
      </c>
      <c r="I38" s="99"/>
      <c r="L38" s="98">
        <f t="shared" si="2"/>
        <v>-1.3169704793E-2</v>
      </c>
      <c r="N38" s="98">
        <f t="shared" si="3"/>
        <v>-2.8246446442985462E-3</v>
      </c>
      <c r="Q38" s="149">
        <f t="shared" si="4"/>
        <v>1.811129006E-2</v>
      </c>
      <c r="R38" s="149">
        <f t="shared" si="5"/>
        <v>-2.8246446442985462E-3</v>
      </c>
      <c r="T38" s="113">
        <f t="shared" si="0"/>
        <v>7.6281703190000001E-3</v>
      </c>
      <c r="U38" s="113">
        <f t="shared" si="1"/>
        <v>1.2252203571999999E-2</v>
      </c>
    </row>
    <row r="39" spans="4:21" x14ac:dyDescent="0.2">
      <c r="D39" s="230">
        <v>43281</v>
      </c>
      <c r="E39" s="12">
        <v>2.754190674E-2</v>
      </c>
      <c r="F39" s="12">
        <v>2.754190674E-2</v>
      </c>
      <c r="G39" s="12">
        <v>1.1000361373000001E-2</v>
      </c>
      <c r="H39" s="12">
        <v>1.6541545367000001E-2</v>
      </c>
      <c r="I39" s="99"/>
      <c r="L39" s="98">
        <f t="shared" si="2"/>
        <v>2.6550009555333338E-2</v>
      </c>
      <c r="N39" s="98">
        <f t="shared" si="3"/>
        <v>3.7842430627898604E-2</v>
      </c>
      <c r="Q39" s="149">
        <f t="shared" si="4"/>
        <v>2.754190674E-2</v>
      </c>
      <c r="R39" s="149">
        <f t="shared" si="5"/>
        <v>3.7842430627898604E-2</v>
      </c>
      <c r="T39" s="113">
        <f t="shared" si="0"/>
        <v>1.6541545367000001E-2</v>
      </c>
      <c r="U39" s="113">
        <f t="shared" si="1"/>
        <v>3.0793601733000001E-2</v>
      </c>
    </row>
    <row r="40" spans="4:21" x14ac:dyDescent="0.2">
      <c r="D40" s="230">
        <v>43190</v>
      </c>
      <c r="E40" s="12">
        <v>2.2056665611999999E-2</v>
      </c>
      <c r="F40" s="12">
        <v>2.2056665611999999E-2</v>
      </c>
      <c r="G40" s="12">
        <v>9.8044620399999997E-3</v>
      </c>
      <c r="H40" s="12">
        <v>1.2252203571999999E-2</v>
      </c>
      <c r="I40" s="99"/>
      <c r="L40" s="98">
        <f t="shared" si="2"/>
        <v>-3.1011058803666666E-2</v>
      </c>
      <c r="N40" s="98">
        <f t="shared" si="3"/>
        <v>-2.1510643512527405E-2</v>
      </c>
      <c r="Q40" s="149">
        <f t="shared" si="4"/>
        <v>2.2056665611999999E-2</v>
      </c>
      <c r="R40" s="149">
        <f t="shared" si="5"/>
        <v>-2.1510643512527405E-2</v>
      </c>
      <c r="T40" s="113">
        <f t="shared" si="0"/>
        <v>1.2252203571999999E-2</v>
      </c>
      <c r="U40" s="113">
        <f t="shared" si="1"/>
        <v>1.5367140719E-2</v>
      </c>
    </row>
    <row r="41" spans="4:21" x14ac:dyDescent="0.2">
      <c r="D41" s="230">
        <v>43100</v>
      </c>
      <c r="E41" s="12">
        <v>4.1698665069000003E-2</v>
      </c>
      <c r="F41" s="12">
        <v>4.1698665069000003E-2</v>
      </c>
      <c r="G41" s="12">
        <v>1.0905063336E-2</v>
      </c>
      <c r="H41" s="12">
        <v>3.0793601733000001E-2</v>
      </c>
      <c r="I41" s="99"/>
      <c r="L41" s="98">
        <f t="shared" si="2"/>
        <v>6.6788677432333327E-2</v>
      </c>
      <c r="N41" s="98">
        <f t="shared" si="3"/>
        <v>7.8422075525860668E-2</v>
      </c>
      <c r="Q41" s="149">
        <f t="shared" si="4"/>
        <v>4.1698665069000003E-2</v>
      </c>
      <c r="R41" s="149">
        <f t="shared" si="5"/>
        <v>7.8422075525860668E-2</v>
      </c>
      <c r="T41" s="113">
        <f t="shared" si="0"/>
        <v>3.0793601733000001E-2</v>
      </c>
      <c r="U41" s="113">
        <f t="shared" si="1"/>
        <v>1.8814878436E-2</v>
      </c>
    </row>
    <row r="42" spans="4:21" x14ac:dyDescent="0.2">
      <c r="D42" s="230">
        <v>43008</v>
      </c>
      <c r="E42" s="12">
        <v>2.6504189684999999E-2</v>
      </c>
      <c r="F42" s="12">
        <v>2.6504189684999999E-2</v>
      </c>
      <c r="G42" s="12">
        <v>1.1137048966000001E-2</v>
      </c>
      <c r="H42" s="12">
        <v>1.5367140719E-2</v>
      </c>
      <c r="I42" s="99"/>
      <c r="L42" s="98">
        <f t="shared" si="2"/>
        <v>7.3224193793333314E-3</v>
      </c>
      <c r="N42" s="98">
        <f t="shared" si="3"/>
        <v>1.8541018488510641E-2</v>
      </c>
      <c r="Q42" s="149">
        <f t="shared" si="4"/>
        <v>2.6504189684999999E-2</v>
      </c>
      <c r="R42" s="149">
        <f t="shared" si="5"/>
        <v>1.8541018488510641E-2</v>
      </c>
      <c r="T42" s="113">
        <f t="shared" si="0"/>
        <v>1.5367140719E-2</v>
      </c>
      <c r="U42" s="113">
        <f t="shared" si="1"/>
        <v>1.7268066578000001E-2</v>
      </c>
    </row>
    <row r="43" spans="4:21" x14ac:dyDescent="0.2">
      <c r="D43" s="230">
        <v>42916</v>
      </c>
      <c r="E43" s="12">
        <v>3.0124196605E-2</v>
      </c>
      <c r="F43" s="12">
        <v>3.0124196605E-2</v>
      </c>
      <c r="G43" s="12">
        <v>1.1309318168E-2</v>
      </c>
      <c r="H43" s="12">
        <v>1.8814878436E-2</v>
      </c>
      <c r="I43" s="99"/>
      <c r="L43" s="98">
        <f t="shared" si="2"/>
        <v>2.2424106104666667E-2</v>
      </c>
      <c r="N43" s="98">
        <f t="shared" si="3"/>
        <v>3.3987025623237299E-2</v>
      </c>
      <c r="Q43" s="149">
        <f t="shared" si="4"/>
        <v>3.0124196605E-2</v>
      </c>
      <c r="R43" s="149">
        <f t="shared" si="5"/>
        <v>3.3987025623237299E-2</v>
      </c>
      <c r="T43" s="113">
        <f t="shared" si="0"/>
        <v>1.8814878436E-2</v>
      </c>
      <c r="U43" s="113">
        <f t="shared" si="1"/>
        <v>1.9490542560000001E-2</v>
      </c>
    </row>
    <row r="44" spans="4:21" x14ac:dyDescent="0.2">
      <c r="D44" s="230">
        <v>42825</v>
      </c>
      <c r="E44" s="12">
        <v>2.9227234745E-2</v>
      </c>
      <c r="F44" s="12">
        <v>2.9227234745E-2</v>
      </c>
      <c r="G44" s="12">
        <v>1.1959168167E-2</v>
      </c>
      <c r="H44" s="12">
        <v>1.7268066578000001E-2</v>
      </c>
      <c r="I44" s="99"/>
      <c r="L44" s="98">
        <f t="shared" si="2"/>
        <v>1.2082289286666669E-2</v>
      </c>
      <c r="N44" s="98">
        <f t="shared" si="3"/>
        <v>2.4185951583088228E-2</v>
      </c>
      <c r="Q44" s="149">
        <f t="shared" si="4"/>
        <v>2.9227234745E-2</v>
      </c>
      <c r="R44" s="149">
        <f t="shared" si="5"/>
        <v>2.4185951583088228E-2</v>
      </c>
      <c r="T44" s="113">
        <f t="shared" si="0"/>
        <v>1.7268066578000001E-2</v>
      </c>
      <c r="U44" s="113">
        <f t="shared" si="1"/>
        <v>1.7117827259999999E-2</v>
      </c>
    </row>
    <row r="45" spans="4:21" x14ac:dyDescent="0.2">
      <c r="D45" s="230">
        <v>42735</v>
      </c>
      <c r="E45" s="12">
        <v>3.0645980366000001E-2</v>
      </c>
      <c r="F45" s="12">
        <v>3.0645980366000001E-2</v>
      </c>
      <c r="G45" s="12">
        <v>1.1155437806E-2</v>
      </c>
      <c r="H45" s="12">
        <v>1.9490542560000001E-2</v>
      </c>
      <c r="I45" s="99"/>
      <c r="L45" s="98">
        <f t="shared" si="2"/>
        <v>2.502687826E-2</v>
      </c>
      <c r="N45" s="98">
        <f t="shared" si="3"/>
        <v>3.6461501849907707E-2</v>
      </c>
      <c r="Q45" s="149">
        <f t="shared" si="4"/>
        <v>3.0645980366000001E-2</v>
      </c>
      <c r="R45" s="149">
        <f t="shared" si="5"/>
        <v>3.6461501849907707E-2</v>
      </c>
      <c r="T45" s="113">
        <f t="shared" si="0"/>
        <v>1.9490542560000001E-2</v>
      </c>
      <c r="U45" s="113">
        <f t="shared" si="1"/>
        <v>2.0547776580999998E-2</v>
      </c>
    </row>
    <row r="46" spans="4:21" x14ac:dyDescent="0.2">
      <c r="D46" s="230">
        <v>42643</v>
      </c>
      <c r="E46" s="12">
        <v>2.8225362402999998E-2</v>
      </c>
      <c r="F46" s="12">
        <v>2.8225362402999998E-2</v>
      </c>
      <c r="G46" s="12">
        <v>1.1107535143000001E-2</v>
      </c>
      <c r="H46" s="12">
        <v>1.7117827259999999E-2</v>
      </c>
      <c r="I46" s="99"/>
      <c r="L46" s="98">
        <f t="shared" si="2"/>
        <v>9.1146121776666689E-3</v>
      </c>
      <c r="N46" s="98">
        <f t="shared" si="3"/>
        <v>2.0323388195744752E-2</v>
      </c>
      <c r="Q46" s="149">
        <f t="shared" si="4"/>
        <v>2.8225362402999998E-2</v>
      </c>
      <c r="R46" s="149">
        <f t="shared" si="5"/>
        <v>2.0323388195744752E-2</v>
      </c>
      <c r="T46" s="113">
        <f t="shared" si="0"/>
        <v>1.7117827259999999E-2</v>
      </c>
      <c r="U46" s="113">
        <f t="shared" si="1"/>
        <v>1.8426637084000001E-2</v>
      </c>
    </row>
    <row r="47" spans="4:21" x14ac:dyDescent="0.2">
      <c r="D47" s="230">
        <v>42551</v>
      </c>
      <c r="E47" s="12">
        <v>3.2869931838000001E-2</v>
      </c>
      <c r="F47" s="12">
        <v>3.2869931838000001E-2</v>
      </c>
      <c r="G47" s="12">
        <v>1.2322155257999999E-2</v>
      </c>
      <c r="H47" s="12">
        <v>2.0547776580999998E-2</v>
      </c>
      <c r="I47" s="99"/>
      <c r="L47" s="98">
        <f t="shared" si="2"/>
        <v>2.5497102073999991E-2</v>
      </c>
      <c r="N47" s="98">
        <f t="shared" si="3"/>
        <v>3.8133436582384883E-2</v>
      </c>
      <c r="Q47" s="149">
        <f t="shared" si="4"/>
        <v>3.2869931838000001E-2</v>
      </c>
      <c r="R47" s="149">
        <f t="shared" si="5"/>
        <v>3.8133436582384883E-2</v>
      </c>
      <c r="T47" s="113">
        <f t="shared" si="0"/>
        <v>2.0547776580999998E-2</v>
      </c>
      <c r="U47" s="113">
        <f t="shared" si="1"/>
        <v>3.3753352415E-2</v>
      </c>
    </row>
    <row r="48" spans="4:21" x14ac:dyDescent="0.2">
      <c r="D48" s="230">
        <v>42460</v>
      </c>
      <c r="E48" s="12">
        <v>3.1883606653000003E-2</v>
      </c>
      <c r="F48" s="12">
        <v>3.1883606653000003E-2</v>
      </c>
      <c r="G48" s="12">
        <v>1.345696957E-2</v>
      </c>
      <c r="H48" s="12">
        <v>1.8426637084000001E-2</v>
      </c>
      <c r="I48" s="99"/>
      <c r="L48" s="98">
        <f t="shared" si="2"/>
        <v>-1.7335698688333321E-2</v>
      </c>
      <c r="N48" s="98">
        <f t="shared" si="3"/>
        <v>-4.1120150880569195E-3</v>
      </c>
      <c r="Q48" s="149">
        <f t="shared" si="4"/>
        <v>3.1883606653000003E-2</v>
      </c>
      <c r="R48" s="149">
        <f t="shared" si="5"/>
        <v>-4.1120150880569195E-3</v>
      </c>
      <c r="T48" s="113">
        <f t="shared" si="0"/>
        <v>1.8426637084000001E-2</v>
      </c>
      <c r="U48" s="113">
        <f t="shared" si="1"/>
        <v>2.3576395710999998E-2</v>
      </c>
    </row>
    <row r="49" spans="4:21" x14ac:dyDescent="0.2">
      <c r="D49" s="230">
        <v>42369</v>
      </c>
      <c r="E49" s="12">
        <v>4.6187656958999998E-2</v>
      </c>
      <c r="F49" s="12">
        <v>4.6187656958999998E-2</v>
      </c>
      <c r="G49" s="12">
        <v>1.2434304542999999E-2</v>
      </c>
      <c r="H49" s="12">
        <v>3.3753352415E-2</v>
      </c>
      <c r="I49" s="99"/>
      <c r="L49" s="98">
        <f t="shared" si="2"/>
        <v>5.7499584724333329E-2</v>
      </c>
      <c r="N49" s="98">
        <f t="shared" si="3"/>
        <v>7.0648856614891731E-2</v>
      </c>
      <c r="Q49" s="149">
        <f t="shared" si="4"/>
        <v>4.6187656958999998E-2</v>
      </c>
      <c r="R49" s="149">
        <f t="shared" si="5"/>
        <v>7.0648856614891731E-2</v>
      </c>
      <c r="T49" s="113">
        <f t="shared" si="0"/>
        <v>3.3753352415E-2</v>
      </c>
      <c r="U49" s="113">
        <f t="shared" si="1"/>
        <v>1.8658573726000001E-2</v>
      </c>
    </row>
    <row r="50" spans="4:21" x14ac:dyDescent="0.2">
      <c r="D50" s="230">
        <v>42277</v>
      </c>
      <c r="E50" s="12">
        <v>3.4840020316000003E-2</v>
      </c>
      <c r="F50" s="12">
        <v>3.4840020316000003E-2</v>
      </c>
      <c r="G50" s="12">
        <v>1.1263624605E-2</v>
      </c>
      <c r="H50" s="12">
        <v>2.3576395710999998E-2</v>
      </c>
      <c r="I50" s="99"/>
      <c r="L50" s="98">
        <f t="shared" si="2"/>
        <v>3.5051313675999993E-2</v>
      </c>
      <c r="N50" s="98">
        <f t="shared" si="3"/>
        <v>4.6709743120158631E-2</v>
      </c>
      <c r="Q50" s="149">
        <f t="shared" si="4"/>
        <v>3.4840020316000003E-2</v>
      </c>
      <c r="R50" s="149">
        <f t="shared" si="5"/>
        <v>4.6709743120158631E-2</v>
      </c>
      <c r="T50" s="113">
        <f t="shared" si="0"/>
        <v>2.3576395710999998E-2</v>
      </c>
      <c r="U50" s="113">
        <f t="shared" si="1"/>
        <v>1.753602072E-2</v>
      </c>
    </row>
    <row r="51" spans="4:21" x14ac:dyDescent="0.2">
      <c r="D51" s="230">
        <v>42185</v>
      </c>
      <c r="E51" s="12">
        <v>2.9830075199000002E-2</v>
      </c>
      <c r="F51" s="12">
        <v>2.9830075199000002E-2</v>
      </c>
      <c r="G51" s="12">
        <v>1.1171501473000001E-2</v>
      </c>
      <c r="H51" s="12">
        <v>1.8658573726000001E-2</v>
      </c>
      <c r="I51" s="99"/>
      <c r="L51" s="98">
        <f t="shared" si="2"/>
        <v>2.1277864073333336E-2</v>
      </c>
      <c r="N51" s="98">
        <f t="shared" si="3"/>
        <v>3.2687071236170873E-2</v>
      </c>
      <c r="Q51" s="149">
        <f t="shared" si="4"/>
        <v>2.9830075199000002E-2</v>
      </c>
      <c r="R51" s="149">
        <f t="shared" si="5"/>
        <v>3.2687071236170873E-2</v>
      </c>
      <c r="T51" s="113">
        <f t="shared" si="0"/>
        <v>1.8658573726000001E-2</v>
      </c>
      <c r="U51" s="113">
        <f t="shared" si="1"/>
        <v>1.4553022785E-2</v>
      </c>
    </row>
    <row r="52" spans="4:21" x14ac:dyDescent="0.2">
      <c r="D52" s="230">
        <v>42094</v>
      </c>
      <c r="E52" s="12">
        <v>2.8120478591E-2</v>
      </c>
      <c r="F52" s="12">
        <v>2.8120478591E-2</v>
      </c>
      <c r="G52" s="12">
        <v>1.0584457871E-2</v>
      </c>
      <c r="H52" s="12">
        <v>1.753602072E-2</v>
      </c>
      <c r="I52" s="99"/>
      <c r="L52" s="98">
        <f t="shared" si="2"/>
        <v>2.4496349234999999E-2</v>
      </c>
      <c r="N52" s="98">
        <f t="shared" si="3"/>
        <v>3.5340087682471211E-2</v>
      </c>
      <c r="Q52" s="149">
        <f t="shared" si="4"/>
        <v>2.8120478591E-2</v>
      </c>
      <c r="R52" s="149">
        <f t="shared" si="5"/>
        <v>3.5340087682471211E-2</v>
      </c>
      <c r="T52" s="113">
        <f t="shared" si="0"/>
        <v>1.753602072E-2</v>
      </c>
      <c r="U52" s="113">
        <f t="shared" si="1"/>
        <v>7.0224457970000003E-3</v>
      </c>
    </row>
    <row r="53" spans="4:21" x14ac:dyDescent="0.2">
      <c r="D53" s="230">
        <v>42004</v>
      </c>
      <c r="E53" s="12">
        <v>2.5528002625000001E-2</v>
      </c>
      <c r="F53" s="12">
        <v>2.5528002625000001E-2</v>
      </c>
      <c r="G53" s="12">
        <v>1.0974979839999999E-2</v>
      </c>
      <c r="H53" s="12">
        <v>1.4553022785E-2</v>
      </c>
      <c r="I53" s="99"/>
      <c r="L53" s="98">
        <f t="shared" si="2"/>
        <v>3.2124369090333324E-2</v>
      </c>
      <c r="N53" s="98">
        <f t="shared" si="3"/>
        <v>4.3451913233472528E-2</v>
      </c>
      <c r="Q53" s="149">
        <f t="shared" si="4"/>
        <v>2.5528002625000001E-2</v>
      </c>
      <c r="R53" s="149">
        <f t="shared" si="5"/>
        <v>4.3451913233472528E-2</v>
      </c>
      <c r="T53" s="113">
        <f t="shared" si="0"/>
        <v>1.4553022785E-2</v>
      </c>
      <c r="U53" s="113">
        <f t="shared" si="1"/>
        <v>1.5081028321000001E-2</v>
      </c>
    </row>
    <row r="54" spans="4:21" x14ac:dyDescent="0.2">
      <c r="D54" s="230">
        <v>41912</v>
      </c>
      <c r="E54" s="12">
        <v>1.9814911067999999E-2</v>
      </c>
      <c r="F54" s="12">
        <v>1.9814911067999999E-2</v>
      </c>
      <c r="G54" s="12">
        <v>1.2792465271E-2</v>
      </c>
      <c r="H54" s="12">
        <v>7.0224457970000003E-3</v>
      </c>
      <c r="I54" s="99"/>
      <c r="L54" s="98">
        <f t="shared" si="2"/>
        <v>-1.1780913425666664E-2</v>
      </c>
      <c r="N54" s="98">
        <f t="shared" si="3"/>
        <v>8.6084491947491237E-4</v>
      </c>
      <c r="Q54" s="149">
        <f t="shared" si="4"/>
        <v>1.9814911067999999E-2</v>
      </c>
      <c r="R54" s="149">
        <f t="shared" si="5"/>
        <v>8.6084491947491237E-4</v>
      </c>
      <c r="T54" s="113">
        <f t="shared" si="0"/>
        <v>7.0224457970000003E-3</v>
      </c>
      <c r="U54" s="113">
        <f t="shared" si="1"/>
        <v>1.5293467186E-2</v>
      </c>
    </row>
    <row r="55" spans="4:21" x14ac:dyDescent="0.2">
      <c r="D55" s="230">
        <v>41820</v>
      </c>
      <c r="E55" s="12">
        <v>2.7530443596000001E-2</v>
      </c>
      <c r="F55" s="12">
        <v>2.7530443596000001E-2</v>
      </c>
      <c r="G55" s="12">
        <v>1.2449415275E-2</v>
      </c>
      <c r="H55" s="12">
        <v>1.5081028321000001E-2</v>
      </c>
      <c r="I55" s="99"/>
      <c r="L55" s="98">
        <f t="shared" si="2"/>
        <v>1.4585337636000005E-2</v>
      </c>
      <c r="N55" s="98">
        <f t="shared" si="3"/>
        <v>2.7216331836156682E-2</v>
      </c>
      <c r="Q55" s="149">
        <f t="shared" si="4"/>
        <v>2.7530443596000001E-2</v>
      </c>
      <c r="R55" s="149">
        <f t="shared" si="5"/>
        <v>2.7216331836156682E-2</v>
      </c>
      <c r="T55" s="113">
        <f t="shared" si="0"/>
        <v>1.5081028321000001E-2</v>
      </c>
      <c r="U55" s="113">
        <f t="shared" si="1"/>
        <v>1.0787945144E-2</v>
      </c>
    </row>
    <row r="56" spans="4:21" x14ac:dyDescent="0.2">
      <c r="D56" s="230">
        <v>41729</v>
      </c>
      <c r="E56" s="12">
        <v>2.7195884391999998E-2</v>
      </c>
      <c r="F56" s="12">
        <v>2.7195884391999998E-2</v>
      </c>
      <c r="G56" s="12">
        <v>1.1902417206E-2</v>
      </c>
      <c r="H56" s="12">
        <v>1.5293467186E-2</v>
      </c>
      <c r="I56" s="99"/>
      <c r="L56" s="98">
        <f t="shared" si="2"/>
        <v>2.5806351950666665E-2</v>
      </c>
      <c r="N56" s="98">
        <f t="shared" si="3"/>
        <v>3.8015927124148252E-2</v>
      </c>
      <c r="Q56" s="149">
        <f t="shared" si="4"/>
        <v>2.7195884391999998E-2</v>
      </c>
      <c r="R56" s="149">
        <f t="shared" si="5"/>
        <v>3.8015927124148252E-2</v>
      </c>
      <c r="T56" s="113">
        <f t="shared" si="0"/>
        <v>1.5293467186E-2</v>
      </c>
      <c r="U56" s="113">
        <f t="shared" si="1"/>
        <v>8.4070723690000005E-3</v>
      </c>
    </row>
    <row r="57" spans="4:21" x14ac:dyDescent="0.2">
      <c r="D57" s="230">
        <v>41639</v>
      </c>
      <c r="E57" s="12">
        <v>2.3092463989999999E-2</v>
      </c>
      <c r="F57" s="12">
        <v>2.3092463989999999E-2</v>
      </c>
      <c r="G57" s="12">
        <v>1.2304518846E-2</v>
      </c>
      <c r="H57" s="12">
        <v>1.0787945144E-2</v>
      </c>
      <c r="I57" s="99"/>
      <c r="L57" s="98">
        <f t="shared" si="2"/>
        <v>1.6343314952333328E-2</v>
      </c>
      <c r="N57" s="98">
        <f t="shared" si="3"/>
        <v>2.8848930425170449E-2</v>
      </c>
      <c r="Q57" s="149">
        <f t="shared" si="4"/>
        <v>2.3092463989999999E-2</v>
      </c>
      <c r="R57" s="149">
        <f t="shared" si="5"/>
        <v>2.8848930425170449E-2</v>
      </c>
      <c r="T57" s="113">
        <f t="shared" si="0"/>
        <v>1.0787945144E-2</v>
      </c>
      <c r="U57" s="113">
        <f t="shared" si="1"/>
        <v>1.7664483488E-2</v>
      </c>
    </row>
    <row r="58" spans="4:21" x14ac:dyDescent="0.2">
      <c r="D58" s="230">
        <v>41547</v>
      </c>
      <c r="E58" s="12">
        <v>2.0278650086000001E-2</v>
      </c>
      <c r="F58" s="12">
        <v>2.0278650086000001E-2</v>
      </c>
      <c r="G58" s="12">
        <v>1.1871577717000001E-2</v>
      </c>
      <c r="H58" s="12">
        <v>8.4070723690000005E-3</v>
      </c>
      <c r="I58" s="99"/>
      <c r="L58" s="98">
        <f t="shared" si="2"/>
        <v>-1.3193553575333326E-2</v>
      </c>
      <c r="N58" s="98">
        <f t="shared" si="3"/>
        <v>-1.4786041549663675E-3</v>
      </c>
      <c r="Q58" s="149">
        <f t="shared" si="4"/>
        <v>2.0278650086000001E-2</v>
      </c>
      <c r="R58" s="149">
        <f t="shared" si="5"/>
        <v>-1.4786041549663675E-3</v>
      </c>
      <c r="T58" s="113">
        <f t="shared" si="0"/>
        <v>8.4070723690000005E-3</v>
      </c>
      <c r="U58" s="113">
        <f t="shared" si="1"/>
        <v>1.0002517298E-2</v>
      </c>
    </row>
    <row r="59" spans="4:21" x14ac:dyDescent="0.2">
      <c r="D59" s="230">
        <v>41455</v>
      </c>
      <c r="E59" s="12">
        <v>2.9751489935E-2</v>
      </c>
      <c r="F59" s="12">
        <v>2.9751489935E-2</v>
      </c>
      <c r="G59" s="12">
        <v>1.2087006447E-2</v>
      </c>
      <c r="H59" s="12">
        <v>1.7664483488E-2</v>
      </c>
      <c r="I59" s="99"/>
      <c r="L59" s="98">
        <f t="shared" si="2"/>
        <v>3.5542404597999996E-2</v>
      </c>
      <c r="N59" s="98">
        <f t="shared" si="3"/>
        <v>4.8059012318517835E-2</v>
      </c>
      <c r="Q59" s="149">
        <f t="shared" si="4"/>
        <v>2.9751489935E-2</v>
      </c>
      <c r="R59" s="149">
        <f t="shared" si="5"/>
        <v>4.8059012318517835E-2</v>
      </c>
      <c r="T59" s="113">
        <f t="shared" si="0"/>
        <v>1.7664483488E-2</v>
      </c>
      <c r="U59" s="113">
        <f t="shared" si="1"/>
        <v>1.1061806647000001E-2</v>
      </c>
    </row>
    <row r="60" spans="4:21" x14ac:dyDescent="0.2">
      <c r="D60" s="230">
        <v>41364</v>
      </c>
      <c r="E60" s="12">
        <v>2.1306413659999999E-2</v>
      </c>
      <c r="F60" s="12">
        <v>2.1306413659999999E-2</v>
      </c>
      <c r="G60" s="12">
        <v>1.1303896363000001E-2</v>
      </c>
      <c r="H60" s="12">
        <v>1.0002517298E-2</v>
      </c>
      <c r="I60" s="99"/>
      <c r="L60" s="98">
        <f t="shared" si="2"/>
        <v>7.5308421503333329E-3</v>
      </c>
      <c r="N60" s="98">
        <f t="shared" si="3"/>
        <v>1.8919866372526961E-2</v>
      </c>
      <c r="Q60" s="149">
        <f t="shared" si="4"/>
        <v>2.1306413659999999E-2</v>
      </c>
      <c r="R60" s="149">
        <f t="shared" si="5"/>
        <v>1.8919866372526961E-2</v>
      </c>
      <c r="T60" s="113">
        <f t="shared" si="0"/>
        <v>1.0002517298E-2</v>
      </c>
      <c r="U60" s="113">
        <f t="shared" si="1"/>
        <v>8.6525092330000004E-3</v>
      </c>
    </row>
    <row r="61" spans="4:21" x14ac:dyDescent="0.2">
      <c r="D61" s="230">
        <v>41274</v>
      </c>
      <c r="E61" s="12">
        <v>2.2658248435999999E-2</v>
      </c>
      <c r="F61" s="12">
        <v>2.2658248435999999E-2</v>
      </c>
      <c r="G61" s="12">
        <v>1.1596441787999999E-2</v>
      </c>
      <c r="H61" s="12">
        <v>1.1061806647000001E-2</v>
      </c>
      <c r="I61" s="99"/>
      <c r="L61" s="98">
        <f t="shared" si="2"/>
        <v>1.6683500612999998E-2</v>
      </c>
      <c r="N61" s="98">
        <f t="shared" si="3"/>
        <v>2.8473411644678537E-2</v>
      </c>
      <c r="Q61" s="149">
        <f t="shared" si="4"/>
        <v>2.2658248435999999E-2</v>
      </c>
      <c r="R61" s="149">
        <f t="shared" si="5"/>
        <v>2.8473411644678537E-2</v>
      </c>
      <c r="T61" s="113">
        <f t="shared" si="0"/>
        <v>1.1061806647000001E-2</v>
      </c>
      <c r="U61" s="113">
        <f t="shared" si="1"/>
        <v>4.4007309679999999E-3</v>
      </c>
    </row>
    <row r="62" spans="4:21" x14ac:dyDescent="0.2">
      <c r="D62" s="230">
        <v>41182</v>
      </c>
      <c r="E62" s="12">
        <v>1.9763385267E-2</v>
      </c>
      <c r="F62" s="12">
        <v>1.9763385267E-2</v>
      </c>
      <c r="G62" s="12">
        <v>1.1110876033999999E-2</v>
      </c>
      <c r="H62" s="12">
        <v>8.6525092330000004E-3</v>
      </c>
      <c r="I62" s="99"/>
      <c r="L62" s="98">
        <f t="shared" si="2"/>
        <v>1.8573325184666666E-2</v>
      </c>
      <c r="N62" s="98">
        <f t="shared" si="3"/>
        <v>2.9890567132332624E-2</v>
      </c>
      <c r="Q62" s="149">
        <f t="shared" si="4"/>
        <v>1.9763385267E-2</v>
      </c>
      <c r="R62" s="149">
        <f t="shared" si="5"/>
        <v>2.9890567132332624E-2</v>
      </c>
      <c r="T62" s="113">
        <f t="shared" si="0"/>
        <v>8.6525092330000004E-3</v>
      </c>
      <c r="U62" s="113">
        <f t="shared" si="1"/>
        <v>1.4537562614999999E-2</v>
      </c>
    </row>
    <row r="63" spans="4:21" x14ac:dyDescent="0.2">
      <c r="D63" s="230">
        <v>41090</v>
      </c>
      <c r="E63" s="12">
        <v>1.9271261099999999E-2</v>
      </c>
      <c r="F63" s="12">
        <v>1.9271261099999999E-2</v>
      </c>
      <c r="G63" s="12">
        <v>1.4870530131999999E-2</v>
      </c>
      <c r="H63" s="12">
        <v>4.4007309679999999E-3</v>
      </c>
      <c r="I63" s="99"/>
      <c r="L63" s="98">
        <f t="shared" si="2"/>
        <v>-1.9251876208333324E-2</v>
      </c>
      <c r="N63" s="98">
        <f t="shared" si="3"/>
        <v>-4.6676316815869034E-3</v>
      </c>
      <c r="Q63" s="149">
        <f t="shared" si="4"/>
        <v>1.9271261099999999E-2</v>
      </c>
      <c r="R63" s="149">
        <f t="shared" si="5"/>
        <v>-4.6676316815869034E-3</v>
      </c>
      <c r="T63" s="113">
        <f t="shared" si="0"/>
        <v>4.4007309679999999E-3</v>
      </c>
      <c r="U63" s="113">
        <f t="shared" si="1"/>
        <v>1.481280944E-2</v>
      </c>
    </row>
    <row r="64" spans="4:21" x14ac:dyDescent="0.2">
      <c r="D64" s="230">
        <v>40999</v>
      </c>
      <c r="E64" s="12">
        <v>2.5442981484E-2</v>
      </c>
      <c r="F64" s="12">
        <v>2.5442981484E-2</v>
      </c>
      <c r="G64" s="12">
        <v>1.0905418869E-2</v>
      </c>
      <c r="H64" s="12">
        <v>1.4537562614999999E-2</v>
      </c>
      <c r="I64" s="99"/>
      <c r="L64" s="98">
        <f t="shared" si="2"/>
        <v>1.3895320023333329E-2</v>
      </c>
      <c r="N64" s="98">
        <f t="shared" si="3"/>
        <v>2.4952273177506701E-2</v>
      </c>
      <c r="Q64" s="149">
        <f t="shared" si="4"/>
        <v>2.5442981484E-2</v>
      </c>
      <c r="R64" s="149">
        <f t="shared" si="5"/>
        <v>2.4952273177506701E-2</v>
      </c>
      <c r="T64" s="113">
        <f t="shared" si="0"/>
        <v>1.4537562614999999E-2</v>
      </c>
      <c r="U64" s="113">
        <f t="shared" si="1"/>
        <v>1.0241475057E-2</v>
      </c>
    </row>
    <row r="65" spans="4:21" x14ac:dyDescent="0.2">
      <c r="D65" s="230">
        <v>40908</v>
      </c>
      <c r="E65" s="12">
        <v>2.6756049123999998E-2</v>
      </c>
      <c r="F65" s="12">
        <v>2.6756049123999998E-2</v>
      </c>
      <c r="G65" s="12">
        <v>1.1943239684E-2</v>
      </c>
      <c r="H65" s="12">
        <v>1.481280944E-2</v>
      </c>
      <c r="I65" s="99"/>
      <c r="L65" s="98">
        <f t="shared" si="2"/>
        <v>2.5479256333666662E-2</v>
      </c>
      <c r="N65" s="98">
        <f t="shared" si="3"/>
        <v>3.7726800883029821E-2</v>
      </c>
      <c r="Q65" s="149">
        <f t="shared" si="4"/>
        <v>2.6756049123999998E-2</v>
      </c>
      <c r="R65" s="149">
        <f t="shared" si="5"/>
        <v>3.7726800883029821E-2</v>
      </c>
      <c r="T65" s="113">
        <f t="shared" si="0"/>
        <v>1.481280944E-2</v>
      </c>
      <c r="U65" s="113">
        <f t="shared" si="1"/>
        <v>1.3040174482999999E-2</v>
      </c>
    </row>
    <row r="66" spans="4:21" x14ac:dyDescent="0.2">
      <c r="D66" s="230">
        <v>40816</v>
      </c>
      <c r="E66" s="12">
        <v>2.1056232223000002E-2</v>
      </c>
      <c r="F66" s="12">
        <v>2.1056232223000002E-2</v>
      </c>
      <c r="G66" s="12">
        <v>1.0814757166E-2</v>
      </c>
      <c r="H66" s="12">
        <v>1.0241475057E-2</v>
      </c>
      <c r="I66" s="99"/>
      <c r="L66" s="98">
        <f t="shared" si="2"/>
        <v>3.711176396333336E-3</v>
      </c>
      <c r="N66" s="98">
        <f t="shared" si="3"/>
        <v>1.4566069033859819E-2</v>
      </c>
      <c r="Q66" s="149">
        <f t="shared" si="4"/>
        <v>2.1056232223000002E-2</v>
      </c>
      <c r="R66" s="149">
        <f t="shared" si="5"/>
        <v>1.4566069033859819E-2</v>
      </c>
      <c r="T66" s="113">
        <f t="shared" si="0"/>
        <v>1.0241475057E-2</v>
      </c>
      <c r="U66" s="113">
        <f t="shared" si="1"/>
        <v>6.6621796109999996E-3</v>
      </c>
    </row>
    <row r="67" spans="4:21" x14ac:dyDescent="0.2">
      <c r="D67" s="230">
        <v>40724</v>
      </c>
      <c r="E67" s="12">
        <v>2.4894553914000001E-2</v>
      </c>
      <c r="F67" s="12">
        <v>2.4894553914000001E-2</v>
      </c>
      <c r="G67" s="12">
        <v>1.1854379431E-2</v>
      </c>
      <c r="H67" s="12">
        <v>1.3040174482999999E-2</v>
      </c>
      <c r="I67" s="99"/>
      <c r="L67" s="98">
        <f t="shared" si="2"/>
        <v>2.7922162517666663E-2</v>
      </c>
      <c r="N67" s="98">
        <f t="shared" si="3"/>
        <v>4.0107541857685058E-2</v>
      </c>
      <c r="Q67" s="149">
        <f t="shared" si="4"/>
        <v>2.4894553914000001E-2</v>
      </c>
      <c r="R67" s="149">
        <f t="shared" si="5"/>
        <v>4.0107541857685058E-2</v>
      </c>
      <c r="T67" s="113">
        <f t="shared" si="0"/>
        <v>1.3040174482999999E-2</v>
      </c>
      <c r="U67" s="113">
        <f t="shared" si="1"/>
        <v>1.0491103922999999E-2</v>
      </c>
    </row>
    <row r="68" spans="4:21" x14ac:dyDescent="0.2">
      <c r="D68" s="230">
        <v>40633</v>
      </c>
      <c r="E68" s="12">
        <v>1.7493937511999999E-2</v>
      </c>
      <c r="F68" s="12">
        <v>1.7493937511999999E-2</v>
      </c>
      <c r="G68" s="12">
        <v>1.0831757900999999E-2</v>
      </c>
      <c r="H68" s="12">
        <v>6.6621796109999996E-3</v>
      </c>
      <c r="I68" s="99"/>
      <c r="L68" s="98">
        <f t="shared" si="2"/>
        <v>-2.271977116999997E-3</v>
      </c>
      <c r="N68" s="98">
        <f t="shared" si="3"/>
        <v>8.5351712779120348E-3</v>
      </c>
      <c r="Q68" s="149">
        <f t="shared" si="4"/>
        <v>1.7493937511999999E-2</v>
      </c>
      <c r="R68" s="149">
        <f t="shared" si="5"/>
        <v>8.5351712779120348E-3</v>
      </c>
      <c r="T68" s="113">
        <f t="shared" si="0"/>
        <v>6.6621796109999996E-3</v>
      </c>
      <c r="U68" s="113">
        <f t="shared" si="1"/>
        <v>1.8357408363999999E-2</v>
      </c>
    </row>
    <row r="69" spans="4:21" x14ac:dyDescent="0.2">
      <c r="D69" s="230">
        <v>40543</v>
      </c>
      <c r="E69" s="12">
        <v>2.1933743883000002E-2</v>
      </c>
      <c r="F69" s="12">
        <v>2.1933743883000002E-2</v>
      </c>
      <c r="G69" s="12">
        <v>1.1442639960000001E-2</v>
      </c>
      <c r="H69" s="12">
        <v>1.0491103922999999E-2</v>
      </c>
      <c r="I69" s="99"/>
      <c r="L69" s="98">
        <f t="shared" si="2"/>
        <v>-7.8636064393333288E-3</v>
      </c>
      <c r="N69" s="98">
        <f t="shared" si="3"/>
        <v>3.4890531033942018E-3</v>
      </c>
      <c r="Q69" s="149">
        <f t="shared" si="4"/>
        <v>2.1933743883000002E-2</v>
      </c>
      <c r="R69" s="149">
        <f t="shared" si="5"/>
        <v>3.4890531033942018E-3</v>
      </c>
      <c r="T69" s="113">
        <f t="shared" si="0"/>
        <v>1.0491103922999999E-2</v>
      </c>
      <c r="U69" s="113">
        <f t="shared" si="1"/>
        <v>2.6801034174999998E-2</v>
      </c>
    </row>
    <row r="70" spans="4:21" x14ac:dyDescent="0.2">
      <c r="D70" s="230">
        <v>40451</v>
      </c>
      <c r="E70" s="12">
        <v>3.0007231759000001E-2</v>
      </c>
      <c r="F70" s="12">
        <v>3.0007231759000001E-2</v>
      </c>
      <c r="G70" s="12">
        <v>1.1649823395E-2</v>
      </c>
      <c r="H70" s="12">
        <v>1.8357408363999999E-2</v>
      </c>
      <c r="I70" s="99"/>
      <c r="L70" s="98">
        <f t="shared" si="2"/>
        <v>-1.3443851949999917E-3</v>
      </c>
      <c r="N70" s="98">
        <f t="shared" si="3"/>
        <v>1.0289776349903468E-2</v>
      </c>
      <c r="Q70" s="149">
        <f t="shared" si="4"/>
        <v>3.0007231759000001E-2</v>
      </c>
      <c r="R70" s="149">
        <f t="shared" si="5"/>
        <v>1.0289776349903468E-2</v>
      </c>
      <c r="T70" s="113">
        <f t="shared" si="0"/>
        <v>1.8357408363999999E-2</v>
      </c>
      <c r="U70" s="113">
        <f t="shared" si="1"/>
        <v>5.8183666649999997E-3</v>
      </c>
    </row>
    <row r="71" spans="4:21" x14ac:dyDescent="0.2">
      <c r="D71" s="230">
        <v>40359</v>
      </c>
      <c r="E71" s="12">
        <v>3.8295588715000002E-2</v>
      </c>
      <c r="F71" s="12">
        <v>3.8295588715000002E-2</v>
      </c>
      <c r="G71" s="12">
        <v>1.149455454E-2</v>
      </c>
      <c r="H71" s="12">
        <v>2.6801034174999998E-2</v>
      </c>
      <c r="I71" s="99"/>
      <c r="L71" s="98">
        <f t="shared" si="2"/>
        <v>7.5760591698333324E-2</v>
      </c>
      <c r="N71" s="98">
        <f t="shared" si="3"/>
        <v>8.8125980491592371E-2</v>
      </c>
      <c r="Q71" s="149">
        <f t="shared" si="4"/>
        <v>3.8295588715000002E-2</v>
      </c>
      <c r="R71" s="149">
        <f t="shared" si="5"/>
        <v>8.8125980491592371E-2</v>
      </c>
      <c r="T71" s="113">
        <f t="shared" si="0"/>
        <v>2.6801034174999998E-2</v>
      </c>
      <c r="U71" s="113">
        <f t="shared" si="1"/>
        <v>-4.7589797459999996E-3</v>
      </c>
    </row>
    <row r="72" spans="4:21" x14ac:dyDescent="0.2">
      <c r="D72" s="230">
        <v>40268</v>
      </c>
      <c r="E72" s="12">
        <v>1.9592579042E-2</v>
      </c>
      <c r="F72" s="12">
        <v>1.9592579042E-2</v>
      </c>
      <c r="G72" s="12">
        <v>1.3774212377E-2</v>
      </c>
      <c r="H72" s="12">
        <v>5.8183666649999997E-3</v>
      </c>
      <c r="I72" s="99"/>
      <c r="L72" s="98">
        <f t="shared" si="2"/>
        <v>3.0498841623999996E-2</v>
      </c>
      <c r="N72" s="98">
        <f t="shared" si="3"/>
        <v>4.4693151522781305E-2</v>
      </c>
      <c r="Q72" s="149">
        <f t="shared" si="4"/>
        <v>1.9592579042E-2</v>
      </c>
      <c r="R72" s="149">
        <f t="shared" si="5"/>
        <v>4.4693151522781305E-2</v>
      </c>
      <c r="T72" s="113">
        <f t="shared" si="0"/>
        <v>5.8183666649999997E-3</v>
      </c>
      <c r="U72" s="113">
        <f t="shared" si="1"/>
        <v>-2.1971870155999999E-2</v>
      </c>
    </row>
    <row r="73" spans="4:21" x14ac:dyDescent="0.2">
      <c r="D73" s="230">
        <v>40178</v>
      </c>
      <c r="E73" s="12">
        <v>4.6656571500000004E-3</v>
      </c>
      <c r="F73" s="12">
        <v>4.6656571500000004E-3</v>
      </c>
      <c r="G73" s="12">
        <v>9.424636896E-3</v>
      </c>
      <c r="H73" s="12">
        <v>-4.7589797459999996E-3</v>
      </c>
      <c r="I73" s="99"/>
      <c r="L73" s="98">
        <f t="shared" si="2"/>
        <v>3.5404431210666658E-2</v>
      </c>
      <c r="N73" s="98">
        <f t="shared" si="3"/>
        <v>4.5162742015336654E-2</v>
      </c>
      <c r="Q73" s="149">
        <f t="shared" si="4"/>
        <v>4.6656571500000004E-3</v>
      </c>
      <c r="R73" s="149">
        <f t="shared" si="5"/>
        <v>4.5162742015336654E-2</v>
      </c>
      <c r="T73" s="113">
        <f t="shared" si="0"/>
        <v>-4.7589797459999996E-3</v>
      </c>
      <c r="U73" s="113">
        <f t="shared" si="1"/>
        <v>-5.3232239394999999E-2</v>
      </c>
    </row>
    <row r="74" spans="4:21" x14ac:dyDescent="0.2">
      <c r="D74" s="230">
        <v>40086</v>
      </c>
      <c r="E74" s="12">
        <v>-2.2009268219999999E-3</v>
      </c>
      <c r="F74" s="12">
        <v>-2.2009268219999999E-3</v>
      </c>
      <c r="G74" s="12">
        <v>1.9770943334999999E-2</v>
      </c>
      <c r="H74" s="12">
        <v>-2.1971870155999999E-2</v>
      </c>
      <c r="I74" s="99"/>
      <c r="L74" s="98">
        <f t="shared" si="2"/>
        <v>5.0968991401666656E-2</v>
      </c>
      <c r="N74" s="98">
        <f t="shared" si="3"/>
        <v>7.1747639777510974E-2</v>
      </c>
      <c r="Q74" s="149">
        <f t="shared" si="4"/>
        <v>-2.2009268219999999E-3</v>
      </c>
      <c r="R74" s="149">
        <f t="shared" si="5"/>
        <v>7.1747639777510974E-2</v>
      </c>
      <c r="T74" s="113">
        <f t="shared" si="0"/>
        <v>-2.1971870155999999E-2</v>
      </c>
      <c r="U74" s="113">
        <f t="shared" si="1"/>
        <v>-4.5463210439999999E-2</v>
      </c>
    </row>
    <row r="75" spans="4:21" x14ac:dyDescent="0.2">
      <c r="D75" s="230">
        <v>39994</v>
      </c>
      <c r="E75" s="12">
        <v>-4.1806261827000001E-2</v>
      </c>
      <c r="F75" s="12">
        <v>-4.1806261827000001E-2</v>
      </c>
      <c r="G75" s="12">
        <v>1.1425977568E-2</v>
      </c>
      <c r="H75" s="12">
        <v>-5.3232239394999999E-2</v>
      </c>
      <c r="I75" s="99"/>
      <c r="L75" s="98">
        <f t="shared" si="2"/>
        <v>-7.1359973623333323E-2</v>
      </c>
      <c r="N75" s="98">
        <f t="shared" si="3"/>
        <v>-6.0749353513206761E-2</v>
      </c>
      <c r="Q75" s="149">
        <f t="shared" si="4"/>
        <v>-4.1806261827000001E-2</v>
      </c>
      <c r="R75" s="149">
        <f t="shared" si="5"/>
        <v>-6.0749353513206761E-2</v>
      </c>
      <c r="T75" s="113">
        <f t="shared" si="0"/>
        <v>-5.3232239394999999E-2</v>
      </c>
      <c r="U75" s="113">
        <f t="shared" si="1"/>
        <v>-6.3389961029999997E-2</v>
      </c>
    </row>
    <row r="76" spans="4:21" x14ac:dyDescent="0.2">
      <c r="D76" s="230">
        <v>39903</v>
      </c>
      <c r="E76" s="12">
        <v>-3.5116351030999998E-2</v>
      </c>
      <c r="F76" s="12">
        <v>-3.5116351030999998E-2</v>
      </c>
      <c r="G76" s="12">
        <v>1.0346859409999999E-2</v>
      </c>
      <c r="H76" s="12">
        <v>-4.5463210439999999E-2</v>
      </c>
      <c r="I76" s="99"/>
      <c r="L76" s="98">
        <f t="shared" ref="L76:L139" si="6">(H76-($L$10*H77))/(1-$L$10)</f>
        <v>-3.6341257300000203E-3</v>
      </c>
      <c r="N76" s="98">
        <f t="shared" si="3"/>
        <v>6.6751318919935354E-3</v>
      </c>
      <c r="Q76" s="149">
        <f t="shared" si="4"/>
        <v>-3.5116351030999998E-2</v>
      </c>
      <c r="R76" s="149">
        <f t="shared" si="5"/>
        <v>6.6751318919935354E-3</v>
      </c>
      <c r="T76" s="113">
        <f t="shared" si="0"/>
        <v>-4.5463210439999999E-2</v>
      </c>
      <c r="U76" s="113">
        <f t="shared" si="1"/>
        <v>-2.5389300156000001E-2</v>
      </c>
    </row>
    <row r="77" spans="4:21" x14ac:dyDescent="0.2">
      <c r="D77" s="230">
        <v>39813</v>
      </c>
      <c r="E77" s="12">
        <v>-5.2893193238E-2</v>
      </c>
      <c r="F77" s="12">
        <v>-5.2893193238E-2</v>
      </c>
      <c r="G77" s="12">
        <v>1.0496767791999999E-2</v>
      </c>
      <c r="H77" s="12">
        <v>-6.3389961029999997E-2</v>
      </c>
      <c r="I77" s="99"/>
      <c r="L77" s="98">
        <f t="shared" si="6"/>
        <v>-0.15205816973599998</v>
      </c>
      <c r="N77" s="98">
        <f t="shared" si="3"/>
        <v>-0.14315752124259518</v>
      </c>
      <c r="Q77" s="149">
        <f t="shared" si="4"/>
        <v>-5.2893193238E-2</v>
      </c>
      <c r="R77" s="149">
        <f t="shared" si="5"/>
        <v>-0.14315752124259518</v>
      </c>
      <c r="T77" s="113">
        <f t="shared" ref="T77:T111" si="7">H77</f>
        <v>-6.3389961029999997E-2</v>
      </c>
      <c r="U77" s="113">
        <f t="shared" ref="U77:U111" si="8">H79</f>
        <v>4.5759418149999998E-3</v>
      </c>
    </row>
    <row r="78" spans="4:21" x14ac:dyDescent="0.2">
      <c r="D78" s="230">
        <v>39721</v>
      </c>
      <c r="E78" s="12">
        <v>-1.3906006195999999E-2</v>
      </c>
      <c r="F78" s="12">
        <v>-1.3906006195999999E-2</v>
      </c>
      <c r="G78" s="12">
        <v>1.1483293961E-2</v>
      </c>
      <c r="H78" s="12">
        <v>-2.5389300156000001E-2</v>
      </c>
      <c r="I78" s="99"/>
      <c r="L78" s="98">
        <f t="shared" si="6"/>
        <v>-9.5308198088333324E-2</v>
      </c>
      <c r="N78" s="98">
        <f t="shared" si="3"/>
        <v>-8.491935618287505E-2</v>
      </c>
      <c r="Q78" s="149">
        <f t="shared" si="4"/>
        <v>-1.3906006195999999E-2</v>
      </c>
      <c r="R78" s="149">
        <f t="shared" si="5"/>
        <v>-8.491935618287505E-2</v>
      </c>
      <c r="T78" s="113">
        <f t="shared" si="7"/>
        <v>-2.5389300156000001E-2</v>
      </c>
      <c r="U78" s="113">
        <f t="shared" si="8"/>
        <v>1.3781356109E-2</v>
      </c>
    </row>
    <row r="79" spans="4:21" x14ac:dyDescent="0.2">
      <c r="D79" s="230">
        <v>39629</v>
      </c>
      <c r="E79" s="12">
        <v>1.514661499E-2</v>
      </c>
      <c r="F79" s="12">
        <v>1.514661499E-2</v>
      </c>
      <c r="G79" s="12">
        <v>1.0570673176E-2</v>
      </c>
      <c r="H79" s="12">
        <v>4.5759418149999998E-3</v>
      </c>
      <c r="I79" s="99"/>
      <c r="L79" s="98">
        <f t="shared" si="6"/>
        <v>-1.6903358204333328E-2</v>
      </c>
      <c r="N79" s="98">
        <f t="shared" ref="N79:N142" si="9">(1+L79)*(1+G79)*(1-I79)-1</f>
        <v>-6.5113649034881371E-3</v>
      </c>
      <c r="Q79" s="149">
        <f t="shared" ref="Q79:Q142" si="10">F79</f>
        <v>1.514661499E-2</v>
      </c>
      <c r="R79" s="149">
        <f t="shared" ref="R79:R142" si="11">(1+N79)*(1+$I$7/4)-1</f>
        <v>-6.5113649034881371E-3</v>
      </c>
      <c r="T79" s="113">
        <f t="shared" si="7"/>
        <v>4.5759418149999998E-3</v>
      </c>
      <c r="U79" s="113">
        <f t="shared" si="8"/>
        <v>4.5319109434999998E-2</v>
      </c>
    </row>
    <row r="80" spans="4:21" x14ac:dyDescent="0.2">
      <c r="D80" s="230">
        <v>39538</v>
      </c>
      <c r="E80" s="12">
        <v>2.3750090301999999E-2</v>
      </c>
      <c r="F80" s="12">
        <v>2.3750090301999999E-2</v>
      </c>
      <c r="G80" s="12">
        <v>9.9687341929999996E-3</v>
      </c>
      <c r="H80" s="12">
        <v>1.3781356109E-2</v>
      </c>
      <c r="I80" s="99"/>
      <c r="L80" s="98">
        <f t="shared" si="6"/>
        <v>-5.9806734984999985E-2</v>
      </c>
      <c r="N80" s="98">
        <f t="shared" si="9"/>
        <v>-5.0434198236016692E-2</v>
      </c>
      <c r="Q80" s="149">
        <f t="shared" si="10"/>
        <v>2.3750090301999999E-2</v>
      </c>
      <c r="R80" s="149">
        <f t="shared" si="11"/>
        <v>-5.0434198236016692E-2</v>
      </c>
      <c r="T80" s="113">
        <f t="shared" si="7"/>
        <v>1.3781356109E-2</v>
      </c>
      <c r="U80" s="113">
        <f t="shared" si="8"/>
        <v>2.3041975791000001E-2</v>
      </c>
    </row>
    <row r="81" spans="4:21" x14ac:dyDescent="0.2">
      <c r="D81" s="230">
        <v>39447</v>
      </c>
      <c r="E81" s="12">
        <v>5.6002899294E-2</v>
      </c>
      <c r="F81" s="12">
        <v>5.6002899294E-2</v>
      </c>
      <c r="G81" s="12">
        <v>1.0683789859E-2</v>
      </c>
      <c r="H81" s="12">
        <v>4.5319109434999998E-2</v>
      </c>
      <c r="I81" s="99"/>
      <c r="L81" s="98">
        <f t="shared" si="6"/>
        <v>9.7299087937666645E-2</v>
      </c>
      <c r="N81" s="98">
        <f t="shared" si="9"/>
        <v>0.10902240080566505</v>
      </c>
      <c r="Q81" s="149">
        <f t="shared" si="10"/>
        <v>5.6002899294E-2</v>
      </c>
      <c r="R81" s="149">
        <f t="shared" si="11"/>
        <v>0.10902240080566505</v>
      </c>
      <c r="T81" s="113">
        <f t="shared" si="7"/>
        <v>4.5319109434999998E-2</v>
      </c>
      <c r="U81" s="113">
        <f t="shared" si="8"/>
        <v>4.1729769717000001E-2</v>
      </c>
    </row>
    <row r="82" spans="4:21" x14ac:dyDescent="0.2">
      <c r="D82" s="230">
        <v>39355</v>
      </c>
      <c r="E82" s="12">
        <v>3.4397897028000002E-2</v>
      </c>
      <c r="F82" s="12">
        <v>3.4397897028000002E-2</v>
      </c>
      <c r="G82" s="12">
        <v>1.1355921236999999E-2</v>
      </c>
      <c r="H82" s="12">
        <v>2.3041975791000001E-2</v>
      </c>
      <c r="I82" s="99"/>
      <c r="L82" s="98">
        <f t="shared" si="6"/>
        <v>-2.0562876702999985E-2</v>
      </c>
      <c r="N82" s="98">
        <f t="shared" si="9"/>
        <v>-9.4404658742452963E-3</v>
      </c>
      <c r="Q82" s="149">
        <f t="shared" si="10"/>
        <v>3.4397897028000002E-2</v>
      </c>
      <c r="R82" s="149">
        <f t="shared" si="11"/>
        <v>-9.4404658742452963E-3</v>
      </c>
      <c r="T82" s="113">
        <f t="shared" si="7"/>
        <v>2.3041975791000001E-2</v>
      </c>
      <c r="U82" s="113">
        <f t="shared" si="8"/>
        <v>2.927806099E-2</v>
      </c>
    </row>
    <row r="83" spans="4:21" x14ac:dyDescent="0.2">
      <c r="D83" s="230">
        <v>39263</v>
      </c>
      <c r="E83" s="12">
        <v>5.2469072328999999E-2</v>
      </c>
      <c r="F83" s="12">
        <v>5.2469072328999999E-2</v>
      </c>
      <c r="G83" s="12">
        <v>1.0856800849E-2</v>
      </c>
      <c r="H83" s="12">
        <v>4.1729769717000001E-2</v>
      </c>
      <c r="I83" s="99"/>
      <c r="L83" s="98">
        <f t="shared" si="6"/>
        <v>7.0783756746666662E-2</v>
      </c>
      <c r="N83" s="98">
        <f t="shared" si="9"/>
        <v>8.2409042746009353E-2</v>
      </c>
      <c r="Q83" s="149">
        <f t="shared" si="10"/>
        <v>5.2469072328999999E-2</v>
      </c>
      <c r="R83" s="149">
        <f t="shared" si="11"/>
        <v>8.2409042746009353E-2</v>
      </c>
      <c r="T83" s="113">
        <f t="shared" si="7"/>
        <v>4.1729769717000001E-2</v>
      </c>
      <c r="U83" s="113">
        <f t="shared" si="8"/>
        <v>3.4504827177999998E-2</v>
      </c>
    </row>
    <row r="84" spans="4:21" x14ac:dyDescent="0.2">
      <c r="D84" s="230">
        <v>39172</v>
      </c>
      <c r="E84" s="12">
        <v>3.9411321936999998E-2</v>
      </c>
      <c r="F84" s="12">
        <v>3.9411321936999998E-2</v>
      </c>
      <c r="G84" s="12">
        <v>1.0133260947000001E-2</v>
      </c>
      <c r="H84" s="12">
        <v>2.927806099E-2</v>
      </c>
      <c r="I84" s="99"/>
      <c r="L84" s="98">
        <f t="shared" si="6"/>
        <v>1.7082273218000005E-2</v>
      </c>
      <c r="N84" s="98">
        <f t="shared" si="9"/>
        <v>2.7388633297085851E-2</v>
      </c>
      <c r="Q84" s="149">
        <f t="shared" si="10"/>
        <v>3.9411321936999998E-2</v>
      </c>
      <c r="R84" s="149">
        <f t="shared" si="11"/>
        <v>2.7388633297085851E-2</v>
      </c>
      <c r="T84" s="113">
        <f t="shared" si="7"/>
        <v>2.927806099E-2</v>
      </c>
      <c r="U84" s="113">
        <f t="shared" si="8"/>
        <v>3.7697770476000002E-2</v>
      </c>
    </row>
    <row r="85" spans="4:21" x14ac:dyDescent="0.2">
      <c r="D85" s="230">
        <v>39082</v>
      </c>
      <c r="E85" s="12">
        <v>4.4492894986000002E-2</v>
      </c>
      <c r="F85" s="12">
        <v>4.4492894986000002E-2</v>
      </c>
      <c r="G85" s="12">
        <v>9.9880678090000004E-3</v>
      </c>
      <c r="H85" s="12">
        <v>3.4504827177999998E-2</v>
      </c>
      <c r="I85" s="99"/>
      <c r="L85" s="98">
        <f t="shared" si="6"/>
        <v>2.7054626149333329E-2</v>
      </c>
      <c r="N85" s="98">
        <f t="shared" si="9"/>
        <v>3.7312917398860224E-2</v>
      </c>
      <c r="Q85" s="149">
        <f t="shared" si="10"/>
        <v>4.4492894986000002E-2</v>
      </c>
      <c r="R85" s="149">
        <f t="shared" si="11"/>
        <v>3.7312917398860224E-2</v>
      </c>
      <c r="T85" s="113">
        <f t="shared" si="7"/>
        <v>3.4504827177999998E-2</v>
      </c>
      <c r="U85" s="113">
        <f t="shared" si="8"/>
        <v>3.6109046541999999E-2</v>
      </c>
    </row>
    <row r="86" spans="4:21" x14ac:dyDescent="0.2">
      <c r="D86" s="230">
        <v>38990</v>
      </c>
      <c r="E86" s="12">
        <v>4.8825127411000001E-2</v>
      </c>
      <c r="F86" s="12">
        <v>4.8825127411000001E-2</v>
      </c>
      <c r="G86" s="12">
        <v>1.1127356935000001E-2</v>
      </c>
      <c r="H86" s="12">
        <v>3.7697770476000002E-2</v>
      </c>
      <c r="I86" s="99"/>
      <c r="L86" s="98">
        <f t="shared" si="6"/>
        <v>4.1404792988666672E-2</v>
      </c>
      <c r="N86" s="98">
        <f t="shared" si="9"/>
        <v>5.2992875834071418E-2</v>
      </c>
      <c r="Q86" s="149">
        <f t="shared" si="10"/>
        <v>4.8825127411000001E-2</v>
      </c>
      <c r="R86" s="149">
        <f t="shared" si="11"/>
        <v>5.2992875834071418E-2</v>
      </c>
      <c r="T86" s="113">
        <f t="shared" si="7"/>
        <v>3.7697770476000002E-2</v>
      </c>
      <c r="U86" s="113">
        <f t="shared" si="8"/>
        <v>2.1880878783000001E-2</v>
      </c>
    </row>
    <row r="87" spans="4:21" x14ac:dyDescent="0.2">
      <c r="D87" s="230">
        <v>38898</v>
      </c>
      <c r="E87" s="12">
        <v>4.7169114653999998E-2</v>
      </c>
      <c r="F87" s="12">
        <v>4.7169114653999998E-2</v>
      </c>
      <c r="G87" s="12">
        <v>1.1060068112000001E-2</v>
      </c>
      <c r="H87" s="12">
        <v>3.6109046541999999E-2</v>
      </c>
      <c r="I87" s="99"/>
      <c r="L87" s="98">
        <f t="shared" si="6"/>
        <v>6.9308104646333316E-2</v>
      </c>
      <c r="N87" s="98">
        <f t="shared" si="9"/>
        <v>8.113472511643538E-2</v>
      </c>
      <c r="Q87" s="149">
        <f t="shared" si="10"/>
        <v>4.7169114653999998E-2</v>
      </c>
      <c r="R87" s="149">
        <f t="shared" si="11"/>
        <v>8.113472511643538E-2</v>
      </c>
      <c r="T87" s="113">
        <f t="shared" si="7"/>
        <v>3.6109046541999999E-2</v>
      </c>
      <c r="U87" s="113">
        <f t="shared" si="8"/>
        <v>2.8863516523E-2</v>
      </c>
    </row>
    <row r="88" spans="4:21" x14ac:dyDescent="0.2">
      <c r="D88" s="230">
        <v>38807</v>
      </c>
      <c r="E88" s="12">
        <v>3.8431731024999999E-2</v>
      </c>
      <c r="F88" s="12">
        <v>3.8431731024999999E-2</v>
      </c>
      <c r="G88" s="12">
        <v>1.6550852242000001E-2</v>
      </c>
      <c r="H88" s="12">
        <v>2.1880878783000001E-2</v>
      </c>
      <c r="I88" s="99"/>
      <c r="L88" s="98">
        <f t="shared" si="6"/>
        <v>5.5880573896666692E-3</v>
      </c>
      <c r="N88" s="98">
        <f t="shared" si="9"/>
        <v>2.223139674384278E-2</v>
      </c>
      <c r="Q88" s="149">
        <f t="shared" si="10"/>
        <v>3.8431731024999999E-2</v>
      </c>
      <c r="R88" s="149">
        <f t="shared" si="11"/>
        <v>2.223139674384278E-2</v>
      </c>
      <c r="T88" s="113">
        <f t="shared" si="7"/>
        <v>2.1880878783000001E-2</v>
      </c>
      <c r="U88" s="113">
        <f t="shared" si="8"/>
        <v>-4.808458275E-3</v>
      </c>
    </row>
    <row r="89" spans="4:21" x14ac:dyDescent="0.2">
      <c r="D89" s="230">
        <v>38717</v>
      </c>
      <c r="E89" s="12">
        <v>4.1068470348999998E-2</v>
      </c>
      <c r="F89" s="12">
        <v>4.1068470348999998E-2</v>
      </c>
      <c r="G89" s="12">
        <v>1.2204953826E-2</v>
      </c>
      <c r="H89" s="12">
        <v>2.8863516523E-2</v>
      </c>
      <c r="I89" s="99"/>
      <c r="L89" s="98">
        <f t="shared" si="6"/>
        <v>0.10743145771833332</v>
      </c>
      <c r="N89" s="98">
        <f t="shared" si="9"/>
        <v>0.12094760752524558</v>
      </c>
      <c r="Q89" s="149">
        <f t="shared" si="10"/>
        <v>4.1068470348999998E-2</v>
      </c>
      <c r="R89" s="149">
        <f t="shared" si="11"/>
        <v>0.12094760752524558</v>
      </c>
      <c r="T89" s="113">
        <f t="shared" si="7"/>
        <v>2.8863516523E-2</v>
      </c>
      <c r="U89" s="113">
        <f t="shared" si="8"/>
        <v>4.3283658797000003E-2</v>
      </c>
    </row>
    <row r="90" spans="4:21" x14ac:dyDescent="0.2">
      <c r="D90" s="230">
        <v>38625</v>
      </c>
      <c r="E90" s="12">
        <v>8.2211774790000008E-3</v>
      </c>
      <c r="F90" s="12">
        <v>8.2211774790000008E-3</v>
      </c>
      <c r="G90" s="12">
        <v>1.3029635753E-2</v>
      </c>
      <c r="H90" s="12">
        <v>-4.808458275E-3</v>
      </c>
      <c r="I90" s="99"/>
      <c r="L90" s="98">
        <f t="shared" si="6"/>
        <v>-0.11702339810966664</v>
      </c>
      <c r="N90" s="98">
        <f t="shared" si="9"/>
        <v>-0.10551853460861393</v>
      </c>
      <c r="Q90" s="149">
        <f t="shared" si="10"/>
        <v>8.2211774790000008E-3</v>
      </c>
      <c r="R90" s="149">
        <f t="shared" si="11"/>
        <v>-0.10551853460861393</v>
      </c>
      <c r="T90" s="113">
        <f t="shared" si="7"/>
        <v>-4.808458275E-3</v>
      </c>
      <c r="U90" s="113">
        <f t="shared" si="8"/>
        <v>1.3408462326000001E-2</v>
      </c>
    </row>
    <row r="91" spans="4:21" x14ac:dyDescent="0.2">
      <c r="D91" s="230">
        <v>38533</v>
      </c>
      <c r="E91" s="12">
        <v>6.3991912408999999E-2</v>
      </c>
      <c r="F91" s="12">
        <v>6.3991912408999999E-2</v>
      </c>
      <c r="G91" s="12">
        <v>2.0708253611999999E-2</v>
      </c>
      <c r="H91" s="12">
        <v>4.3283658797000003E-2</v>
      </c>
      <c r="I91" s="99"/>
      <c r="L91" s="98">
        <f t="shared" si="6"/>
        <v>0.11299245056266664</v>
      </c>
      <c r="N91" s="98">
        <f t="shared" si="9"/>
        <v>0.13604058049715984</v>
      </c>
      <c r="Q91" s="149">
        <f t="shared" si="10"/>
        <v>6.3991912408999999E-2</v>
      </c>
      <c r="R91" s="149">
        <f t="shared" si="11"/>
        <v>0.13604058049715984</v>
      </c>
      <c r="T91" s="113">
        <f t="shared" si="7"/>
        <v>4.3283658797000003E-2</v>
      </c>
      <c r="U91" s="113">
        <f t="shared" si="8"/>
        <v>0</v>
      </c>
    </row>
    <row r="92" spans="4:21" x14ac:dyDescent="0.2">
      <c r="D92" s="230">
        <v>38442</v>
      </c>
      <c r="E92" s="12">
        <v>3.8045236620999998E-2</v>
      </c>
      <c r="F92" s="12">
        <v>3.8045236620999998E-2</v>
      </c>
      <c r="G92" s="12">
        <v>2.4636774294000002E-2</v>
      </c>
      <c r="H92" s="12">
        <v>1.3408462326000001E-2</v>
      </c>
      <c r="I92" s="99"/>
      <c r="L92" s="98">
        <f t="shared" si="6"/>
        <v>4.4694874419999996E-2</v>
      </c>
      <c r="N92" s="98">
        <f t="shared" si="9"/>
        <v>7.0432786247184076E-2</v>
      </c>
      <c r="Q92" s="149">
        <f t="shared" si="10"/>
        <v>3.8045236620999998E-2</v>
      </c>
      <c r="R92" s="149">
        <f t="shared" si="11"/>
        <v>7.0432786247184076E-2</v>
      </c>
      <c r="T92" s="113">
        <f t="shared" si="7"/>
        <v>1.3408462326000001E-2</v>
      </c>
      <c r="U92" s="113">
        <f t="shared" si="8"/>
        <v>0</v>
      </c>
    </row>
    <row r="93" spans="4:21" x14ac:dyDescent="0.2">
      <c r="D93" s="230">
        <v>38352</v>
      </c>
      <c r="E93" s="100"/>
      <c r="F93" s="100"/>
      <c r="G93" s="99"/>
      <c r="H93" s="99"/>
      <c r="I93" s="99"/>
      <c r="L93" s="98">
        <f t="shared" si="6"/>
        <v>0</v>
      </c>
      <c r="N93" s="98">
        <f t="shared" si="9"/>
        <v>0</v>
      </c>
      <c r="Q93" s="149">
        <f t="shared" si="10"/>
        <v>0</v>
      </c>
      <c r="R93" s="149">
        <f t="shared" si="11"/>
        <v>0</v>
      </c>
      <c r="T93" s="113">
        <f t="shared" si="7"/>
        <v>0</v>
      </c>
      <c r="U93" s="113">
        <f t="shared" si="8"/>
        <v>0</v>
      </c>
    </row>
    <row r="94" spans="4:21" x14ac:dyDescent="0.2">
      <c r="D94" s="230">
        <v>38260</v>
      </c>
      <c r="E94" s="100"/>
      <c r="F94" s="100"/>
      <c r="G94" s="99"/>
      <c r="H94" s="99"/>
      <c r="I94" s="99"/>
      <c r="L94" s="98">
        <f t="shared" si="6"/>
        <v>0</v>
      </c>
      <c r="N94" s="98">
        <f t="shared" si="9"/>
        <v>0</v>
      </c>
      <c r="Q94" s="149">
        <f t="shared" si="10"/>
        <v>0</v>
      </c>
      <c r="R94" s="149">
        <f t="shared" si="11"/>
        <v>0</v>
      </c>
      <c r="T94" s="113">
        <f t="shared" si="7"/>
        <v>0</v>
      </c>
      <c r="U94" s="113">
        <f t="shared" si="8"/>
        <v>0</v>
      </c>
    </row>
    <row r="95" spans="4:21" x14ac:dyDescent="0.2">
      <c r="D95" s="230">
        <v>38168</v>
      </c>
      <c r="E95" s="100"/>
      <c r="F95" s="100"/>
      <c r="G95" s="99"/>
      <c r="H95" s="99"/>
      <c r="I95" s="99"/>
      <c r="L95" s="98">
        <f t="shared" si="6"/>
        <v>0</v>
      </c>
      <c r="N95" s="98">
        <f t="shared" si="9"/>
        <v>0</v>
      </c>
      <c r="Q95" s="149">
        <f t="shared" si="10"/>
        <v>0</v>
      </c>
      <c r="R95" s="149">
        <f t="shared" si="11"/>
        <v>0</v>
      </c>
      <c r="T95" s="113">
        <f t="shared" si="7"/>
        <v>0</v>
      </c>
      <c r="U95" s="113">
        <f t="shared" si="8"/>
        <v>0</v>
      </c>
    </row>
    <row r="96" spans="4:21" x14ac:dyDescent="0.2">
      <c r="D96" s="230">
        <v>38077</v>
      </c>
      <c r="E96" s="100"/>
      <c r="F96" s="100"/>
      <c r="G96" s="99"/>
      <c r="H96" s="99"/>
      <c r="I96" s="99"/>
      <c r="L96" s="98">
        <f t="shared" si="6"/>
        <v>0</v>
      </c>
      <c r="N96" s="98">
        <f t="shared" si="9"/>
        <v>0</v>
      </c>
      <c r="Q96" s="149">
        <f t="shared" si="10"/>
        <v>0</v>
      </c>
      <c r="R96" s="149">
        <f t="shared" si="11"/>
        <v>0</v>
      </c>
      <c r="T96" s="113">
        <f t="shared" si="7"/>
        <v>0</v>
      </c>
      <c r="U96" s="113">
        <f t="shared" si="8"/>
        <v>0</v>
      </c>
    </row>
    <row r="97" spans="4:21" x14ac:dyDescent="0.2">
      <c r="D97" s="230">
        <v>37986</v>
      </c>
      <c r="E97" s="100"/>
      <c r="F97" s="100"/>
      <c r="G97" s="99"/>
      <c r="H97" s="99"/>
      <c r="I97" s="99"/>
      <c r="L97" s="98">
        <f t="shared" si="6"/>
        <v>0</v>
      </c>
      <c r="N97" s="98">
        <f t="shared" si="9"/>
        <v>0</v>
      </c>
      <c r="Q97" s="149">
        <f t="shared" si="10"/>
        <v>0</v>
      </c>
      <c r="R97" s="149">
        <f t="shared" si="11"/>
        <v>0</v>
      </c>
      <c r="T97" s="113">
        <f t="shared" si="7"/>
        <v>0</v>
      </c>
      <c r="U97" s="113">
        <f t="shared" si="8"/>
        <v>0</v>
      </c>
    </row>
    <row r="98" spans="4:21" x14ac:dyDescent="0.2">
      <c r="D98" s="230">
        <v>37894</v>
      </c>
      <c r="E98" s="100"/>
      <c r="F98" s="100"/>
      <c r="G98" s="99"/>
      <c r="H98" s="99"/>
      <c r="I98" s="99"/>
      <c r="L98" s="98">
        <f t="shared" si="6"/>
        <v>0</v>
      </c>
      <c r="N98" s="98">
        <f t="shared" si="9"/>
        <v>0</v>
      </c>
      <c r="Q98" s="149">
        <f t="shared" si="10"/>
        <v>0</v>
      </c>
      <c r="R98" s="149">
        <f t="shared" si="11"/>
        <v>0</v>
      </c>
      <c r="T98" s="113">
        <f t="shared" si="7"/>
        <v>0</v>
      </c>
      <c r="U98" s="113">
        <f t="shared" si="8"/>
        <v>0</v>
      </c>
    </row>
    <row r="99" spans="4:21" x14ac:dyDescent="0.2">
      <c r="D99" s="230">
        <v>37802</v>
      </c>
      <c r="E99" s="100"/>
      <c r="F99" s="100"/>
      <c r="G99" s="99"/>
      <c r="H99" s="99"/>
      <c r="I99" s="99"/>
      <c r="L99" s="98">
        <f t="shared" si="6"/>
        <v>0</v>
      </c>
      <c r="N99" s="98">
        <f t="shared" si="9"/>
        <v>0</v>
      </c>
      <c r="Q99" s="149">
        <f t="shared" si="10"/>
        <v>0</v>
      </c>
      <c r="R99" s="149">
        <f t="shared" si="11"/>
        <v>0</v>
      </c>
      <c r="T99" s="113">
        <f t="shared" si="7"/>
        <v>0</v>
      </c>
      <c r="U99" s="113">
        <f t="shared" si="8"/>
        <v>0</v>
      </c>
    </row>
    <row r="100" spans="4:21" x14ac:dyDescent="0.2">
      <c r="D100" s="230">
        <v>37711</v>
      </c>
      <c r="E100" s="100"/>
      <c r="F100" s="100"/>
      <c r="G100" s="99"/>
      <c r="H100" s="99"/>
      <c r="I100" s="99"/>
      <c r="L100" s="98">
        <f t="shared" si="6"/>
        <v>0</v>
      </c>
      <c r="N100" s="98">
        <f t="shared" si="9"/>
        <v>0</v>
      </c>
      <c r="Q100" s="149">
        <f t="shared" si="10"/>
        <v>0</v>
      </c>
      <c r="R100" s="149">
        <f t="shared" si="11"/>
        <v>0</v>
      </c>
      <c r="T100" s="113">
        <f t="shared" si="7"/>
        <v>0</v>
      </c>
      <c r="U100" s="113">
        <f t="shared" si="8"/>
        <v>0</v>
      </c>
    </row>
    <row r="101" spans="4:21" x14ac:dyDescent="0.2">
      <c r="D101" s="230">
        <v>37621</v>
      </c>
      <c r="E101" s="100"/>
      <c r="F101" s="100"/>
      <c r="G101" s="99"/>
      <c r="H101" s="99"/>
      <c r="I101" s="99"/>
      <c r="L101" s="98">
        <f t="shared" si="6"/>
        <v>0</v>
      </c>
      <c r="N101" s="98">
        <f t="shared" si="9"/>
        <v>0</v>
      </c>
      <c r="Q101" s="149">
        <f t="shared" si="10"/>
        <v>0</v>
      </c>
      <c r="R101" s="149">
        <f t="shared" si="11"/>
        <v>0</v>
      </c>
      <c r="T101" s="113">
        <f t="shared" si="7"/>
        <v>0</v>
      </c>
      <c r="U101" s="113">
        <f t="shared" si="8"/>
        <v>0</v>
      </c>
    </row>
    <row r="102" spans="4:21" x14ac:dyDescent="0.2">
      <c r="D102" s="230">
        <v>37529</v>
      </c>
      <c r="E102" s="100"/>
      <c r="F102" s="100"/>
      <c r="G102" s="99"/>
      <c r="H102" s="99"/>
      <c r="I102" s="99"/>
      <c r="L102" s="98">
        <f t="shared" si="6"/>
        <v>0</v>
      </c>
      <c r="N102" s="98">
        <f t="shared" si="9"/>
        <v>0</v>
      </c>
      <c r="Q102" s="149">
        <f t="shared" si="10"/>
        <v>0</v>
      </c>
      <c r="R102" s="149">
        <f t="shared" si="11"/>
        <v>0</v>
      </c>
      <c r="T102" s="113">
        <f t="shared" si="7"/>
        <v>0</v>
      </c>
      <c r="U102" s="113">
        <f t="shared" si="8"/>
        <v>0</v>
      </c>
    </row>
    <row r="103" spans="4:21" x14ac:dyDescent="0.2">
      <c r="D103" s="230">
        <v>37437</v>
      </c>
      <c r="E103" s="100"/>
      <c r="F103" s="100"/>
      <c r="G103" s="99"/>
      <c r="H103" s="99"/>
      <c r="I103" s="99"/>
      <c r="L103" s="98">
        <f t="shared" si="6"/>
        <v>0</v>
      </c>
      <c r="N103" s="98">
        <f t="shared" si="9"/>
        <v>0</v>
      </c>
      <c r="Q103" s="149">
        <f t="shared" si="10"/>
        <v>0</v>
      </c>
      <c r="R103" s="149">
        <f t="shared" si="11"/>
        <v>0</v>
      </c>
      <c r="T103" s="113">
        <f t="shared" si="7"/>
        <v>0</v>
      </c>
      <c r="U103" s="113">
        <f t="shared" si="8"/>
        <v>0</v>
      </c>
    </row>
    <row r="104" spans="4:21" x14ac:dyDescent="0.2">
      <c r="D104" s="230">
        <v>37346</v>
      </c>
      <c r="E104" s="100"/>
      <c r="F104" s="100"/>
      <c r="G104" s="99"/>
      <c r="H104" s="99"/>
      <c r="I104" s="99"/>
      <c r="L104" s="98">
        <f t="shared" si="6"/>
        <v>0</v>
      </c>
      <c r="N104" s="98">
        <f t="shared" si="9"/>
        <v>0</v>
      </c>
      <c r="Q104" s="149">
        <f t="shared" si="10"/>
        <v>0</v>
      </c>
      <c r="R104" s="149">
        <f t="shared" si="11"/>
        <v>0</v>
      </c>
      <c r="T104" s="113">
        <f t="shared" si="7"/>
        <v>0</v>
      </c>
      <c r="U104" s="113">
        <f t="shared" si="8"/>
        <v>0</v>
      </c>
    </row>
    <row r="105" spans="4:21" x14ac:dyDescent="0.2">
      <c r="D105" s="230">
        <v>37256</v>
      </c>
      <c r="E105" s="100"/>
      <c r="F105" s="100"/>
      <c r="G105" s="99"/>
      <c r="H105" s="99"/>
      <c r="I105" s="99"/>
      <c r="L105" s="98">
        <f t="shared" si="6"/>
        <v>0</v>
      </c>
      <c r="N105" s="98">
        <f t="shared" si="9"/>
        <v>0</v>
      </c>
      <c r="Q105" s="149">
        <f t="shared" si="10"/>
        <v>0</v>
      </c>
      <c r="R105" s="149">
        <f t="shared" si="11"/>
        <v>0</v>
      </c>
      <c r="T105" s="113">
        <f t="shared" si="7"/>
        <v>0</v>
      </c>
      <c r="U105" s="113">
        <f t="shared" si="8"/>
        <v>0</v>
      </c>
    </row>
    <row r="106" spans="4:21" x14ac:dyDescent="0.2">
      <c r="D106" s="230">
        <v>37164</v>
      </c>
      <c r="E106" s="100"/>
      <c r="F106" s="100"/>
      <c r="G106" s="99"/>
      <c r="H106" s="99"/>
      <c r="I106" s="99"/>
      <c r="L106" s="98">
        <f t="shared" si="6"/>
        <v>0</v>
      </c>
      <c r="N106" s="98">
        <f t="shared" si="9"/>
        <v>0</v>
      </c>
      <c r="Q106" s="149">
        <f t="shared" si="10"/>
        <v>0</v>
      </c>
      <c r="R106" s="149">
        <f t="shared" si="11"/>
        <v>0</v>
      </c>
      <c r="T106" s="113">
        <f t="shared" si="7"/>
        <v>0</v>
      </c>
      <c r="U106" s="113">
        <f t="shared" si="8"/>
        <v>0</v>
      </c>
    </row>
    <row r="107" spans="4:21" x14ac:dyDescent="0.2">
      <c r="D107" s="230">
        <v>37072</v>
      </c>
      <c r="E107" s="100"/>
      <c r="F107" s="100"/>
      <c r="G107" s="99"/>
      <c r="H107" s="99"/>
      <c r="I107" s="99"/>
      <c r="L107" s="98">
        <f t="shared" si="6"/>
        <v>0</v>
      </c>
      <c r="N107" s="98">
        <f t="shared" si="9"/>
        <v>0</v>
      </c>
      <c r="Q107" s="149">
        <f t="shared" si="10"/>
        <v>0</v>
      </c>
      <c r="R107" s="149">
        <f t="shared" si="11"/>
        <v>0</v>
      </c>
      <c r="T107" s="113">
        <f t="shared" si="7"/>
        <v>0</v>
      </c>
      <c r="U107" s="113">
        <f t="shared" si="8"/>
        <v>0</v>
      </c>
    </row>
    <row r="108" spans="4:21" x14ac:dyDescent="0.2">
      <c r="D108" s="230">
        <v>36981</v>
      </c>
      <c r="E108" s="100"/>
      <c r="F108" s="100"/>
      <c r="G108" s="99"/>
      <c r="H108" s="99"/>
      <c r="I108" s="99"/>
      <c r="L108" s="98">
        <f t="shared" si="6"/>
        <v>0</v>
      </c>
      <c r="N108" s="98">
        <f t="shared" si="9"/>
        <v>0</v>
      </c>
      <c r="Q108" s="149">
        <f t="shared" si="10"/>
        <v>0</v>
      </c>
      <c r="R108" s="149">
        <f t="shared" si="11"/>
        <v>0</v>
      </c>
      <c r="T108" s="113">
        <f t="shared" si="7"/>
        <v>0</v>
      </c>
      <c r="U108" s="113">
        <f t="shared" si="8"/>
        <v>0</v>
      </c>
    </row>
    <row r="109" spans="4:21" x14ac:dyDescent="0.2">
      <c r="D109" s="230">
        <v>36891</v>
      </c>
      <c r="E109" s="100"/>
      <c r="F109" s="100"/>
      <c r="G109" s="99"/>
      <c r="H109" s="99"/>
      <c r="I109" s="99"/>
      <c r="L109" s="98">
        <f t="shared" si="6"/>
        <v>0</v>
      </c>
      <c r="N109" s="98">
        <f t="shared" si="9"/>
        <v>0</v>
      </c>
      <c r="Q109" s="149">
        <f t="shared" si="10"/>
        <v>0</v>
      </c>
      <c r="R109" s="149">
        <f t="shared" si="11"/>
        <v>0</v>
      </c>
      <c r="T109" s="113">
        <f t="shared" si="7"/>
        <v>0</v>
      </c>
      <c r="U109" s="113">
        <f t="shared" si="8"/>
        <v>0</v>
      </c>
    </row>
    <row r="110" spans="4:21" x14ac:dyDescent="0.2">
      <c r="D110" s="230">
        <v>36799</v>
      </c>
      <c r="E110" s="100"/>
      <c r="F110" s="100"/>
      <c r="G110" s="99"/>
      <c r="H110" s="99"/>
      <c r="I110" s="99"/>
      <c r="L110" s="98">
        <f t="shared" si="6"/>
        <v>0</v>
      </c>
      <c r="N110" s="98">
        <f t="shared" si="9"/>
        <v>0</v>
      </c>
      <c r="Q110" s="149">
        <f t="shared" si="10"/>
        <v>0</v>
      </c>
      <c r="R110" s="149">
        <f t="shared" si="11"/>
        <v>0</v>
      </c>
      <c r="T110" s="113">
        <f t="shared" si="7"/>
        <v>0</v>
      </c>
      <c r="U110" s="113">
        <f t="shared" si="8"/>
        <v>0</v>
      </c>
    </row>
    <row r="111" spans="4:21" x14ac:dyDescent="0.2">
      <c r="D111" s="230">
        <v>36707</v>
      </c>
      <c r="E111" s="100"/>
      <c r="F111" s="100"/>
      <c r="G111" s="99"/>
      <c r="H111" s="99"/>
      <c r="I111" s="99"/>
      <c r="L111" s="98">
        <f t="shared" si="6"/>
        <v>0</v>
      </c>
      <c r="N111" s="98">
        <f t="shared" si="9"/>
        <v>0</v>
      </c>
      <c r="Q111" s="149">
        <f t="shared" si="10"/>
        <v>0</v>
      </c>
      <c r="R111" s="149">
        <f t="shared" si="11"/>
        <v>0</v>
      </c>
      <c r="T111" s="113">
        <f t="shared" si="7"/>
        <v>0</v>
      </c>
      <c r="U111" s="113">
        <f t="shared" si="8"/>
        <v>0</v>
      </c>
    </row>
    <row r="112" spans="4:21" x14ac:dyDescent="0.2">
      <c r="D112" s="230">
        <v>36616</v>
      </c>
      <c r="E112" s="100"/>
      <c r="F112" s="100"/>
      <c r="G112" s="99"/>
      <c r="H112" s="99"/>
      <c r="I112" s="99"/>
      <c r="L112" s="98">
        <f t="shared" si="6"/>
        <v>0</v>
      </c>
      <c r="N112" s="98">
        <f t="shared" si="9"/>
        <v>0</v>
      </c>
      <c r="Q112" s="149">
        <f t="shared" si="10"/>
        <v>0</v>
      </c>
      <c r="R112" s="149">
        <f t="shared" si="11"/>
        <v>0</v>
      </c>
      <c r="T112" s="113"/>
      <c r="U112" s="113"/>
    </row>
    <row r="113" spans="4:21" x14ac:dyDescent="0.2">
      <c r="D113" s="230">
        <v>36525</v>
      </c>
      <c r="E113" s="100"/>
      <c r="F113" s="100"/>
      <c r="G113" s="99"/>
      <c r="H113" s="99"/>
      <c r="I113" s="99"/>
      <c r="L113" s="98">
        <f t="shared" si="6"/>
        <v>0</v>
      </c>
      <c r="N113" s="98">
        <f t="shared" si="9"/>
        <v>0</v>
      </c>
      <c r="Q113" s="149">
        <f t="shared" si="10"/>
        <v>0</v>
      </c>
      <c r="R113" s="149">
        <f t="shared" si="11"/>
        <v>0</v>
      </c>
      <c r="T113" s="113"/>
      <c r="U113" s="113"/>
    </row>
    <row r="114" spans="4:21" x14ac:dyDescent="0.2">
      <c r="D114" s="230">
        <v>36433</v>
      </c>
      <c r="E114" s="100"/>
      <c r="F114" s="100"/>
      <c r="G114" s="99"/>
      <c r="H114" s="99"/>
      <c r="I114" s="99"/>
      <c r="L114" s="98">
        <f t="shared" si="6"/>
        <v>0</v>
      </c>
      <c r="N114" s="98">
        <f t="shared" si="9"/>
        <v>0</v>
      </c>
      <c r="Q114" s="149">
        <f t="shared" si="10"/>
        <v>0</v>
      </c>
      <c r="R114" s="149">
        <f t="shared" si="11"/>
        <v>0</v>
      </c>
      <c r="T114" s="113"/>
      <c r="U114" s="113"/>
    </row>
    <row r="115" spans="4:21" x14ac:dyDescent="0.2">
      <c r="D115" s="230">
        <v>36341</v>
      </c>
      <c r="E115" s="100"/>
      <c r="F115" s="100"/>
      <c r="G115" s="99"/>
      <c r="H115" s="99"/>
      <c r="I115" s="99"/>
      <c r="L115" s="98">
        <f t="shared" si="6"/>
        <v>0</v>
      </c>
      <c r="N115" s="98">
        <f t="shared" si="9"/>
        <v>0</v>
      </c>
      <c r="Q115" s="149">
        <f t="shared" si="10"/>
        <v>0</v>
      </c>
      <c r="R115" s="149">
        <f t="shared" si="11"/>
        <v>0</v>
      </c>
      <c r="T115" s="113"/>
      <c r="U115" s="113"/>
    </row>
    <row r="116" spans="4:21" x14ac:dyDescent="0.2">
      <c r="D116" s="230">
        <v>36250</v>
      </c>
      <c r="E116" s="100"/>
      <c r="F116" s="100"/>
      <c r="G116" s="99"/>
      <c r="H116" s="99"/>
      <c r="I116" s="99"/>
      <c r="L116" s="98">
        <f t="shared" si="6"/>
        <v>0</v>
      </c>
      <c r="N116" s="98">
        <f t="shared" si="9"/>
        <v>0</v>
      </c>
      <c r="Q116" s="149">
        <f t="shared" si="10"/>
        <v>0</v>
      </c>
      <c r="R116" s="149">
        <f t="shared" si="11"/>
        <v>0</v>
      </c>
      <c r="T116" s="113"/>
      <c r="U116" s="113"/>
    </row>
    <row r="117" spans="4:21" x14ac:dyDescent="0.2">
      <c r="D117" s="230">
        <v>36160</v>
      </c>
      <c r="E117" s="100"/>
      <c r="F117" s="100"/>
      <c r="G117" s="99"/>
      <c r="H117" s="99"/>
      <c r="I117" s="99"/>
      <c r="L117" s="98">
        <f t="shared" si="6"/>
        <v>0</v>
      </c>
      <c r="N117" s="98">
        <f t="shared" si="9"/>
        <v>0</v>
      </c>
      <c r="Q117" s="149">
        <f t="shared" si="10"/>
        <v>0</v>
      </c>
      <c r="R117" s="149">
        <f t="shared" si="11"/>
        <v>0</v>
      </c>
      <c r="T117" s="113"/>
      <c r="U117" s="113"/>
    </row>
    <row r="118" spans="4:21" x14ac:dyDescent="0.2">
      <c r="D118" s="230">
        <v>36068</v>
      </c>
      <c r="E118" s="100"/>
      <c r="F118" s="100"/>
      <c r="G118" s="99"/>
      <c r="H118" s="99"/>
      <c r="I118" s="99"/>
      <c r="L118" s="98">
        <f t="shared" si="6"/>
        <v>0</v>
      </c>
      <c r="N118" s="98">
        <f t="shared" si="9"/>
        <v>0</v>
      </c>
      <c r="Q118" s="149">
        <f t="shared" si="10"/>
        <v>0</v>
      </c>
      <c r="R118" s="149">
        <f t="shared" si="11"/>
        <v>0</v>
      </c>
      <c r="T118" s="113"/>
      <c r="U118" s="113"/>
    </row>
    <row r="119" spans="4:21" x14ac:dyDescent="0.2">
      <c r="D119" s="230">
        <v>35976</v>
      </c>
      <c r="E119" s="100"/>
      <c r="F119" s="100"/>
      <c r="G119" s="99"/>
      <c r="H119" s="99"/>
      <c r="I119" s="99"/>
      <c r="L119" s="98">
        <f t="shared" si="6"/>
        <v>0</v>
      </c>
      <c r="N119" s="98">
        <f t="shared" si="9"/>
        <v>0</v>
      </c>
      <c r="Q119" s="149">
        <f t="shared" si="10"/>
        <v>0</v>
      </c>
      <c r="R119" s="149">
        <f t="shared" si="11"/>
        <v>0</v>
      </c>
      <c r="T119" s="113"/>
      <c r="U119" s="113"/>
    </row>
    <row r="120" spans="4:21" x14ac:dyDescent="0.2">
      <c r="D120" s="230">
        <v>35885</v>
      </c>
      <c r="E120" s="100"/>
      <c r="F120" s="100"/>
      <c r="G120" s="99"/>
      <c r="H120" s="99"/>
      <c r="I120" s="99"/>
      <c r="L120" s="98">
        <f t="shared" si="6"/>
        <v>0</v>
      </c>
      <c r="N120" s="98">
        <f t="shared" si="9"/>
        <v>0</v>
      </c>
      <c r="Q120" s="149">
        <f t="shared" si="10"/>
        <v>0</v>
      </c>
      <c r="R120" s="149">
        <f t="shared" si="11"/>
        <v>0</v>
      </c>
      <c r="T120" s="113"/>
      <c r="U120" s="113"/>
    </row>
    <row r="121" spans="4:21" x14ac:dyDescent="0.2">
      <c r="D121" s="230">
        <v>35795</v>
      </c>
      <c r="E121" s="100"/>
      <c r="F121" s="100"/>
      <c r="G121" s="99"/>
      <c r="H121" s="99"/>
      <c r="I121" s="99"/>
      <c r="L121" s="98">
        <f t="shared" si="6"/>
        <v>0</v>
      </c>
      <c r="N121" s="98">
        <f t="shared" si="9"/>
        <v>0</v>
      </c>
      <c r="Q121" s="149">
        <f t="shared" si="10"/>
        <v>0</v>
      </c>
      <c r="R121" s="149">
        <f t="shared" si="11"/>
        <v>0</v>
      </c>
      <c r="T121" s="113"/>
      <c r="U121" s="113"/>
    </row>
    <row r="122" spans="4:21" x14ac:dyDescent="0.2">
      <c r="D122" s="230">
        <v>35703</v>
      </c>
      <c r="E122" s="100"/>
      <c r="F122" s="100"/>
      <c r="G122" s="99"/>
      <c r="H122" s="99"/>
      <c r="I122" s="99"/>
      <c r="L122" s="98">
        <f t="shared" si="6"/>
        <v>0</v>
      </c>
      <c r="N122" s="98">
        <f t="shared" si="9"/>
        <v>0</v>
      </c>
      <c r="Q122" s="149">
        <f t="shared" si="10"/>
        <v>0</v>
      </c>
      <c r="R122" s="149">
        <f t="shared" si="11"/>
        <v>0</v>
      </c>
      <c r="T122" s="113"/>
      <c r="U122" s="113"/>
    </row>
    <row r="123" spans="4:21" x14ac:dyDescent="0.2">
      <c r="D123" s="230">
        <v>35611</v>
      </c>
      <c r="E123" s="100"/>
      <c r="F123" s="100"/>
      <c r="G123" s="99"/>
      <c r="H123" s="99"/>
      <c r="I123" s="99"/>
      <c r="L123" s="98">
        <f t="shared" si="6"/>
        <v>0</v>
      </c>
      <c r="N123" s="98">
        <f t="shared" si="9"/>
        <v>0</v>
      </c>
      <c r="Q123" s="149">
        <f t="shared" si="10"/>
        <v>0</v>
      </c>
      <c r="R123" s="149">
        <f t="shared" si="11"/>
        <v>0</v>
      </c>
      <c r="T123" s="113"/>
      <c r="U123" s="113"/>
    </row>
    <row r="124" spans="4:21" x14ac:dyDescent="0.2">
      <c r="D124" s="230">
        <v>35520</v>
      </c>
      <c r="E124" s="100"/>
      <c r="F124" s="100"/>
      <c r="G124" s="99"/>
      <c r="H124" s="99"/>
      <c r="I124" s="99"/>
      <c r="L124" s="98">
        <f t="shared" si="6"/>
        <v>0</v>
      </c>
      <c r="N124" s="98">
        <f t="shared" si="9"/>
        <v>0</v>
      </c>
      <c r="Q124" s="149">
        <f t="shared" si="10"/>
        <v>0</v>
      </c>
      <c r="R124" s="149">
        <f t="shared" si="11"/>
        <v>0</v>
      </c>
      <c r="T124" s="113"/>
      <c r="U124" s="113"/>
    </row>
    <row r="125" spans="4:21" x14ac:dyDescent="0.2">
      <c r="D125" s="230">
        <v>35430</v>
      </c>
      <c r="E125" s="100"/>
      <c r="F125" s="100"/>
      <c r="G125" s="99"/>
      <c r="H125" s="99"/>
      <c r="I125" s="99"/>
      <c r="L125" s="98">
        <f t="shared" si="6"/>
        <v>0</v>
      </c>
      <c r="N125" s="98">
        <f t="shared" si="9"/>
        <v>0</v>
      </c>
      <c r="Q125" s="149">
        <f t="shared" si="10"/>
        <v>0</v>
      </c>
      <c r="R125" s="149">
        <f t="shared" si="11"/>
        <v>0</v>
      </c>
      <c r="T125" s="113"/>
      <c r="U125" s="113"/>
    </row>
    <row r="126" spans="4:21" x14ac:dyDescent="0.2">
      <c r="D126" s="230">
        <v>35338</v>
      </c>
      <c r="E126" s="100"/>
      <c r="F126" s="100"/>
      <c r="G126" s="99"/>
      <c r="H126" s="99"/>
      <c r="I126" s="99"/>
      <c r="L126" s="98">
        <f t="shared" si="6"/>
        <v>0</v>
      </c>
      <c r="N126" s="98">
        <f t="shared" si="9"/>
        <v>0</v>
      </c>
      <c r="Q126" s="149">
        <f t="shared" si="10"/>
        <v>0</v>
      </c>
      <c r="R126" s="149">
        <f t="shared" si="11"/>
        <v>0</v>
      </c>
      <c r="T126" s="113"/>
      <c r="U126" s="113"/>
    </row>
    <row r="127" spans="4:21" x14ac:dyDescent="0.2">
      <c r="D127" s="230">
        <v>35246</v>
      </c>
      <c r="E127" s="100"/>
      <c r="F127" s="100"/>
      <c r="G127" s="99"/>
      <c r="H127" s="99"/>
      <c r="I127" s="99"/>
      <c r="L127" s="98">
        <f t="shared" si="6"/>
        <v>0</v>
      </c>
      <c r="N127" s="98">
        <f t="shared" si="9"/>
        <v>0</v>
      </c>
      <c r="Q127" s="149">
        <f t="shared" si="10"/>
        <v>0</v>
      </c>
      <c r="R127" s="149">
        <f t="shared" si="11"/>
        <v>0</v>
      </c>
      <c r="T127" s="113"/>
      <c r="U127" s="113"/>
    </row>
    <row r="128" spans="4:21" x14ac:dyDescent="0.2">
      <c r="D128" s="230">
        <v>35155</v>
      </c>
      <c r="E128" s="100"/>
      <c r="F128" s="100"/>
      <c r="G128" s="99"/>
      <c r="H128" s="99"/>
      <c r="I128" s="99"/>
      <c r="L128" s="98">
        <f t="shared" si="6"/>
        <v>0</v>
      </c>
      <c r="N128" s="98">
        <f t="shared" si="9"/>
        <v>0</v>
      </c>
      <c r="Q128" s="149">
        <f t="shared" si="10"/>
        <v>0</v>
      </c>
      <c r="R128" s="149">
        <f t="shared" si="11"/>
        <v>0</v>
      </c>
      <c r="T128" s="113"/>
      <c r="U128" s="113"/>
    </row>
    <row r="129" spans="4:21" x14ac:dyDescent="0.2">
      <c r="D129" s="230">
        <v>35064</v>
      </c>
      <c r="E129" s="100"/>
      <c r="F129" s="100"/>
      <c r="G129" s="99"/>
      <c r="H129" s="99"/>
      <c r="I129" s="99"/>
      <c r="L129" s="98">
        <f t="shared" si="6"/>
        <v>0</v>
      </c>
      <c r="N129" s="98">
        <f t="shared" si="9"/>
        <v>0</v>
      </c>
      <c r="Q129" s="149">
        <f t="shared" si="10"/>
        <v>0</v>
      </c>
      <c r="R129" s="149">
        <f t="shared" si="11"/>
        <v>0</v>
      </c>
      <c r="T129" s="113"/>
      <c r="U129" s="113"/>
    </row>
    <row r="130" spans="4:21" x14ac:dyDescent="0.2">
      <c r="D130" s="230">
        <v>34972</v>
      </c>
      <c r="E130" s="100"/>
      <c r="F130" s="100"/>
      <c r="G130" s="99"/>
      <c r="H130" s="99"/>
      <c r="I130" s="99"/>
      <c r="L130" s="98">
        <f t="shared" si="6"/>
        <v>0</v>
      </c>
      <c r="N130" s="98">
        <f t="shared" si="9"/>
        <v>0</v>
      </c>
      <c r="Q130" s="149">
        <f t="shared" si="10"/>
        <v>0</v>
      </c>
      <c r="R130" s="149">
        <f t="shared" si="11"/>
        <v>0</v>
      </c>
      <c r="T130" s="113"/>
      <c r="U130" s="113"/>
    </row>
    <row r="131" spans="4:21" x14ac:dyDescent="0.2">
      <c r="D131" s="230">
        <v>34880</v>
      </c>
      <c r="E131" s="100"/>
      <c r="F131" s="100"/>
      <c r="G131" s="99"/>
      <c r="H131" s="99"/>
      <c r="I131" s="99"/>
      <c r="L131" s="98">
        <f t="shared" si="6"/>
        <v>0</v>
      </c>
      <c r="N131" s="98">
        <f t="shared" si="9"/>
        <v>0</v>
      </c>
      <c r="Q131" s="149">
        <f t="shared" si="10"/>
        <v>0</v>
      </c>
      <c r="R131" s="149">
        <f t="shared" si="11"/>
        <v>0</v>
      </c>
      <c r="T131" s="113"/>
      <c r="U131" s="113"/>
    </row>
    <row r="132" spans="4:21" x14ac:dyDescent="0.2">
      <c r="D132" s="230">
        <v>34789</v>
      </c>
      <c r="E132" s="100"/>
      <c r="F132" s="100"/>
      <c r="G132" s="99"/>
      <c r="H132" s="99"/>
      <c r="I132" s="99"/>
      <c r="L132" s="98">
        <f t="shared" si="6"/>
        <v>0</v>
      </c>
      <c r="N132" s="98">
        <f t="shared" si="9"/>
        <v>0</v>
      </c>
      <c r="Q132" s="149">
        <f t="shared" si="10"/>
        <v>0</v>
      </c>
      <c r="R132" s="149">
        <f t="shared" si="11"/>
        <v>0</v>
      </c>
      <c r="T132" s="113"/>
      <c r="U132" s="113"/>
    </row>
    <row r="133" spans="4:21" x14ac:dyDescent="0.2">
      <c r="D133" s="230">
        <v>34699</v>
      </c>
      <c r="E133" s="100"/>
      <c r="F133" s="100"/>
      <c r="G133" s="99"/>
      <c r="H133" s="99"/>
      <c r="I133" s="99"/>
      <c r="L133" s="98">
        <f t="shared" si="6"/>
        <v>0</v>
      </c>
      <c r="N133" s="98">
        <f t="shared" si="9"/>
        <v>0</v>
      </c>
      <c r="Q133" s="149">
        <f t="shared" si="10"/>
        <v>0</v>
      </c>
      <c r="R133" s="149">
        <f t="shared" si="11"/>
        <v>0</v>
      </c>
      <c r="T133" s="113"/>
      <c r="U133" s="113"/>
    </row>
    <row r="134" spans="4:21" x14ac:dyDescent="0.2">
      <c r="D134" s="101"/>
      <c r="E134" s="100"/>
      <c r="F134" s="100"/>
      <c r="G134" s="99"/>
      <c r="H134" s="99"/>
      <c r="I134" s="99"/>
      <c r="L134" s="98">
        <f t="shared" si="6"/>
        <v>0</v>
      </c>
      <c r="N134" s="98">
        <f t="shared" si="9"/>
        <v>0</v>
      </c>
      <c r="Q134" s="149">
        <f t="shared" si="10"/>
        <v>0</v>
      </c>
      <c r="R134" s="149">
        <f t="shared" si="11"/>
        <v>0</v>
      </c>
      <c r="T134" s="113"/>
      <c r="U134" s="113"/>
    </row>
    <row r="135" spans="4:21" x14ac:dyDescent="0.2">
      <c r="D135" s="101"/>
      <c r="E135" s="100"/>
      <c r="F135" s="100"/>
      <c r="G135" s="99"/>
      <c r="H135" s="99"/>
      <c r="I135" s="99"/>
      <c r="L135" s="98">
        <f t="shared" si="6"/>
        <v>0</v>
      </c>
      <c r="N135" s="98">
        <f t="shared" si="9"/>
        <v>0</v>
      </c>
      <c r="Q135" s="149">
        <f t="shared" si="10"/>
        <v>0</v>
      </c>
      <c r="R135" s="149">
        <f t="shared" si="11"/>
        <v>0</v>
      </c>
      <c r="T135" s="113"/>
      <c r="U135" s="113"/>
    </row>
    <row r="136" spans="4:21" x14ac:dyDescent="0.2">
      <c r="D136" s="101"/>
      <c r="E136" s="100"/>
      <c r="F136" s="100"/>
      <c r="G136" s="99"/>
      <c r="H136" s="99"/>
      <c r="I136" s="99"/>
      <c r="L136" s="98">
        <f t="shared" si="6"/>
        <v>0</v>
      </c>
      <c r="N136" s="98">
        <f t="shared" si="9"/>
        <v>0</v>
      </c>
      <c r="Q136" s="149">
        <f t="shared" si="10"/>
        <v>0</v>
      </c>
      <c r="R136" s="149">
        <f t="shared" si="11"/>
        <v>0</v>
      </c>
      <c r="T136" s="113"/>
      <c r="U136" s="113"/>
    </row>
    <row r="137" spans="4:21" x14ac:dyDescent="0.2">
      <c r="D137" s="101"/>
      <c r="E137" s="100"/>
      <c r="F137" s="100"/>
      <c r="G137" s="99"/>
      <c r="H137" s="99"/>
      <c r="I137" s="99"/>
      <c r="L137" s="98">
        <f t="shared" si="6"/>
        <v>0</v>
      </c>
      <c r="N137" s="98">
        <f t="shared" si="9"/>
        <v>0</v>
      </c>
      <c r="Q137" s="149">
        <f t="shared" si="10"/>
        <v>0</v>
      </c>
      <c r="R137" s="149">
        <f t="shared" si="11"/>
        <v>0</v>
      </c>
      <c r="T137" s="113"/>
      <c r="U137" s="113"/>
    </row>
    <row r="138" spans="4:21" x14ac:dyDescent="0.2">
      <c r="D138" s="101"/>
      <c r="E138" s="100"/>
      <c r="F138" s="100"/>
      <c r="G138" s="99"/>
      <c r="H138" s="99"/>
      <c r="I138" s="99"/>
      <c r="L138" s="98">
        <f t="shared" si="6"/>
        <v>0</v>
      </c>
      <c r="N138" s="98">
        <f t="shared" si="9"/>
        <v>0</v>
      </c>
      <c r="Q138" s="149">
        <f t="shared" si="10"/>
        <v>0</v>
      </c>
      <c r="R138" s="149">
        <f t="shared" si="11"/>
        <v>0</v>
      </c>
      <c r="T138" s="113"/>
      <c r="U138" s="113"/>
    </row>
    <row r="139" spans="4:21" x14ac:dyDescent="0.2">
      <c r="D139" s="101"/>
      <c r="E139" s="100"/>
      <c r="F139" s="100"/>
      <c r="G139" s="99"/>
      <c r="H139" s="99"/>
      <c r="I139" s="99"/>
      <c r="L139" s="98">
        <f t="shared" si="6"/>
        <v>0</v>
      </c>
      <c r="N139" s="98">
        <f t="shared" si="9"/>
        <v>0</v>
      </c>
      <c r="Q139" s="149">
        <f t="shared" si="10"/>
        <v>0</v>
      </c>
      <c r="R139" s="149">
        <f t="shared" si="11"/>
        <v>0</v>
      </c>
      <c r="T139" s="113"/>
      <c r="U139" s="113"/>
    </row>
    <row r="140" spans="4:21" x14ac:dyDescent="0.2">
      <c r="D140" s="101"/>
      <c r="E140" s="100"/>
      <c r="F140" s="100"/>
      <c r="G140" s="99"/>
      <c r="H140" s="99"/>
      <c r="I140" s="99"/>
      <c r="L140" s="98">
        <f t="shared" ref="L140:L196" si="12">(H140-($L$10*H141))/(1-$L$10)</f>
        <v>0</v>
      </c>
      <c r="N140" s="98">
        <f t="shared" si="9"/>
        <v>0</v>
      </c>
      <c r="Q140" s="149">
        <f t="shared" si="10"/>
        <v>0</v>
      </c>
      <c r="R140" s="149">
        <f t="shared" si="11"/>
        <v>0</v>
      </c>
      <c r="T140" s="113"/>
      <c r="U140" s="113"/>
    </row>
    <row r="141" spans="4:21" x14ac:dyDescent="0.2">
      <c r="D141" s="101"/>
      <c r="E141" s="100"/>
      <c r="F141" s="100"/>
      <c r="G141" s="99"/>
      <c r="H141" s="99"/>
      <c r="I141" s="99"/>
      <c r="L141" s="98">
        <f t="shared" si="12"/>
        <v>0</v>
      </c>
      <c r="N141" s="98">
        <f t="shared" si="9"/>
        <v>0</v>
      </c>
      <c r="Q141" s="149">
        <f t="shared" si="10"/>
        <v>0</v>
      </c>
      <c r="R141" s="149">
        <f t="shared" si="11"/>
        <v>0</v>
      </c>
      <c r="T141" s="113"/>
      <c r="U141" s="113"/>
    </row>
    <row r="142" spans="4:21" x14ac:dyDescent="0.2">
      <c r="D142" s="101"/>
      <c r="E142" s="100"/>
      <c r="F142" s="100"/>
      <c r="G142" s="99"/>
      <c r="H142" s="99"/>
      <c r="I142" s="99"/>
      <c r="L142" s="98">
        <f t="shared" si="12"/>
        <v>0</v>
      </c>
      <c r="N142" s="98">
        <f t="shared" si="9"/>
        <v>0</v>
      </c>
      <c r="Q142" s="149">
        <f t="shared" si="10"/>
        <v>0</v>
      </c>
      <c r="R142" s="149">
        <f t="shared" si="11"/>
        <v>0</v>
      </c>
      <c r="T142" s="113"/>
      <c r="U142" s="113"/>
    </row>
    <row r="143" spans="4:21" x14ac:dyDescent="0.2">
      <c r="D143" s="101"/>
      <c r="E143" s="100"/>
      <c r="F143" s="100"/>
      <c r="G143" s="99"/>
      <c r="H143" s="99"/>
      <c r="I143" s="99"/>
      <c r="L143" s="98">
        <f t="shared" si="12"/>
        <v>0</v>
      </c>
      <c r="N143" s="98">
        <f t="shared" ref="N143:N196" si="13">(1+L143)*(1+G143)*(1-I143)-1</f>
        <v>0</v>
      </c>
      <c r="Q143" s="149">
        <f t="shared" ref="Q143:Q196" si="14">F143</f>
        <v>0</v>
      </c>
      <c r="R143" s="149">
        <f t="shared" ref="R143:R196" si="15">(1+N143)*(1+$I$7/4)-1</f>
        <v>0</v>
      </c>
      <c r="T143" s="113"/>
      <c r="U143" s="113"/>
    </row>
    <row r="144" spans="4:21" x14ac:dyDescent="0.2">
      <c r="D144" s="101"/>
      <c r="E144" s="100"/>
      <c r="F144" s="100"/>
      <c r="G144" s="99"/>
      <c r="H144" s="99"/>
      <c r="I144" s="99"/>
      <c r="L144" s="98">
        <f t="shared" si="12"/>
        <v>0</v>
      </c>
      <c r="N144" s="98">
        <f t="shared" si="13"/>
        <v>0</v>
      </c>
      <c r="Q144" s="149">
        <f t="shared" si="14"/>
        <v>0</v>
      </c>
      <c r="R144" s="149">
        <f t="shared" si="15"/>
        <v>0</v>
      </c>
      <c r="T144" s="113"/>
      <c r="U144" s="113"/>
    </row>
    <row r="145" spans="4:21" x14ac:dyDescent="0.2">
      <c r="D145" s="101"/>
      <c r="E145" s="100"/>
      <c r="F145" s="100"/>
      <c r="G145" s="99"/>
      <c r="H145" s="99"/>
      <c r="I145" s="99"/>
      <c r="L145" s="98">
        <f t="shared" si="12"/>
        <v>0</v>
      </c>
      <c r="N145" s="98">
        <f t="shared" si="13"/>
        <v>0</v>
      </c>
      <c r="Q145" s="149">
        <f t="shared" si="14"/>
        <v>0</v>
      </c>
      <c r="R145" s="149">
        <f t="shared" si="15"/>
        <v>0</v>
      </c>
      <c r="T145" s="113"/>
      <c r="U145" s="113"/>
    </row>
    <row r="146" spans="4:21" x14ac:dyDescent="0.2">
      <c r="D146" s="101"/>
      <c r="E146" s="100"/>
      <c r="F146" s="100"/>
      <c r="G146" s="99"/>
      <c r="H146" s="99"/>
      <c r="I146" s="99"/>
      <c r="L146" s="98">
        <f t="shared" si="12"/>
        <v>0</v>
      </c>
      <c r="N146" s="98">
        <f t="shared" si="13"/>
        <v>0</v>
      </c>
      <c r="Q146" s="149">
        <f t="shared" si="14"/>
        <v>0</v>
      </c>
      <c r="R146" s="149">
        <f t="shared" si="15"/>
        <v>0</v>
      </c>
      <c r="T146" s="113"/>
      <c r="U146" s="113"/>
    </row>
    <row r="147" spans="4:21" x14ac:dyDescent="0.2">
      <c r="D147" s="101"/>
      <c r="E147" s="100"/>
      <c r="F147" s="100"/>
      <c r="G147" s="99"/>
      <c r="H147" s="99"/>
      <c r="I147" s="99"/>
      <c r="L147" s="98">
        <f t="shared" si="12"/>
        <v>0</v>
      </c>
      <c r="N147" s="98">
        <f t="shared" si="13"/>
        <v>0</v>
      </c>
      <c r="Q147" s="149">
        <f t="shared" si="14"/>
        <v>0</v>
      </c>
      <c r="R147" s="149">
        <f t="shared" si="15"/>
        <v>0</v>
      </c>
      <c r="T147" s="113"/>
      <c r="U147" s="113"/>
    </row>
    <row r="148" spans="4:21" x14ac:dyDescent="0.2">
      <c r="D148" s="101"/>
      <c r="E148" s="100"/>
      <c r="F148" s="100"/>
      <c r="G148" s="99"/>
      <c r="H148" s="99"/>
      <c r="I148" s="99"/>
      <c r="L148" s="98">
        <f t="shared" si="12"/>
        <v>0</v>
      </c>
      <c r="N148" s="98">
        <f t="shared" si="13"/>
        <v>0</v>
      </c>
      <c r="Q148" s="149">
        <f t="shared" si="14"/>
        <v>0</v>
      </c>
      <c r="R148" s="149">
        <f t="shared" si="15"/>
        <v>0</v>
      </c>
      <c r="T148" s="113"/>
      <c r="U148" s="113"/>
    </row>
    <row r="149" spans="4:21" x14ac:dyDescent="0.2">
      <c r="D149" s="101"/>
      <c r="E149" s="100"/>
      <c r="F149" s="100"/>
      <c r="G149" s="99"/>
      <c r="H149" s="99"/>
      <c r="I149" s="99"/>
      <c r="L149" s="98">
        <f t="shared" si="12"/>
        <v>0</v>
      </c>
      <c r="N149" s="98">
        <f t="shared" si="13"/>
        <v>0</v>
      </c>
      <c r="Q149" s="149">
        <f t="shared" si="14"/>
        <v>0</v>
      </c>
      <c r="R149" s="149">
        <f t="shared" si="15"/>
        <v>0</v>
      </c>
      <c r="T149" s="113"/>
      <c r="U149" s="113"/>
    </row>
    <row r="150" spans="4:21" x14ac:dyDescent="0.2">
      <c r="D150" s="101"/>
      <c r="E150" s="100"/>
      <c r="F150" s="100"/>
      <c r="G150" s="99"/>
      <c r="H150" s="99"/>
      <c r="I150" s="99"/>
      <c r="L150" s="98">
        <f t="shared" si="12"/>
        <v>0</v>
      </c>
      <c r="N150" s="98">
        <f t="shared" si="13"/>
        <v>0</v>
      </c>
      <c r="Q150" s="149">
        <f t="shared" si="14"/>
        <v>0</v>
      </c>
      <c r="R150" s="149">
        <f t="shared" si="15"/>
        <v>0</v>
      </c>
      <c r="T150" s="113"/>
      <c r="U150" s="113"/>
    </row>
    <row r="151" spans="4:21" x14ac:dyDescent="0.2">
      <c r="D151" s="101"/>
      <c r="E151" s="100"/>
      <c r="F151" s="100"/>
      <c r="G151" s="99"/>
      <c r="H151" s="99"/>
      <c r="I151" s="99"/>
      <c r="L151" s="98">
        <f t="shared" si="12"/>
        <v>0</v>
      </c>
      <c r="N151" s="98">
        <f t="shared" si="13"/>
        <v>0</v>
      </c>
      <c r="Q151" s="149">
        <f t="shared" si="14"/>
        <v>0</v>
      </c>
      <c r="R151" s="149">
        <f t="shared" si="15"/>
        <v>0</v>
      </c>
      <c r="T151" s="113"/>
      <c r="U151" s="113"/>
    </row>
    <row r="152" spans="4:21" x14ac:dyDescent="0.2">
      <c r="D152" s="101"/>
      <c r="E152" s="100"/>
      <c r="F152" s="100"/>
      <c r="G152" s="99"/>
      <c r="H152" s="99"/>
      <c r="I152" s="99"/>
      <c r="L152" s="98">
        <f t="shared" si="12"/>
        <v>0</v>
      </c>
      <c r="N152" s="98">
        <f t="shared" si="13"/>
        <v>0</v>
      </c>
      <c r="Q152" s="149">
        <f t="shared" si="14"/>
        <v>0</v>
      </c>
      <c r="R152" s="149">
        <f t="shared" si="15"/>
        <v>0</v>
      </c>
      <c r="T152" s="113"/>
      <c r="U152" s="113"/>
    </row>
    <row r="153" spans="4:21" x14ac:dyDescent="0.2">
      <c r="D153" s="101"/>
      <c r="E153" s="100"/>
      <c r="F153" s="100"/>
      <c r="G153" s="99"/>
      <c r="H153" s="99"/>
      <c r="I153" s="99"/>
      <c r="L153" s="98">
        <f t="shared" si="12"/>
        <v>0</v>
      </c>
      <c r="N153" s="98">
        <f t="shared" si="13"/>
        <v>0</v>
      </c>
      <c r="Q153" s="149">
        <f t="shared" si="14"/>
        <v>0</v>
      </c>
      <c r="R153" s="149">
        <f t="shared" si="15"/>
        <v>0</v>
      </c>
      <c r="T153" s="113"/>
      <c r="U153" s="113"/>
    </row>
    <row r="154" spans="4:21" x14ac:dyDescent="0.2">
      <c r="D154" s="101"/>
      <c r="E154" s="100"/>
      <c r="F154" s="100"/>
      <c r="G154" s="99"/>
      <c r="H154" s="99"/>
      <c r="I154" s="99"/>
      <c r="L154" s="98">
        <f t="shared" si="12"/>
        <v>0</v>
      </c>
      <c r="N154" s="98">
        <f t="shared" si="13"/>
        <v>0</v>
      </c>
      <c r="Q154" s="149">
        <f t="shared" si="14"/>
        <v>0</v>
      </c>
      <c r="R154" s="149">
        <f t="shared" si="15"/>
        <v>0</v>
      </c>
      <c r="T154" s="113"/>
      <c r="U154" s="113"/>
    </row>
    <row r="155" spans="4:21" x14ac:dyDescent="0.2">
      <c r="D155" s="101"/>
      <c r="E155" s="100"/>
      <c r="F155" s="100"/>
      <c r="G155" s="99"/>
      <c r="H155" s="99"/>
      <c r="I155" s="99"/>
      <c r="L155" s="98">
        <f t="shared" si="12"/>
        <v>0</v>
      </c>
      <c r="N155" s="98">
        <f t="shared" si="13"/>
        <v>0</v>
      </c>
      <c r="Q155" s="149">
        <f t="shared" si="14"/>
        <v>0</v>
      </c>
      <c r="R155" s="149">
        <f t="shared" si="15"/>
        <v>0</v>
      </c>
      <c r="T155" s="113"/>
      <c r="U155" s="113"/>
    </row>
    <row r="156" spans="4:21" x14ac:dyDescent="0.2">
      <c r="D156" s="101"/>
      <c r="E156" s="100"/>
      <c r="F156" s="100"/>
      <c r="G156" s="99"/>
      <c r="H156" s="99"/>
      <c r="I156" s="99"/>
      <c r="L156" s="98">
        <f t="shared" si="12"/>
        <v>0</v>
      </c>
      <c r="N156" s="98">
        <f t="shared" si="13"/>
        <v>0</v>
      </c>
      <c r="Q156" s="149">
        <f t="shared" si="14"/>
        <v>0</v>
      </c>
      <c r="R156" s="149">
        <f t="shared" si="15"/>
        <v>0</v>
      </c>
      <c r="T156" s="113"/>
      <c r="U156" s="113"/>
    </row>
    <row r="157" spans="4:21" x14ac:dyDescent="0.2">
      <c r="D157" s="101"/>
      <c r="E157" s="100"/>
      <c r="F157" s="100"/>
      <c r="G157" s="99"/>
      <c r="H157" s="99"/>
      <c r="I157" s="99"/>
      <c r="L157" s="98">
        <f t="shared" si="12"/>
        <v>0</v>
      </c>
      <c r="N157" s="98">
        <f t="shared" si="13"/>
        <v>0</v>
      </c>
      <c r="Q157" s="149">
        <f t="shared" si="14"/>
        <v>0</v>
      </c>
      <c r="R157" s="149">
        <f t="shared" si="15"/>
        <v>0</v>
      </c>
      <c r="T157" s="113"/>
      <c r="U157" s="113"/>
    </row>
    <row r="158" spans="4:21" x14ac:dyDescent="0.2">
      <c r="D158" s="101"/>
      <c r="E158" s="100"/>
      <c r="F158" s="100"/>
      <c r="G158" s="99"/>
      <c r="H158" s="99"/>
      <c r="I158" s="99"/>
      <c r="L158" s="98">
        <f t="shared" si="12"/>
        <v>0</v>
      </c>
      <c r="N158" s="98">
        <f t="shared" si="13"/>
        <v>0</v>
      </c>
      <c r="Q158" s="149">
        <f t="shared" si="14"/>
        <v>0</v>
      </c>
      <c r="R158" s="149">
        <f t="shared" si="15"/>
        <v>0</v>
      </c>
      <c r="T158" s="113"/>
      <c r="U158" s="113"/>
    </row>
    <row r="159" spans="4:21" x14ac:dyDescent="0.2">
      <c r="D159" s="101"/>
      <c r="E159" s="100"/>
      <c r="F159" s="100"/>
      <c r="G159" s="99"/>
      <c r="H159" s="99"/>
      <c r="I159" s="99"/>
      <c r="L159" s="98">
        <f t="shared" si="12"/>
        <v>0</v>
      </c>
      <c r="N159" s="98">
        <f t="shared" si="13"/>
        <v>0</v>
      </c>
      <c r="Q159" s="149">
        <f t="shared" si="14"/>
        <v>0</v>
      </c>
      <c r="R159" s="149">
        <f t="shared" si="15"/>
        <v>0</v>
      </c>
      <c r="T159" s="113"/>
      <c r="U159" s="113"/>
    </row>
    <row r="160" spans="4:21" x14ac:dyDescent="0.2">
      <c r="D160" s="101"/>
      <c r="E160" s="100"/>
      <c r="F160" s="100"/>
      <c r="G160" s="99"/>
      <c r="H160" s="99"/>
      <c r="I160" s="99"/>
      <c r="L160" s="98">
        <f t="shared" si="12"/>
        <v>0</v>
      </c>
      <c r="N160" s="98">
        <f t="shared" si="13"/>
        <v>0</v>
      </c>
      <c r="Q160" s="149">
        <f t="shared" si="14"/>
        <v>0</v>
      </c>
      <c r="R160" s="149">
        <f t="shared" si="15"/>
        <v>0</v>
      </c>
      <c r="T160" s="113"/>
      <c r="U160" s="113"/>
    </row>
    <row r="161" spans="4:21" x14ac:dyDescent="0.2">
      <c r="D161" s="101"/>
      <c r="E161" s="100"/>
      <c r="F161" s="100"/>
      <c r="G161" s="99"/>
      <c r="H161" s="99"/>
      <c r="I161" s="99"/>
      <c r="L161" s="98">
        <f t="shared" si="12"/>
        <v>0</v>
      </c>
      <c r="N161" s="98">
        <f t="shared" si="13"/>
        <v>0</v>
      </c>
      <c r="Q161" s="149">
        <f t="shared" si="14"/>
        <v>0</v>
      </c>
      <c r="R161" s="149">
        <f t="shared" si="15"/>
        <v>0</v>
      </c>
      <c r="T161" s="113"/>
      <c r="U161" s="113"/>
    </row>
    <row r="162" spans="4:21" x14ac:dyDescent="0.2">
      <c r="D162" s="101"/>
      <c r="E162" s="100"/>
      <c r="F162" s="100"/>
      <c r="G162" s="99"/>
      <c r="H162" s="99"/>
      <c r="I162" s="99"/>
      <c r="L162" s="98">
        <f t="shared" si="12"/>
        <v>0</v>
      </c>
      <c r="N162" s="98">
        <f t="shared" si="13"/>
        <v>0</v>
      </c>
      <c r="Q162" s="149">
        <f t="shared" si="14"/>
        <v>0</v>
      </c>
      <c r="R162" s="149">
        <f t="shared" si="15"/>
        <v>0</v>
      </c>
      <c r="T162" s="113"/>
      <c r="U162" s="113"/>
    </row>
    <row r="163" spans="4:21" x14ac:dyDescent="0.2">
      <c r="D163" s="101"/>
      <c r="E163" s="100"/>
      <c r="F163" s="100"/>
      <c r="G163" s="99"/>
      <c r="H163" s="99"/>
      <c r="I163" s="99"/>
      <c r="L163" s="98">
        <f t="shared" si="12"/>
        <v>0</v>
      </c>
      <c r="N163" s="98">
        <f t="shared" si="13"/>
        <v>0</v>
      </c>
      <c r="Q163" s="149">
        <f t="shared" si="14"/>
        <v>0</v>
      </c>
      <c r="R163" s="149">
        <f t="shared" si="15"/>
        <v>0</v>
      </c>
      <c r="T163" s="113"/>
      <c r="U163" s="113"/>
    </row>
    <row r="164" spans="4:21" x14ac:dyDescent="0.2">
      <c r="D164" s="101"/>
      <c r="E164" s="100"/>
      <c r="F164" s="100"/>
      <c r="G164" s="99"/>
      <c r="H164" s="99"/>
      <c r="I164" s="99"/>
      <c r="L164" s="98">
        <f t="shared" si="12"/>
        <v>0</v>
      </c>
      <c r="N164" s="98">
        <f t="shared" si="13"/>
        <v>0</v>
      </c>
      <c r="Q164" s="149">
        <f t="shared" si="14"/>
        <v>0</v>
      </c>
      <c r="R164" s="149">
        <f t="shared" si="15"/>
        <v>0</v>
      </c>
      <c r="T164" s="113"/>
      <c r="U164" s="113"/>
    </row>
    <row r="165" spans="4:21" x14ac:dyDescent="0.2">
      <c r="D165" s="101"/>
      <c r="E165" s="100"/>
      <c r="F165" s="100"/>
      <c r="G165" s="99"/>
      <c r="H165" s="99"/>
      <c r="I165" s="99"/>
      <c r="L165" s="98">
        <f t="shared" si="12"/>
        <v>0</v>
      </c>
      <c r="N165" s="98">
        <f t="shared" si="13"/>
        <v>0</v>
      </c>
      <c r="Q165" s="149">
        <f t="shared" si="14"/>
        <v>0</v>
      </c>
      <c r="R165" s="149">
        <f t="shared" si="15"/>
        <v>0</v>
      </c>
      <c r="T165" s="113"/>
      <c r="U165" s="113"/>
    </row>
    <row r="166" spans="4:21" x14ac:dyDescent="0.2">
      <c r="D166" s="101"/>
      <c r="E166" s="100"/>
      <c r="F166" s="100"/>
      <c r="G166" s="99"/>
      <c r="H166" s="99"/>
      <c r="I166" s="99"/>
      <c r="L166" s="98">
        <f t="shared" si="12"/>
        <v>0</v>
      </c>
      <c r="N166" s="98">
        <f t="shared" si="13"/>
        <v>0</v>
      </c>
      <c r="Q166" s="149">
        <f t="shared" si="14"/>
        <v>0</v>
      </c>
      <c r="R166" s="149">
        <f t="shared" si="15"/>
        <v>0</v>
      </c>
      <c r="T166" s="113"/>
      <c r="U166" s="113"/>
    </row>
    <row r="167" spans="4:21" x14ac:dyDescent="0.2">
      <c r="D167" s="101"/>
      <c r="E167" s="100"/>
      <c r="F167" s="100"/>
      <c r="G167" s="99"/>
      <c r="H167" s="99"/>
      <c r="I167" s="99"/>
      <c r="L167" s="98">
        <f t="shared" si="12"/>
        <v>0</v>
      </c>
      <c r="N167" s="98">
        <f t="shared" si="13"/>
        <v>0</v>
      </c>
      <c r="Q167" s="149">
        <f t="shared" si="14"/>
        <v>0</v>
      </c>
      <c r="R167" s="149">
        <f t="shared" si="15"/>
        <v>0</v>
      </c>
      <c r="T167" s="113"/>
      <c r="U167" s="113"/>
    </row>
    <row r="168" spans="4:21" x14ac:dyDescent="0.2">
      <c r="D168" s="101"/>
      <c r="E168" s="100"/>
      <c r="F168" s="100"/>
      <c r="G168" s="99"/>
      <c r="H168" s="99"/>
      <c r="I168" s="99"/>
      <c r="L168" s="98">
        <f t="shared" si="12"/>
        <v>0</v>
      </c>
      <c r="N168" s="98">
        <f t="shared" si="13"/>
        <v>0</v>
      </c>
      <c r="Q168" s="149">
        <f t="shared" si="14"/>
        <v>0</v>
      </c>
      <c r="R168" s="149">
        <f t="shared" si="15"/>
        <v>0</v>
      </c>
      <c r="T168" s="113"/>
      <c r="U168" s="113"/>
    </row>
    <row r="169" spans="4:21" x14ac:dyDescent="0.2">
      <c r="D169" s="101"/>
      <c r="E169" s="100"/>
      <c r="F169" s="100"/>
      <c r="G169" s="99"/>
      <c r="H169" s="99"/>
      <c r="I169" s="99"/>
      <c r="L169" s="98">
        <f t="shared" si="12"/>
        <v>0</v>
      </c>
      <c r="N169" s="98">
        <f t="shared" si="13"/>
        <v>0</v>
      </c>
      <c r="Q169" s="149">
        <f t="shared" si="14"/>
        <v>0</v>
      </c>
      <c r="R169" s="149">
        <f t="shared" si="15"/>
        <v>0</v>
      </c>
      <c r="T169" s="113"/>
      <c r="U169" s="113"/>
    </row>
    <row r="170" spans="4:21" x14ac:dyDescent="0.2">
      <c r="D170" s="101"/>
      <c r="E170" s="100"/>
      <c r="F170" s="100"/>
      <c r="G170" s="99"/>
      <c r="H170" s="99"/>
      <c r="I170" s="99"/>
      <c r="L170" s="98">
        <f t="shared" si="12"/>
        <v>0</v>
      </c>
      <c r="N170" s="98">
        <f t="shared" si="13"/>
        <v>0</v>
      </c>
      <c r="Q170" s="149">
        <f t="shared" si="14"/>
        <v>0</v>
      </c>
      <c r="R170" s="149">
        <f t="shared" si="15"/>
        <v>0</v>
      </c>
      <c r="T170" s="113"/>
      <c r="U170" s="113"/>
    </row>
    <row r="171" spans="4:21" x14ac:dyDescent="0.2">
      <c r="D171" s="101"/>
      <c r="E171" s="100"/>
      <c r="F171" s="100"/>
      <c r="G171" s="99"/>
      <c r="H171" s="99"/>
      <c r="I171" s="99"/>
      <c r="L171" s="98">
        <f t="shared" si="12"/>
        <v>0</v>
      </c>
      <c r="N171" s="98">
        <f t="shared" si="13"/>
        <v>0</v>
      </c>
      <c r="Q171" s="149">
        <f t="shared" si="14"/>
        <v>0</v>
      </c>
      <c r="R171" s="149">
        <f t="shared" si="15"/>
        <v>0</v>
      </c>
      <c r="T171" s="113"/>
      <c r="U171" s="113"/>
    </row>
    <row r="172" spans="4:21" x14ac:dyDescent="0.2">
      <c r="D172" s="101"/>
      <c r="E172" s="100"/>
      <c r="F172" s="100"/>
      <c r="G172" s="99"/>
      <c r="H172" s="99"/>
      <c r="I172" s="99"/>
      <c r="L172" s="98">
        <f t="shared" si="12"/>
        <v>0</v>
      </c>
      <c r="N172" s="98">
        <f t="shared" si="13"/>
        <v>0</v>
      </c>
      <c r="Q172" s="149">
        <f t="shared" si="14"/>
        <v>0</v>
      </c>
      <c r="R172" s="149">
        <f t="shared" si="15"/>
        <v>0</v>
      </c>
      <c r="T172" s="113"/>
      <c r="U172" s="113"/>
    </row>
    <row r="173" spans="4:21" x14ac:dyDescent="0.2">
      <c r="D173" s="101"/>
      <c r="E173" s="100"/>
      <c r="F173" s="100"/>
      <c r="G173" s="99"/>
      <c r="H173" s="99"/>
      <c r="I173" s="99"/>
      <c r="L173" s="98">
        <f t="shared" si="12"/>
        <v>0</v>
      </c>
      <c r="N173" s="98">
        <f t="shared" si="13"/>
        <v>0</v>
      </c>
      <c r="Q173" s="149">
        <f t="shared" si="14"/>
        <v>0</v>
      </c>
      <c r="R173" s="149">
        <f t="shared" si="15"/>
        <v>0</v>
      </c>
      <c r="T173" s="113"/>
      <c r="U173" s="113"/>
    </row>
    <row r="174" spans="4:21" x14ac:dyDescent="0.2">
      <c r="D174" s="101"/>
      <c r="E174" s="100"/>
      <c r="F174" s="100"/>
      <c r="G174" s="99"/>
      <c r="H174" s="99"/>
      <c r="I174" s="99"/>
      <c r="L174" s="98">
        <f t="shared" si="12"/>
        <v>0</v>
      </c>
      <c r="N174" s="98">
        <f t="shared" si="13"/>
        <v>0</v>
      </c>
      <c r="Q174" s="149">
        <f t="shared" si="14"/>
        <v>0</v>
      </c>
      <c r="R174" s="149">
        <f t="shared" si="15"/>
        <v>0</v>
      </c>
      <c r="T174" s="113"/>
      <c r="U174" s="113"/>
    </row>
    <row r="175" spans="4:21" x14ac:dyDescent="0.2">
      <c r="D175" s="101"/>
      <c r="E175" s="100"/>
      <c r="F175" s="100"/>
      <c r="G175" s="99"/>
      <c r="H175" s="99"/>
      <c r="I175" s="99"/>
      <c r="L175" s="98">
        <f t="shared" si="12"/>
        <v>0</v>
      </c>
      <c r="N175" s="98">
        <f t="shared" si="13"/>
        <v>0</v>
      </c>
      <c r="Q175" s="149">
        <f t="shared" si="14"/>
        <v>0</v>
      </c>
      <c r="R175" s="149">
        <f t="shared" si="15"/>
        <v>0</v>
      </c>
      <c r="T175" s="113"/>
      <c r="U175" s="113"/>
    </row>
    <row r="176" spans="4:21" x14ac:dyDescent="0.2">
      <c r="D176" s="101"/>
      <c r="E176" s="100"/>
      <c r="F176" s="100"/>
      <c r="G176" s="99"/>
      <c r="H176" s="99"/>
      <c r="I176" s="99"/>
      <c r="L176" s="98">
        <f t="shared" si="12"/>
        <v>0</v>
      </c>
      <c r="N176" s="98">
        <f t="shared" si="13"/>
        <v>0</v>
      </c>
      <c r="Q176" s="149">
        <f t="shared" si="14"/>
        <v>0</v>
      </c>
      <c r="R176" s="149">
        <f t="shared" si="15"/>
        <v>0</v>
      </c>
      <c r="T176" s="113"/>
      <c r="U176" s="113"/>
    </row>
    <row r="177" spans="4:21" x14ac:dyDescent="0.2">
      <c r="D177" s="101"/>
      <c r="E177" s="100"/>
      <c r="F177" s="100"/>
      <c r="G177" s="99"/>
      <c r="H177" s="99"/>
      <c r="I177" s="99"/>
      <c r="L177" s="98">
        <f t="shared" si="12"/>
        <v>0</v>
      </c>
      <c r="N177" s="98">
        <f t="shared" si="13"/>
        <v>0</v>
      </c>
      <c r="Q177" s="149">
        <f t="shared" si="14"/>
        <v>0</v>
      </c>
      <c r="R177" s="149">
        <f t="shared" si="15"/>
        <v>0</v>
      </c>
      <c r="T177" s="113"/>
      <c r="U177" s="113"/>
    </row>
    <row r="178" spans="4:21" x14ac:dyDescent="0.2">
      <c r="D178" s="101"/>
      <c r="E178" s="100"/>
      <c r="F178" s="100"/>
      <c r="G178" s="99"/>
      <c r="H178" s="99"/>
      <c r="I178" s="99"/>
      <c r="L178" s="98">
        <f t="shared" si="12"/>
        <v>0</v>
      </c>
      <c r="N178" s="98">
        <f t="shared" si="13"/>
        <v>0</v>
      </c>
      <c r="Q178" s="149">
        <f t="shared" si="14"/>
        <v>0</v>
      </c>
      <c r="R178" s="149">
        <f t="shared" si="15"/>
        <v>0</v>
      </c>
      <c r="T178" s="113"/>
      <c r="U178" s="113"/>
    </row>
    <row r="179" spans="4:21" x14ac:dyDescent="0.2">
      <c r="D179" s="101"/>
      <c r="E179" s="100"/>
      <c r="F179" s="100"/>
      <c r="G179" s="99"/>
      <c r="H179" s="99"/>
      <c r="I179" s="99"/>
      <c r="L179" s="98">
        <f t="shared" si="12"/>
        <v>0</v>
      </c>
      <c r="N179" s="98">
        <f t="shared" si="13"/>
        <v>0</v>
      </c>
      <c r="Q179" s="149">
        <f t="shared" si="14"/>
        <v>0</v>
      </c>
      <c r="R179" s="149">
        <f t="shared" si="15"/>
        <v>0</v>
      </c>
      <c r="T179" s="113"/>
      <c r="U179" s="113"/>
    </row>
    <row r="180" spans="4:21" x14ac:dyDescent="0.2">
      <c r="D180" s="101"/>
      <c r="E180" s="100"/>
      <c r="F180" s="100"/>
      <c r="G180" s="99"/>
      <c r="H180" s="99"/>
      <c r="I180" s="99"/>
      <c r="L180" s="98">
        <f t="shared" si="12"/>
        <v>0</v>
      </c>
      <c r="N180" s="98">
        <f t="shared" si="13"/>
        <v>0</v>
      </c>
      <c r="Q180" s="149">
        <f t="shared" si="14"/>
        <v>0</v>
      </c>
      <c r="R180" s="149">
        <f t="shared" si="15"/>
        <v>0</v>
      </c>
      <c r="T180" s="113"/>
      <c r="U180" s="113"/>
    </row>
    <row r="181" spans="4:21" x14ac:dyDescent="0.2">
      <c r="D181" s="101"/>
      <c r="E181" s="100"/>
      <c r="F181" s="100"/>
      <c r="G181" s="99"/>
      <c r="H181" s="99"/>
      <c r="I181" s="99"/>
      <c r="L181" s="98">
        <f t="shared" si="12"/>
        <v>0</v>
      </c>
      <c r="N181" s="98">
        <f t="shared" si="13"/>
        <v>0</v>
      </c>
      <c r="Q181" s="149">
        <f t="shared" si="14"/>
        <v>0</v>
      </c>
      <c r="R181" s="149">
        <f t="shared" si="15"/>
        <v>0</v>
      </c>
      <c r="T181" s="113"/>
      <c r="U181" s="113"/>
    </row>
    <row r="182" spans="4:21" x14ac:dyDescent="0.2">
      <c r="D182" s="101"/>
      <c r="E182" s="100"/>
      <c r="F182" s="100"/>
      <c r="G182" s="99"/>
      <c r="H182" s="99"/>
      <c r="I182" s="99"/>
      <c r="L182" s="98">
        <f t="shared" si="12"/>
        <v>0</v>
      </c>
      <c r="N182" s="98">
        <f t="shared" si="13"/>
        <v>0</v>
      </c>
      <c r="Q182" s="149">
        <f t="shared" si="14"/>
        <v>0</v>
      </c>
      <c r="R182" s="149">
        <f t="shared" si="15"/>
        <v>0</v>
      </c>
      <c r="T182" s="113"/>
      <c r="U182" s="113"/>
    </row>
    <row r="183" spans="4:21" x14ac:dyDescent="0.2">
      <c r="D183" s="101"/>
      <c r="E183" s="100"/>
      <c r="F183" s="100"/>
      <c r="G183" s="99"/>
      <c r="H183" s="99"/>
      <c r="I183" s="99"/>
      <c r="L183" s="98">
        <f t="shared" si="12"/>
        <v>0</v>
      </c>
      <c r="N183" s="98">
        <f t="shared" si="13"/>
        <v>0</v>
      </c>
      <c r="Q183" s="149">
        <f t="shared" si="14"/>
        <v>0</v>
      </c>
      <c r="R183" s="149">
        <f t="shared" si="15"/>
        <v>0</v>
      </c>
      <c r="T183" s="113"/>
      <c r="U183" s="113"/>
    </row>
    <row r="184" spans="4:21" x14ac:dyDescent="0.2">
      <c r="D184" s="101"/>
      <c r="E184" s="100"/>
      <c r="F184" s="100"/>
      <c r="G184" s="99"/>
      <c r="H184" s="99"/>
      <c r="I184" s="99"/>
      <c r="L184" s="98">
        <f t="shared" si="12"/>
        <v>0</v>
      </c>
      <c r="N184" s="98">
        <f t="shared" si="13"/>
        <v>0</v>
      </c>
      <c r="Q184" s="149">
        <f t="shared" si="14"/>
        <v>0</v>
      </c>
      <c r="R184" s="149">
        <f t="shared" si="15"/>
        <v>0</v>
      </c>
    </row>
    <row r="185" spans="4:21" x14ac:dyDescent="0.2">
      <c r="D185" s="101"/>
      <c r="E185" s="100"/>
      <c r="F185" s="100"/>
      <c r="G185" s="99"/>
      <c r="H185" s="99"/>
      <c r="I185" s="99"/>
      <c r="L185" s="98">
        <f t="shared" si="12"/>
        <v>0</v>
      </c>
      <c r="N185" s="98">
        <f t="shared" si="13"/>
        <v>0</v>
      </c>
      <c r="Q185" s="149">
        <f t="shared" si="14"/>
        <v>0</v>
      </c>
      <c r="R185" s="149">
        <f t="shared" si="15"/>
        <v>0</v>
      </c>
    </row>
    <row r="186" spans="4:21" x14ac:dyDescent="0.2">
      <c r="D186" s="101"/>
      <c r="E186" s="100"/>
      <c r="F186" s="100"/>
      <c r="G186" s="99"/>
      <c r="H186" s="99"/>
      <c r="I186" s="99"/>
      <c r="L186" s="98">
        <f t="shared" si="12"/>
        <v>0</v>
      </c>
      <c r="N186" s="98">
        <f t="shared" si="13"/>
        <v>0</v>
      </c>
      <c r="Q186" s="149">
        <f t="shared" si="14"/>
        <v>0</v>
      </c>
      <c r="R186" s="149">
        <f t="shared" si="15"/>
        <v>0</v>
      </c>
    </row>
    <row r="187" spans="4:21" x14ac:dyDescent="0.2">
      <c r="D187" s="101"/>
      <c r="E187" s="100"/>
      <c r="F187" s="100"/>
      <c r="G187" s="99"/>
      <c r="H187" s="99"/>
      <c r="I187" s="99"/>
      <c r="L187" s="98">
        <f t="shared" si="12"/>
        <v>0</v>
      </c>
      <c r="N187" s="98">
        <f t="shared" si="13"/>
        <v>0</v>
      </c>
      <c r="Q187" s="149">
        <f t="shared" si="14"/>
        <v>0</v>
      </c>
      <c r="R187" s="149">
        <f t="shared" si="15"/>
        <v>0</v>
      </c>
    </row>
    <row r="188" spans="4:21" x14ac:dyDescent="0.2">
      <c r="D188" s="101"/>
      <c r="E188" s="100"/>
      <c r="F188" s="100"/>
      <c r="G188" s="99"/>
      <c r="H188" s="99"/>
      <c r="I188" s="99"/>
      <c r="L188" s="98">
        <f t="shared" si="12"/>
        <v>0</v>
      </c>
      <c r="N188" s="98">
        <f t="shared" si="13"/>
        <v>0</v>
      </c>
      <c r="Q188" s="149">
        <f t="shared" si="14"/>
        <v>0</v>
      </c>
      <c r="R188" s="149">
        <f t="shared" si="15"/>
        <v>0</v>
      </c>
    </row>
    <row r="189" spans="4:21" x14ac:dyDescent="0.2">
      <c r="D189" s="101"/>
      <c r="E189" s="100"/>
      <c r="F189" s="100"/>
      <c r="G189" s="99"/>
      <c r="H189" s="99"/>
      <c r="I189" s="99"/>
      <c r="L189" s="98">
        <f t="shared" si="12"/>
        <v>0</v>
      </c>
      <c r="N189" s="98">
        <f t="shared" si="13"/>
        <v>0</v>
      </c>
      <c r="Q189" s="149">
        <f t="shared" si="14"/>
        <v>0</v>
      </c>
      <c r="R189" s="149">
        <f t="shared" si="15"/>
        <v>0</v>
      </c>
    </row>
    <row r="190" spans="4:21" x14ac:dyDescent="0.2">
      <c r="D190" s="101"/>
      <c r="E190" s="100"/>
      <c r="F190" s="100"/>
      <c r="G190" s="99"/>
      <c r="H190" s="99"/>
      <c r="I190" s="99"/>
      <c r="L190" s="98">
        <f t="shared" si="12"/>
        <v>0</v>
      </c>
      <c r="N190" s="98">
        <f t="shared" si="13"/>
        <v>0</v>
      </c>
      <c r="Q190" s="149">
        <f t="shared" si="14"/>
        <v>0</v>
      </c>
      <c r="R190" s="149">
        <f t="shared" si="15"/>
        <v>0</v>
      </c>
    </row>
    <row r="191" spans="4:21" x14ac:dyDescent="0.2">
      <c r="D191" s="101"/>
      <c r="E191" s="100"/>
      <c r="F191" s="100"/>
      <c r="G191" s="99"/>
      <c r="H191" s="99"/>
      <c r="I191" s="99"/>
      <c r="L191" s="98">
        <f t="shared" si="12"/>
        <v>0</v>
      </c>
      <c r="N191" s="98">
        <f t="shared" si="13"/>
        <v>0</v>
      </c>
      <c r="Q191" s="149">
        <f t="shared" si="14"/>
        <v>0</v>
      </c>
      <c r="R191" s="149">
        <f t="shared" si="15"/>
        <v>0</v>
      </c>
    </row>
    <row r="192" spans="4:21" x14ac:dyDescent="0.2">
      <c r="D192" s="101"/>
      <c r="E192" s="100"/>
      <c r="F192" s="100"/>
      <c r="G192" s="99"/>
      <c r="H192" s="99"/>
      <c r="I192" s="99"/>
      <c r="L192" s="98">
        <f t="shared" si="12"/>
        <v>0</v>
      </c>
      <c r="N192" s="98">
        <f t="shared" si="13"/>
        <v>0</v>
      </c>
      <c r="Q192" s="149">
        <f t="shared" si="14"/>
        <v>0</v>
      </c>
      <c r="R192" s="149">
        <f t="shared" si="15"/>
        <v>0</v>
      </c>
    </row>
    <row r="193" spans="4:18" x14ac:dyDescent="0.2">
      <c r="D193" s="101"/>
      <c r="E193" s="100"/>
      <c r="F193" s="100"/>
      <c r="G193" s="99"/>
      <c r="H193" s="99"/>
      <c r="I193" s="99"/>
      <c r="L193" s="98">
        <f t="shared" si="12"/>
        <v>0</v>
      </c>
      <c r="N193" s="98">
        <f t="shared" si="13"/>
        <v>0</v>
      </c>
      <c r="Q193" s="149">
        <f t="shared" si="14"/>
        <v>0</v>
      </c>
      <c r="R193" s="149">
        <f t="shared" si="15"/>
        <v>0</v>
      </c>
    </row>
    <row r="194" spans="4:18" x14ac:dyDescent="0.2">
      <c r="D194" s="101"/>
      <c r="E194" s="100"/>
      <c r="F194" s="100"/>
      <c r="G194" s="99"/>
      <c r="H194" s="99"/>
      <c r="I194" s="99"/>
      <c r="L194" s="98">
        <f t="shared" si="12"/>
        <v>0</v>
      </c>
      <c r="N194" s="98">
        <f t="shared" si="13"/>
        <v>0</v>
      </c>
      <c r="Q194" s="149">
        <f t="shared" si="14"/>
        <v>0</v>
      </c>
      <c r="R194" s="149">
        <f t="shared" si="15"/>
        <v>0</v>
      </c>
    </row>
    <row r="195" spans="4:18" x14ac:dyDescent="0.2">
      <c r="D195" s="101"/>
      <c r="E195" s="100"/>
      <c r="F195" s="100"/>
      <c r="G195" s="99"/>
      <c r="H195" s="99"/>
      <c r="I195" s="99"/>
      <c r="L195" s="98">
        <f t="shared" si="12"/>
        <v>0</v>
      </c>
      <c r="N195" s="98">
        <f t="shared" si="13"/>
        <v>0</v>
      </c>
      <c r="Q195" s="149">
        <f t="shared" si="14"/>
        <v>0</v>
      </c>
      <c r="R195" s="149">
        <f t="shared" si="15"/>
        <v>0</v>
      </c>
    </row>
    <row r="196" spans="4:18" x14ac:dyDescent="0.2">
      <c r="D196" s="101"/>
      <c r="E196" s="100"/>
      <c r="F196" s="100"/>
      <c r="G196" s="99"/>
      <c r="H196" s="99"/>
      <c r="I196" s="99"/>
      <c r="L196" s="98">
        <f t="shared" si="12"/>
        <v>0</v>
      </c>
      <c r="N196" s="98">
        <f t="shared" si="13"/>
        <v>0</v>
      </c>
      <c r="Q196" s="149">
        <f t="shared" si="14"/>
        <v>0</v>
      </c>
      <c r="R196" s="149">
        <f t="shared" si="15"/>
        <v>0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66DC9-C7FA-440A-B5BB-A271D3C4BDC2}">
  <sheetPr codeName="Sheet24">
    <tabColor theme="9" tint="-0.249977111117893"/>
  </sheetPr>
  <dimension ref="B1:U196"/>
  <sheetViews>
    <sheetView topLeftCell="D1" zoomScale="130" zoomScaleNormal="130" workbookViewId="0">
      <selection activeCell="G4" sqref="G4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>For public investments, use the gross return for the net return and the app return.  Make sure autocorrelation is set to zero.</v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Add-On 1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/>
      <c r="L7" s="318"/>
      <c r="N7" s="324"/>
      <c r="O7" s="316"/>
      <c r="T7" s="318"/>
    </row>
    <row r="8" spans="2:21" x14ac:dyDescent="0.2">
      <c r="B8" s="147" t="s">
        <v>28</v>
      </c>
      <c r="C8" s="147"/>
      <c r="D8" s="146"/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 t="e">
        <f>T10</f>
        <v>#DIV/0!</v>
      </c>
      <c r="N10" s="133" t="e">
        <f>STDEV(N14:N113)</f>
        <v>#DIV/0!</v>
      </c>
      <c r="O10" s="134" t="e">
        <f>N10*2</f>
        <v>#DIV/0!</v>
      </c>
      <c r="Q10" s="319" t="s">
        <v>480</v>
      </c>
      <c r="R10" s="319" t="s">
        <v>481</v>
      </c>
      <c r="T10" s="132" t="e">
        <f>SLOPE(T14:T113,U14:U113)</f>
        <v>#DIV/0!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01"/>
      <c r="E14" s="100"/>
      <c r="F14" s="100"/>
      <c r="G14" s="99"/>
      <c r="H14" s="99"/>
      <c r="I14" s="99"/>
      <c r="J14" s="154"/>
      <c r="L14" s="98" t="e">
        <f>(H14-($L$10*H15))/(1-$L$10)</f>
        <v>#DIV/0!</v>
      </c>
      <c r="N14" s="98" t="e">
        <f>(1+L14)*(1+G14)*(1-I14)-1</f>
        <v>#DIV/0!</v>
      </c>
      <c r="Q14" s="149">
        <f>F14</f>
        <v>0</v>
      </c>
      <c r="R14" s="149" t="e">
        <f>(1+N14)*(1+$I$7/4)-1</f>
        <v>#DIV/0!</v>
      </c>
      <c r="S14" s="102"/>
      <c r="T14" s="113">
        <f t="shared" ref="T14:T76" si="0">H14</f>
        <v>0</v>
      </c>
      <c r="U14" s="113">
        <f t="shared" ref="U14:U76" si="1">H16</f>
        <v>0</v>
      </c>
    </row>
    <row r="15" spans="2:21" ht="12" customHeight="1" x14ac:dyDescent="0.2">
      <c r="B15" s="320" t="s">
        <v>472</v>
      </c>
      <c r="D15" s="101"/>
      <c r="E15" s="100"/>
      <c r="F15" s="100"/>
      <c r="G15" s="99"/>
      <c r="H15" s="99"/>
      <c r="I15" s="99"/>
      <c r="L15" s="98" t="e">
        <f t="shared" ref="L15:L75" si="2">(H15-($L$10*H16))/(1-$L$10)</f>
        <v>#DIV/0!</v>
      </c>
      <c r="N15" s="98" t="e">
        <f t="shared" ref="N15:N78" si="3">(1+L15)*(1+G15)*(1-I15)-1</f>
        <v>#DIV/0!</v>
      </c>
      <c r="Q15" s="149">
        <f t="shared" ref="Q15:Q78" si="4">F15</f>
        <v>0</v>
      </c>
      <c r="R15" s="149" t="e">
        <f t="shared" ref="R15:R78" si="5">(1+N15)*(1+$I$7/4)-1</f>
        <v>#DIV/0!</v>
      </c>
      <c r="S15" s="102"/>
      <c r="T15" s="113">
        <f t="shared" si="0"/>
        <v>0</v>
      </c>
      <c r="U15" s="113">
        <f t="shared" si="1"/>
        <v>0</v>
      </c>
    </row>
    <row r="16" spans="2:21" x14ac:dyDescent="0.2">
      <c r="B16" s="320"/>
      <c r="D16" s="101"/>
      <c r="E16" s="100"/>
      <c r="F16" s="100"/>
      <c r="G16" s="99"/>
      <c r="H16" s="99"/>
      <c r="I16" s="99"/>
      <c r="L16" s="98" t="e">
        <f t="shared" si="2"/>
        <v>#DIV/0!</v>
      </c>
      <c r="N16" s="98" t="e">
        <f t="shared" si="3"/>
        <v>#DIV/0!</v>
      </c>
      <c r="Q16" s="149">
        <f t="shared" si="4"/>
        <v>0</v>
      </c>
      <c r="R16" s="149" t="e">
        <f t="shared" si="5"/>
        <v>#DIV/0!</v>
      </c>
      <c r="S16" s="102"/>
      <c r="T16" s="113">
        <f t="shared" si="0"/>
        <v>0</v>
      </c>
      <c r="U16" s="113">
        <f t="shared" si="1"/>
        <v>0</v>
      </c>
    </row>
    <row r="17" spans="2:21" ht="12.75" thickBot="1" x14ac:dyDescent="0.25">
      <c r="B17" s="321"/>
      <c r="D17" s="101"/>
      <c r="E17" s="100"/>
      <c r="F17" s="100"/>
      <c r="G17" s="99"/>
      <c r="H17" s="99"/>
      <c r="I17" s="99"/>
      <c r="L17" s="98" t="e">
        <f t="shared" si="2"/>
        <v>#DIV/0!</v>
      </c>
      <c r="N17" s="98" t="e">
        <f t="shared" si="3"/>
        <v>#DIV/0!</v>
      </c>
      <c r="Q17" s="149">
        <f t="shared" si="4"/>
        <v>0</v>
      </c>
      <c r="R17" s="149" t="e">
        <f t="shared" si="5"/>
        <v>#DIV/0!</v>
      </c>
      <c r="S17" s="102"/>
      <c r="T17" s="113">
        <f t="shared" si="0"/>
        <v>0</v>
      </c>
      <c r="U17" s="113">
        <f t="shared" si="1"/>
        <v>0</v>
      </c>
    </row>
    <row r="18" spans="2:21" x14ac:dyDescent="0.2">
      <c r="B18" s="152"/>
      <c r="D18" s="101"/>
      <c r="E18" s="100"/>
      <c r="F18" s="100"/>
      <c r="G18" s="99"/>
      <c r="H18" s="99"/>
      <c r="I18" s="99"/>
      <c r="L18" s="98" t="e">
        <f t="shared" si="2"/>
        <v>#DIV/0!</v>
      </c>
      <c r="N18" s="98" t="e">
        <f t="shared" si="3"/>
        <v>#DIV/0!</v>
      </c>
      <c r="Q18" s="149">
        <f t="shared" si="4"/>
        <v>0</v>
      </c>
      <c r="R18" s="149" t="e">
        <f t="shared" si="5"/>
        <v>#DIV/0!</v>
      </c>
      <c r="S18" s="102"/>
      <c r="T18" s="113">
        <f t="shared" si="0"/>
        <v>0</v>
      </c>
      <c r="U18" s="113">
        <f t="shared" si="1"/>
        <v>0</v>
      </c>
    </row>
    <row r="19" spans="2:21" x14ac:dyDescent="0.2">
      <c r="D19" s="101"/>
      <c r="E19" s="100"/>
      <c r="F19" s="100"/>
      <c r="G19" s="99"/>
      <c r="H19" s="99"/>
      <c r="I19" s="99"/>
      <c r="L19" s="98" t="e">
        <f t="shared" si="2"/>
        <v>#DIV/0!</v>
      </c>
      <c r="N19" s="98" t="e">
        <f t="shared" si="3"/>
        <v>#DIV/0!</v>
      </c>
      <c r="Q19" s="149">
        <f t="shared" si="4"/>
        <v>0</v>
      </c>
      <c r="R19" s="149" t="e">
        <f t="shared" si="5"/>
        <v>#DIV/0!</v>
      </c>
      <c r="S19" s="102"/>
      <c r="T19" s="113">
        <f t="shared" si="0"/>
        <v>0</v>
      </c>
      <c r="U19" s="113">
        <f t="shared" si="1"/>
        <v>0</v>
      </c>
    </row>
    <row r="20" spans="2:21" x14ac:dyDescent="0.2">
      <c r="D20" s="101"/>
      <c r="E20" s="100"/>
      <c r="F20" s="100"/>
      <c r="G20" s="99"/>
      <c r="H20" s="99"/>
      <c r="I20" s="99"/>
      <c r="L20" s="98" t="e">
        <f t="shared" si="2"/>
        <v>#DIV/0!</v>
      </c>
      <c r="N20" s="98" t="e">
        <f t="shared" si="3"/>
        <v>#DIV/0!</v>
      </c>
      <c r="Q20" s="149">
        <f t="shared" si="4"/>
        <v>0</v>
      </c>
      <c r="R20" s="149" t="e">
        <f t="shared" si="5"/>
        <v>#DIV/0!</v>
      </c>
      <c r="S20" s="102"/>
      <c r="T20" s="113">
        <f t="shared" si="0"/>
        <v>0</v>
      </c>
      <c r="U20" s="113">
        <f t="shared" si="1"/>
        <v>0</v>
      </c>
    </row>
    <row r="21" spans="2:21" x14ac:dyDescent="0.2">
      <c r="D21" s="101"/>
      <c r="E21" s="100"/>
      <c r="F21" s="100"/>
      <c r="G21" s="99"/>
      <c r="H21" s="99"/>
      <c r="I21" s="99"/>
      <c r="L21" s="98" t="e">
        <f t="shared" si="2"/>
        <v>#DIV/0!</v>
      </c>
      <c r="N21" s="98" t="e">
        <f t="shared" si="3"/>
        <v>#DIV/0!</v>
      </c>
      <c r="Q21" s="149">
        <f t="shared" si="4"/>
        <v>0</v>
      </c>
      <c r="R21" s="149" t="e">
        <f t="shared" si="5"/>
        <v>#DIV/0!</v>
      </c>
      <c r="S21" s="102"/>
      <c r="T21" s="113">
        <f t="shared" si="0"/>
        <v>0</v>
      </c>
      <c r="U21" s="113">
        <f t="shared" si="1"/>
        <v>0</v>
      </c>
    </row>
    <row r="22" spans="2:21" x14ac:dyDescent="0.2">
      <c r="D22" s="101"/>
      <c r="E22" s="100"/>
      <c r="F22" s="100"/>
      <c r="G22" s="99"/>
      <c r="H22" s="99"/>
      <c r="I22" s="99"/>
      <c r="L22" s="98" t="e">
        <f t="shared" si="2"/>
        <v>#DIV/0!</v>
      </c>
      <c r="N22" s="98" t="e">
        <f t="shared" si="3"/>
        <v>#DIV/0!</v>
      </c>
      <c r="Q22" s="149">
        <f t="shared" si="4"/>
        <v>0</v>
      </c>
      <c r="R22" s="149" t="e">
        <f t="shared" si="5"/>
        <v>#DIV/0!</v>
      </c>
      <c r="S22" s="102"/>
      <c r="T22" s="113">
        <f t="shared" si="0"/>
        <v>0</v>
      </c>
      <c r="U22" s="113">
        <f t="shared" si="1"/>
        <v>0</v>
      </c>
    </row>
    <row r="23" spans="2:21" x14ac:dyDescent="0.2">
      <c r="D23" s="101"/>
      <c r="E23" s="100"/>
      <c r="F23" s="100"/>
      <c r="G23" s="99"/>
      <c r="H23" s="99"/>
      <c r="I23" s="99"/>
      <c r="L23" s="98" t="e">
        <f t="shared" si="2"/>
        <v>#DIV/0!</v>
      </c>
      <c r="N23" s="98" t="e">
        <f t="shared" si="3"/>
        <v>#DIV/0!</v>
      </c>
      <c r="Q23" s="149">
        <f t="shared" si="4"/>
        <v>0</v>
      </c>
      <c r="R23" s="149" t="e">
        <f t="shared" si="5"/>
        <v>#DIV/0!</v>
      </c>
      <c r="T23" s="113">
        <f t="shared" si="0"/>
        <v>0</v>
      </c>
      <c r="U23" s="113">
        <f t="shared" si="1"/>
        <v>0</v>
      </c>
    </row>
    <row r="24" spans="2:21" x14ac:dyDescent="0.2">
      <c r="D24" s="101"/>
      <c r="E24" s="100"/>
      <c r="F24" s="100"/>
      <c r="G24" s="99"/>
      <c r="H24" s="99"/>
      <c r="I24" s="99"/>
      <c r="L24" s="98" t="e">
        <f t="shared" si="2"/>
        <v>#DIV/0!</v>
      </c>
      <c r="N24" s="98" t="e">
        <f t="shared" si="3"/>
        <v>#DIV/0!</v>
      </c>
      <c r="Q24" s="149">
        <f t="shared" si="4"/>
        <v>0</v>
      </c>
      <c r="R24" s="149" t="e">
        <f t="shared" si="5"/>
        <v>#DIV/0!</v>
      </c>
      <c r="T24" s="113">
        <f t="shared" si="0"/>
        <v>0</v>
      </c>
      <c r="U24" s="113">
        <f t="shared" si="1"/>
        <v>0</v>
      </c>
    </row>
    <row r="25" spans="2:21" x14ac:dyDescent="0.2">
      <c r="D25" s="101"/>
      <c r="E25" s="100"/>
      <c r="F25" s="100"/>
      <c r="G25" s="99"/>
      <c r="H25" s="99"/>
      <c r="I25" s="99"/>
      <c r="L25" s="98" t="e">
        <f t="shared" si="2"/>
        <v>#DIV/0!</v>
      </c>
      <c r="N25" s="98" t="e">
        <f t="shared" si="3"/>
        <v>#DIV/0!</v>
      </c>
      <c r="Q25" s="149">
        <f t="shared" si="4"/>
        <v>0</v>
      </c>
      <c r="R25" s="149" t="e">
        <f t="shared" si="5"/>
        <v>#DIV/0!</v>
      </c>
      <c r="T25" s="113">
        <f t="shared" si="0"/>
        <v>0</v>
      </c>
      <c r="U25" s="113">
        <f t="shared" si="1"/>
        <v>0</v>
      </c>
    </row>
    <row r="26" spans="2:21" x14ac:dyDescent="0.2">
      <c r="D26" s="101"/>
      <c r="E26" s="100"/>
      <c r="F26" s="100"/>
      <c r="G26" s="99"/>
      <c r="H26" s="99"/>
      <c r="I26" s="99"/>
      <c r="L26" s="98" t="e">
        <f t="shared" si="2"/>
        <v>#DIV/0!</v>
      </c>
      <c r="N26" s="98" t="e">
        <f t="shared" si="3"/>
        <v>#DIV/0!</v>
      </c>
      <c r="Q26" s="149">
        <f t="shared" si="4"/>
        <v>0</v>
      </c>
      <c r="R26" s="149" t="e">
        <f t="shared" si="5"/>
        <v>#DIV/0!</v>
      </c>
      <c r="T26" s="113">
        <f t="shared" si="0"/>
        <v>0</v>
      </c>
      <c r="U26" s="113">
        <f t="shared" si="1"/>
        <v>0</v>
      </c>
    </row>
    <row r="27" spans="2:21" x14ac:dyDescent="0.2">
      <c r="D27" s="101"/>
      <c r="E27" s="100"/>
      <c r="F27" s="100"/>
      <c r="G27" s="99"/>
      <c r="H27" s="99"/>
      <c r="I27" s="99"/>
      <c r="L27" s="98" t="e">
        <f t="shared" si="2"/>
        <v>#DIV/0!</v>
      </c>
      <c r="N27" s="98" t="e">
        <f t="shared" si="3"/>
        <v>#DIV/0!</v>
      </c>
      <c r="Q27" s="149">
        <f t="shared" si="4"/>
        <v>0</v>
      </c>
      <c r="R27" s="149" t="e">
        <f t="shared" si="5"/>
        <v>#DIV/0!</v>
      </c>
      <c r="T27" s="113">
        <f t="shared" si="0"/>
        <v>0</v>
      </c>
      <c r="U27" s="113">
        <f t="shared" si="1"/>
        <v>0</v>
      </c>
    </row>
    <row r="28" spans="2:21" x14ac:dyDescent="0.2">
      <c r="D28" s="101"/>
      <c r="E28" s="100"/>
      <c r="F28" s="100"/>
      <c r="G28" s="99"/>
      <c r="H28" s="99"/>
      <c r="I28" s="99"/>
      <c r="L28" s="98" t="e">
        <f t="shared" si="2"/>
        <v>#DIV/0!</v>
      </c>
      <c r="N28" s="98" t="e">
        <f t="shared" si="3"/>
        <v>#DIV/0!</v>
      </c>
      <c r="Q28" s="149">
        <f t="shared" si="4"/>
        <v>0</v>
      </c>
      <c r="R28" s="149" t="e">
        <f t="shared" si="5"/>
        <v>#DIV/0!</v>
      </c>
      <c r="T28" s="113">
        <f t="shared" si="0"/>
        <v>0</v>
      </c>
      <c r="U28" s="113">
        <f t="shared" si="1"/>
        <v>0</v>
      </c>
    </row>
    <row r="29" spans="2:21" x14ac:dyDescent="0.2">
      <c r="D29" s="101"/>
      <c r="E29" s="100"/>
      <c r="F29" s="100"/>
      <c r="G29" s="99"/>
      <c r="H29" s="99"/>
      <c r="I29" s="99"/>
      <c r="L29" s="98" t="e">
        <f t="shared" si="2"/>
        <v>#DIV/0!</v>
      </c>
      <c r="N29" s="98" t="e">
        <f t="shared" si="3"/>
        <v>#DIV/0!</v>
      </c>
      <c r="Q29" s="149">
        <f t="shared" si="4"/>
        <v>0</v>
      </c>
      <c r="R29" s="149" t="e">
        <f t="shared" si="5"/>
        <v>#DIV/0!</v>
      </c>
      <c r="T29" s="113">
        <f t="shared" si="0"/>
        <v>0</v>
      </c>
      <c r="U29" s="113">
        <f t="shared" si="1"/>
        <v>0</v>
      </c>
    </row>
    <row r="30" spans="2:21" x14ac:dyDescent="0.2">
      <c r="D30" s="101"/>
      <c r="E30" s="100"/>
      <c r="F30" s="100"/>
      <c r="G30" s="99"/>
      <c r="H30" s="99"/>
      <c r="I30" s="99"/>
      <c r="L30" s="98" t="e">
        <f t="shared" si="2"/>
        <v>#DIV/0!</v>
      </c>
      <c r="N30" s="98" t="e">
        <f t="shared" si="3"/>
        <v>#DIV/0!</v>
      </c>
      <c r="Q30" s="149">
        <f t="shared" si="4"/>
        <v>0</v>
      </c>
      <c r="R30" s="149" t="e">
        <f t="shared" si="5"/>
        <v>#DIV/0!</v>
      </c>
      <c r="T30" s="113">
        <f t="shared" si="0"/>
        <v>0</v>
      </c>
      <c r="U30" s="113">
        <f t="shared" si="1"/>
        <v>0</v>
      </c>
    </row>
    <row r="31" spans="2:21" x14ac:dyDescent="0.2">
      <c r="D31" s="101"/>
      <c r="E31" s="100"/>
      <c r="F31" s="100"/>
      <c r="G31" s="99"/>
      <c r="H31" s="99"/>
      <c r="I31" s="99"/>
      <c r="L31" s="98" t="e">
        <f t="shared" si="2"/>
        <v>#DIV/0!</v>
      </c>
      <c r="N31" s="98" t="e">
        <f t="shared" si="3"/>
        <v>#DIV/0!</v>
      </c>
      <c r="Q31" s="149">
        <f t="shared" si="4"/>
        <v>0</v>
      </c>
      <c r="R31" s="149" t="e">
        <f t="shared" si="5"/>
        <v>#DIV/0!</v>
      </c>
      <c r="T31" s="113">
        <f t="shared" si="0"/>
        <v>0</v>
      </c>
      <c r="U31" s="113">
        <f t="shared" si="1"/>
        <v>0</v>
      </c>
    </row>
    <row r="32" spans="2:21" x14ac:dyDescent="0.2">
      <c r="D32" s="101"/>
      <c r="E32" s="100"/>
      <c r="F32" s="100"/>
      <c r="G32" s="99"/>
      <c r="H32" s="99"/>
      <c r="I32" s="99"/>
      <c r="L32" s="98" t="e">
        <f t="shared" si="2"/>
        <v>#DIV/0!</v>
      </c>
      <c r="N32" s="98" t="e">
        <f t="shared" si="3"/>
        <v>#DIV/0!</v>
      </c>
      <c r="Q32" s="149">
        <f t="shared" si="4"/>
        <v>0</v>
      </c>
      <c r="R32" s="149" t="e">
        <f t="shared" si="5"/>
        <v>#DIV/0!</v>
      </c>
      <c r="T32" s="113">
        <f t="shared" si="0"/>
        <v>0</v>
      </c>
      <c r="U32" s="113">
        <f t="shared" si="1"/>
        <v>0</v>
      </c>
    </row>
    <row r="33" spans="4:21" x14ac:dyDescent="0.2">
      <c r="D33" s="101"/>
      <c r="E33" s="100"/>
      <c r="F33" s="100"/>
      <c r="G33" s="99"/>
      <c r="H33" s="99"/>
      <c r="I33" s="99"/>
      <c r="L33" s="98" t="e">
        <f t="shared" si="2"/>
        <v>#DIV/0!</v>
      </c>
      <c r="N33" s="98" t="e">
        <f t="shared" si="3"/>
        <v>#DIV/0!</v>
      </c>
      <c r="Q33" s="149">
        <f t="shared" si="4"/>
        <v>0</v>
      </c>
      <c r="R33" s="149" t="e">
        <f t="shared" si="5"/>
        <v>#DIV/0!</v>
      </c>
      <c r="T33" s="113">
        <f t="shared" si="0"/>
        <v>0</v>
      </c>
      <c r="U33" s="113">
        <f t="shared" si="1"/>
        <v>0</v>
      </c>
    </row>
    <row r="34" spans="4:21" x14ac:dyDescent="0.2">
      <c r="D34" s="101"/>
      <c r="E34" s="100"/>
      <c r="F34" s="100"/>
      <c r="G34" s="99"/>
      <c r="H34" s="99"/>
      <c r="I34" s="99"/>
      <c r="L34" s="98" t="e">
        <f t="shared" si="2"/>
        <v>#DIV/0!</v>
      </c>
      <c r="N34" s="98" t="e">
        <f t="shared" si="3"/>
        <v>#DIV/0!</v>
      </c>
      <c r="Q34" s="149">
        <f t="shared" si="4"/>
        <v>0</v>
      </c>
      <c r="R34" s="149" t="e">
        <f t="shared" si="5"/>
        <v>#DIV/0!</v>
      </c>
      <c r="T34" s="113">
        <f t="shared" si="0"/>
        <v>0</v>
      </c>
      <c r="U34" s="113">
        <f t="shared" si="1"/>
        <v>0</v>
      </c>
    </row>
    <row r="35" spans="4:21" x14ac:dyDescent="0.2">
      <c r="D35" s="101"/>
      <c r="E35" s="100"/>
      <c r="F35" s="100"/>
      <c r="G35" s="99"/>
      <c r="H35" s="99"/>
      <c r="I35" s="99"/>
      <c r="L35" s="98" t="e">
        <f t="shared" si="2"/>
        <v>#DIV/0!</v>
      </c>
      <c r="N35" s="98" t="e">
        <f t="shared" si="3"/>
        <v>#DIV/0!</v>
      </c>
      <c r="Q35" s="149">
        <f t="shared" si="4"/>
        <v>0</v>
      </c>
      <c r="R35" s="149" t="e">
        <f t="shared" si="5"/>
        <v>#DIV/0!</v>
      </c>
      <c r="T35" s="113">
        <f t="shared" si="0"/>
        <v>0</v>
      </c>
      <c r="U35" s="113">
        <f t="shared" si="1"/>
        <v>0</v>
      </c>
    </row>
    <row r="36" spans="4:21" x14ac:dyDescent="0.2">
      <c r="D36" s="101"/>
      <c r="E36" s="100"/>
      <c r="F36" s="100"/>
      <c r="G36" s="99"/>
      <c r="H36" s="99"/>
      <c r="I36" s="99"/>
      <c r="L36" s="98" t="e">
        <f t="shared" si="2"/>
        <v>#DIV/0!</v>
      </c>
      <c r="N36" s="98" t="e">
        <f t="shared" si="3"/>
        <v>#DIV/0!</v>
      </c>
      <c r="Q36" s="149">
        <f t="shared" si="4"/>
        <v>0</v>
      </c>
      <c r="R36" s="149" t="e">
        <f t="shared" si="5"/>
        <v>#DIV/0!</v>
      </c>
      <c r="T36" s="113">
        <f t="shared" si="0"/>
        <v>0</v>
      </c>
      <c r="U36" s="113">
        <f t="shared" si="1"/>
        <v>0</v>
      </c>
    </row>
    <row r="37" spans="4:21" x14ac:dyDescent="0.2">
      <c r="D37" s="101"/>
      <c r="E37" s="100"/>
      <c r="F37" s="100"/>
      <c r="G37" s="99"/>
      <c r="H37" s="99"/>
      <c r="I37" s="99"/>
      <c r="L37" s="98" t="e">
        <f t="shared" si="2"/>
        <v>#DIV/0!</v>
      </c>
      <c r="N37" s="98" t="e">
        <f t="shared" si="3"/>
        <v>#DIV/0!</v>
      </c>
      <c r="Q37" s="149">
        <f t="shared" si="4"/>
        <v>0</v>
      </c>
      <c r="R37" s="149" t="e">
        <f t="shared" si="5"/>
        <v>#DIV/0!</v>
      </c>
      <c r="T37" s="113">
        <f t="shared" si="0"/>
        <v>0</v>
      </c>
      <c r="U37" s="113">
        <f t="shared" si="1"/>
        <v>0</v>
      </c>
    </row>
    <row r="38" spans="4:21" x14ac:dyDescent="0.2">
      <c r="D38" s="101"/>
      <c r="E38" s="100"/>
      <c r="F38" s="100"/>
      <c r="G38" s="99"/>
      <c r="H38" s="99"/>
      <c r="I38" s="99"/>
      <c r="L38" s="98" t="e">
        <f t="shared" si="2"/>
        <v>#DIV/0!</v>
      </c>
      <c r="N38" s="98" t="e">
        <f t="shared" si="3"/>
        <v>#DIV/0!</v>
      </c>
      <c r="Q38" s="149">
        <f t="shared" si="4"/>
        <v>0</v>
      </c>
      <c r="R38" s="149" t="e">
        <f t="shared" si="5"/>
        <v>#DIV/0!</v>
      </c>
      <c r="T38" s="113">
        <f t="shared" si="0"/>
        <v>0</v>
      </c>
      <c r="U38" s="113">
        <f t="shared" si="1"/>
        <v>0</v>
      </c>
    </row>
    <row r="39" spans="4:21" x14ac:dyDescent="0.2">
      <c r="D39" s="101"/>
      <c r="E39" s="100"/>
      <c r="F39" s="100"/>
      <c r="G39" s="99"/>
      <c r="H39" s="99"/>
      <c r="I39" s="99"/>
      <c r="L39" s="98" t="e">
        <f t="shared" si="2"/>
        <v>#DIV/0!</v>
      </c>
      <c r="N39" s="98" t="e">
        <f t="shared" si="3"/>
        <v>#DIV/0!</v>
      </c>
      <c r="Q39" s="149">
        <f t="shared" si="4"/>
        <v>0</v>
      </c>
      <c r="R39" s="149" t="e">
        <f t="shared" si="5"/>
        <v>#DIV/0!</v>
      </c>
      <c r="T39" s="113">
        <f t="shared" si="0"/>
        <v>0</v>
      </c>
      <c r="U39" s="113">
        <f t="shared" si="1"/>
        <v>0</v>
      </c>
    </row>
    <row r="40" spans="4:21" x14ac:dyDescent="0.2">
      <c r="D40" s="101"/>
      <c r="E40" s="100"/>
      <c r="F40" s="100"/>
      <c r="G40" s="99"/>
      <c r="H40" s="99"/>
      <c r="I40" s="99"/>
      <c r="L40" s="98" t="e">
        <f t="shared" si="2"/>
        <v>#DIV/0!</v>
      </c>
      <c r="N40" s="98" t="e">
        <f t="shared" si="3"/>
        <v>#DIV/0!</v>
      </c>
      <c r="Q40" s="149">
        <f t="shared" si="4"/>
        <v>0</v>
      </c>
      <c r="R40" s="149" t="e">
        <f t="shared" si="5"/>
        <v>#DIV/0!</v>
      </c>
      <c r="T40" s="113">
        <f t="shared" si="0"/>
        <v>0</v>
      </c>
      <c r="U40" s="113">
        <f t="shared" si="1"/>
        <v>0</v>
      </c>
    </row>
    <row r="41" spans="4:21" x14ac:dyDescent="0.2">
      <c r="D41" s="101"/>
      <c r="E41" s="100"/>
      <c r="F41" s="100"/>
      <c r="G41" s="99"/>
      <c r="H41" s="99"/>
      <c r="I41" s="99"/>
      <c r="L41" s="98" t="e">
        <f t="shared" si="2"/>
        <v>#DIV/0!</v>
      </c>
      <c r="N41" s="98" t="e">
        <f t="shared" si="3"/>
        <v>#DIV/0!</v>
      </c>
      <c r="Q41" s="149">
        <f t="shared" si="4"/>
        <v>0</v>
      </c>
      <c r="R41" s="149" t="e">
        <f t="shared" si="5"/>
        <v>#DIV/0!</v>
      </c>
      <c r="T41" s="113">
        <f t="shared" si="0"/>
        <v>0</v>
      </c>
      <c r="U41" s="113">
        <f t="shared" si="1"/>
        <v>0</v>
      </c>
    </row>
    <row r="42" spans="4:21" x14ac:dyDescent="0.2">
      <c r="D42" s="101"/>
      <c r="E42" s="100"/>
      <c r="F42" s="100"/>
      <c r="G42" s="99"/>
      <c r="H42" s="99"/>
      <c r="I42" s="99"/>
      <c r="L42" s="98" t="e">
        <f t="shared" si="2"/>
        <v>#DIV/0!</v>
      </c>
      <c r="N42" s="98" t="e">
        <f t="shared" si="3"/>
        <v>#DIV/0!</v>
      </c>
      <c r="Q42" s="149">
        <f t="shared" si="4"/>
        <v>0</v>
      </c>
      <c r="R42" s="149" t="e">
        <f t="shared" si="5"/>
        <v>#DIV/0!</v>
      </c>
      <c r="T42" s="113">
        <f t="shared" si="0"/>
        <v>0</v>
      </c>
      <c r="U42" s="113">
        <f t="shared" si="1"/>
        <v>0</v>
      </c>
    </row>
    <row r="43" spans="4:21" x14ac:dyDescent="0.2">
      <c r="D43" s="101"/>
      <c r="E43" s="100"/>
      <c r="F43" s="100"/>
      <c r="G43" s="99"/>
      <c r="H43" s="99"/>
      <c r="I43" s="99"/>
      <c r="L43" s="98" t="e">
        <f t="shared" si="2"/>
        <v>#DIV/0!</v>
      </c>
      <c r="N43" s="98" t="e">
        <f t="shared" si="3"/>
        <v>#DIV/0!</v>
      </c>
      <c r="Q43" s="149">
        <f t="shared" si="4"/>
        <v>0</v>
      </c>
      <c r="R43" s="149" t="e">
        <f t="shared" si="5"/>
        <v>#DIV/0!</v>
      </c>
      <c r="T43" s="113">
        <f t="shared" si="0"/>
        <v>0</v>
      </c>
      <c r="U43" s="113">
        <f t="shared" si="1"/>
        <v>0</v>
      </c>
    </row>
    <row r="44" spans="4:21" x14ac:dyDescent="0.2">
      <c r="D44" s="101"/>
      <c r="E44" s="100"/>
      <c r="F44" s="100"/>
      <c r="G44" s="99"/>
      <c r="H44" s="99"/>
      <c r="I44" s="99"/>
      <c r="L44" s="98" t="e">
        <f t="shared" si="2"/>
        <v>#DIV/0!</v>
      </c>
      <c r="N44" s="98" t="e">
        <f t="shared" si="3"/>
        <v>#DIV/0!</v>
      </c>
      <c r="Q44" s="149">
        <f t="shared" si="4"/>
        <v>0</v>
      </c>
      <c r="R44" s="149" t="e">
        <f t="shared" si="5"/>
        <v>#DIV/0!</v>
      </c>
      <c r="T44" s="113">
        <f t="shared" si="0"/>
        <v>0</v>
      </c>
      <c r="U44" s="113">
        <f t="shared" si="1"/>
        <v>0</v>
      </c>
    </row>
    <row r="45" spans="4:21" x14ac:dyDescent="0.2">
      <c r="D45" s="101"/>
      <c r="E45" s="100"/>
      <c r="F45" s="100"/>
      <c r="G45" s="99"/>
      <c r="H45" s="99"/>
      <c r="I45" s="99"/>
      <c r="L45" s="98" t="e">
        <f t="shared" si="2"/>
        <v>#DIV/0!</v>
      </c>
      <c r="N45" s="98" t="e">
        <f t="shared" si="3"/>
        <v>#DIV/0!</v>
      </c>
      <c r="Q45" s="149">
        <f t="shared" si="4"/>
        <v>0</v>
      </c>
      <c r="R45" s="149" t="e">
        <f t="shared" si="5"/>
        <v>#DIV/0!</v>
      </c>
      <c r="T45" s="113">
        <f t="shared" si="0"/>
        <v>0</v>
      </c>
      <c r="U45" s="113">
        <f t="shared" si="1"/>
        <v>0</v>
      </c>
    </row>
    <row r="46" spans="4:21" x14ac:dyDescent="0.2">
      <c r="D46" s="101"/>
      <c r="E46" s="100"/>
      <c r="F46" s="100"/>
      <c r="G46" s="99"/>
      <c r="H46" s="99"/>
      <c r="I46" s="99"/>
      <c r="L46" s="98" t="e">
        <f t="shared" si="2"/>
        <v>#DIV/0!</v>
      </c>
      <c r="N46" s="98" t="e">
        <f t="shared" si="3"/>
        <v>#DIV/0!</v>
      </c>
      <c r="Q46" s="149">
        <f t="shared" si="4"/>
        <v>0</v>
      </c>
      <c r="R46" s="149" t="e">
        <f t="shared" si="5"/>
        <v>#DIV/0!</v>
      </c>
      <c r="T46" s="113">
        <f t="shared" si="0"/>
        <v>0</v>
      </c>
      <c r="U46" s="113">
        <f t="shared" si="1"/>
        <v>0</v>
      </c>
    </row>
    <row r="47" spans="4:21" x14ac:dyDescent="0.2">
      <c r="D47" s="101"/>
      <c r="E47" s="100"/>
      <c r="F47" s="100"/>
      <c r="G47" s="99"/>
      <c r="H47" s="99"/>
      <c r="I47" s="99"/>
      <c r="L47" s="98" t="e">
        <f t="shared" si="2"/>
        <v>#DIV/0!</v>
      </c>
      <c r="N47" s="98" t="e">
        <f t="shared" si="3"/>
        <v>#DIV/0!</v>
      </c>
      <c r="Q47" s="149">
        <f t="shared" si="4"/>
        <v>0</v>
      </c>
      <c r="R47" s="149" t="e">
        <f t="shared" si="5"/>
        <v>#DIV/0!</v>
      </c>
      <c r="T47" s="113">
        <f t="shared" si="0"/>
        <v>0</v>
      </c>
      <c r="U47" s="113">
        <f t="shared" si="1"/>
        <v>0</v>
      </c>
    </row>
    <row r="48" spans="4:21" x14ac:dyDescent="0.2">
      <c r="D48" s="101"/>
      <c r="E48" s="100"/>
      <c r="F48" s="100"/>
      <c r="G48" s="99"/>
      <c r="H48" s="99"/>
      <c r="I48" s="99"/>
      <c r="L48" s="98" t="e">
        <f t="shared" si="2"/>
        <v>#DIV/0!</v>
      </c>
      <c r="N48" s="98" t="e">
        <f t="shared" si="3"/>
        <v>#DIV/0!</v>
      </c>
      <c r="Q48" s="149">
        <f t="shared" si="4"/>
        <v>0</v>
      </c>
      <c r="R48" s="149" t="e">
        <f t="shared" si="5"/>
        <v>#DIV/0!</v>
      </c>
      <c r="T48" s="113">
        <f t="shared" si="0"/>
        <v>0</v>
      </c>
      <c r="U48" s="113">
        <f t="shared" si="1"/>
        <v>0</v>
      </c>
    </row>
    <row r="49" spans="4:21" x14ac:dyDescent="0.2">
      <c r="D49" s="101"/>
      <c r="E49" s="100"/>
      <c r="F49" s="100"/>
      <c r="G49" s="99"/>
      <c r="H49" s="99"/>
      <c r="I49" s="99"/>
      <c r="L49" s="98" t="e">
        <f t="shared" si="2"/>
        <v>#DIV/0!</v>
      </c>
      <c r="N49" s="98" t="e">
        <f t="shared" si="3"/>
        <v>#DIV/0!</v>
      </c>
      <c r="Q49" s="149">
        <f t="shared" si="4"/>
        <v>0</v>
      </c>
      <c r="R49" s="149" t="e">
        <f t="shared" si="5"/>
        <v>#DIV/0!</v>
      </c>
      <c r="T49" s="113">
        <f t="shared" si="0"/>
        <v>0</v>
      </c>
      <c r="U49" s="113">
        <f t="shared" si="1"/>
        <v>0</v>
      </c>
    </row>
    <row r="50" spans="4:21" x14ac:dyDescent="0.2">
      <c r="D50" s="101"/>
      <c r="E50" s="100"/>
      <c r="F50" s="100"/>
      <c r="G50" s="99"/>
      <c r="H50" s="99"/>
      <c r="I50" s="99"/>
      <c r="L50" s="98" t="e">
        <f t="shared" si="2"/>
        <v>#DIV/0!</v>
      </c>
      <c r="N50" s="98" t="e">
        <f t="shared" si="3"/>
        <v>#DIV/0!</v>
      </c>
      <c r="Q50" s="149">
        <f t="shared" si="4"/>
        <v>0</v>
      </c>
      <c r="R50" s="149" t="e">
        <f t="shared" si="5"/>
        <v>#DIV/0!</v>
      </c>
      <c r="T50" s="113">
        <f t="shared" si="0"/>
        <v>0</v>
      </c>
      <c r="U50" s="113">
        <f t="shared" si="1"/>
        <v>0</v>
      </c>
    </row>
    <row r="51" spans="4:21" x14ac:dyDescent="0.2">
      <c r="D51" s="101"/>
      <c r="E51" s="100"/>
      <c r="F51" s="100"/>
      <c r="G51" s="99"/>
      <c r="H51" s="99"/>
      <c r="I51" s="99"/>
      <c r="L51" s="98" t="e">
        <f t="shared" si="2"/>
        <v>#DIV/0!</v>
      </c>
      <c r="N51" s="98" t="e">
        <f t="shared" si="3"/>
        <v>#DIV/0!</v>
      </c>
      <c r="Q51" s="149">
        <f t="shared" si="4"/>
        <v>0</v>
      </c>
      <c r="R51" s="149" t="e">
        <f t="shared" si="5"/>
        <v>#DIV/0!</v>
      </c>
      <c r="T51" s="113">
        <f t="shared" si="0"/>
        <v>0</v>
      </c>
      <c r="U51" s="113">
        <f t="shared" si="1"/>
        <v>0</v>
      </c>
    </row>
    <row r="52" spans="4:21" x14ac:dyDescent="0.2">
      <c r="D52" s="101"/>
      <c r="E52" s="100"/>
      <c r="F52" s="100"/>
      <c r="G52" s="99"/>
      <c r="H52" s="99"/>
      <c r="I52" s="99"/>
      <c r="L52" s="98" t="e">
        <f t="shared" si="2"/>
        <v>#DIV/0!</v>
      </c>
      <c r="N52" s="98" t="e">
        <f t="shared" si="3"/>
        <v>#DIV/0!</v>
      </c>
      <c r="Q52" s="149">
        <f t="shared" si="4"/>
        <v>0</v>
      </c>
      <c r="R52" s="149" t="e">
        <f t="shared" si="5"/>
        <v>#DIV/0!</v>
      </c>
      <c r="T52" s="113">
        <f t="shared" si="0"/>
        <v>0</v>
      </c>
      <c r="U52" s="113">
        <f t="shared" si="1"/>
        <v>0</v>
      </c>
    </row>
    <row r="53" spans="4:21" x14ac:dyDescent="0.2">
      <c r="D53" s="101"/>
      <c r="E53" s="100"/>
      <c r="F53" s="100"/>
      <c r="G53" s="99"/>
      <c r="H53" s="99"/>
      <c r="I53" s="99"/>
      <c r="L53" s="98" t="e">
        <f t="shared" si="2"/>
        <v>#DIV/0!</v>
      </c>
      <c r="N53" s="98" t="e">
        <f t="shared" si="3"/>
        <v>#DIV/0!</v>
      </c>
      <c r="Q53" s="149">
        <f t="shared" si="4"/>
        <v>0</v>
      </c>
      <c r="R53" s="149" t="e">
        <f t="shared" si="5"/>
        <v>#DIV/0!</v>
      </c>
      <c r="T53" s="113">
        <f t="shared" si="0"/>
        <v>0</v>
      </c>
      <c r="U53" s="113">
        <f t="shared" si="1"/>
        <v>0</v>
      </c>
    </row>
    <row r="54" spans="4:21" x14ac:dyDescent="0.2">
      <c r="D54" s="101"/>
      <c r="E54" s="100"/>
      <c r="F54" s="100"/>
      <c r="G54" s="99"/>
      <c r="H54" s="99"/>
      <c r="I54" s="99"/>
      <c r="L54" s="98" t="e">
        <f t="shared" si="2"/>
        <v>#DIV/0!</v>
      </c>
      <c r="N54" s="98" t="e">
        <f t="shared" si="3"/>
        <v>#DIV/0!</v>
      </c>
      <c r="Q54" s="149">
        <f t="shared" si="4"/>
        <v>0</v>
      </c>
      <c r="R54" s="149" t="e">
        <f t="shared" si="5"/>
        <v>#DIV/0!</v>
      </c>
      <c r="T54" s="113">
        <f t="shared" si="0"/>
        <v>0</v>
      </c>
      <c r="U54" s="113">
        <f t="shared" si="1"/>
        <v>0</v>
      </c>
    </row>
    <row r="55" spans="4:21" x14ac:dyDescent="0.2">
      <c r="D55" s="101"/>
      <c r="E55" s="100"/>
      <c r="F55" s="100"/>
      <c r="G55" s="99"/>
      <c r="H55" s="99"/>
      <c r="I55" s="99"/>
      <c r="L55" s="98" t="e">
        <f t="shared" si="2"/>
        <v>#DIV/0!</v>
      </c>
      <c r="N55" s="98" t="e">
        <f t="shared" si="3"/>
        <v>#DIV/0!</v>
      </c>
      <c r="Q55" s="149">
        <f t="shared" si="4"/>
        <v>0</v>
      </c>
      <c r="R55" s="149" t="e">
        <f t="shared" si="5"/>
        <v>#DIV/0!</v>
      </c>
      <c r="T55" s="113">
        <f t="shared" si="0"/>
        <v>0</v>
      </c>
      <c r="U55" s="113">
        <f t="shared" si="1"/>
        <v>0</v>
      </c>
    </row>
    <row r="56" spans="4:21" x14ac:dyDescent="0.2">
      <c r="D56" s="101"/>
      <c r="E56" s="100"/>
      <c r="F56" s="100"/>
      <c r="G56" s="99"/>
      <c r="H56" s="99"/>
      <c r="I56" s="99"/>
      <c r="L56" s="98" t="e">
        <f t="shared" si="2"/>
        <v>#DIV/0!</v>
      </c>
      <c r="N56" s="98" t="e">
        <f t="shared" si="3"/>
        <v>#DIV/0!</v>
      </c>
      <c r="Q56" s="149">
        <f t="shared" si="4"/>
        <v>0</v>
      </c>
      <c r="R56" s="149" t="e">
        <f t="shared" si="5"/>
        <v>#DIV/0!</v>
      </c>
      <c r="T56" s="113">
        <f t="shared" si="0"/>
        <v>0</v>
      </c>
      <c r="U56" s="113">
        <f t="shared" si="1"/>
        <v>0</v>
      </c>
    </row>
    <row r="57" spans="4:21" x14ac:dyDescent="0.2">
      <c r="D57" s="101"/>
      <c r="E57" s="100"/>
      <c r="F57" s="100"/>
      <c r="G57" s="99"/>
      <c r="H57" s="99"/>
      <c r="I57" s="99"/>
      <c r="L57" s="98" t="e">
        <f t="shared" si="2"/>
        <v>#DIV/0!</v>
      </c>
      <c r="N57" s="98" t="e">
        <f t="shared" si="3"/>
        <v>#DIV/0!</v>
      </c>
      <c r="Q57" s="149">
        <f t="shared" si="4"/>
        <v>0</v>
      </c>
      <c r="R57" s="149" t="e">
        <f t="shared" si="5"/>
        <v>#DIV/0!</v>
      </c>
      <c r="T57" s="113">
        <f t="shared" si="0"/>
        <v>0</v>
      </c>
      <c r="U57" s="113">
        <f t="shared" si="1"/>
        <v>0</v>
      </c>
    </row>
    <row r="58" spans="4:21" x14ac:dyDescent="0.2">
      <c r="D58" s="101"/>
      <c r="E58" s="100"/>
      <c r="F58" s="100"/>
      <c r="G58" s="99"/>
      <c r="H58" s="99"/>
      <c r="I58" s="99"/>
      <c r="L58" s="98" t="e">
        <f t="shared" si="2"/>
        <v>#DIV/0!</v>
      </c>
      <c r="N58" s="98" t="e">
        <f t="shared" si="3"/>
        <v>#DIV/0!</v>
      </c>
      <c r="Q58" s="149">
        <f t="shared" si="4"/>
        <v>0</v>
      </c>
      <c r="R58" s="149" t="e">
        <f t="shared" si="5"/>
        <v>#DIV/0!</v>
      </c>
      <c r="T58" s="113">
        <f t="shared" si="0"/>
        <v>0</v>
      </c>
      <c r="U58" s="113">
        <f t="shared" si="1"/>
        <v>0</v>
      </c>
    </row>
    <row r="59" spans="4:21" x14ac:dyDescent="0.2">
      <c r="D59" s="101"/>
      <c r="E59" s="100"/>
      <c r="F59" s="100"/>
      <c r="G59" s="99"/>
      <c r="H59" s="99"/>
      <c r="I59" s="99"/>
      <c r="L59" s="98" t="e">
        <f t="shared" si="2"/>
        <v>#DIV/0!</v>
      </c>
      <c r="N59" s="98" t="e">
        <f t="shared" si="3"/>
        <v>#DIV/0!</v>
      </c>
      <c r="Q59" s="149">
        <f t="shared" si="4"/>
        <v>0</v>
      </c>
      <c r="R59" s="149" t="e">
        <f t="shared" si="5"/>
        <v>#DIV/0!</v>
      </c>
      <c r="T59" s="113">
        <f t="shared" si="0"/>
        <v>0</v>
      </c>
      <c r="U59" s="113">
        <f t="shared" si="1"/>
        <v>0</v>
      </c>
    </row>
    <row r="60" spans="4:21" x14ac:dyDescent="0.2">
      <c r="D60" s="101"/>
      <c r="E60" s="100"/>
      <c r="F60" s="100"/>
      <c r="G60" s="99"/>
      <c r="H60" s="99"/>
      <c r="I60" s="99"/>
      <c r="L60" s="98" t="e">
        <f t="shared" si="2"/>
        <v>#DIV/0!</v>
      </c>
      <c r="N60" s="98" t="e">
        <f t="shared" si="3"/>
        <v>#DIV/0!</v>
      </c>
      <c r="Q60" s="149">
        <f t="shared" si="4"/>
        <v>0</v>
      </c>
      <c r="R60" s="149" t="e">
        <f t="shared" si="5"/>
        <v>#DIV/0!</v>
      </c>
      <c r="T60" s="113">
        <f t="shared" si="0"/>
        <v>0</v>
      </c>
      <c r="U60" s="113">
        <f t="shared" si="1"/>
        <v>0</v>
      </c>
    </row>
    <row r="61" spans="4:21" x14ac:dyDescent="0.2">
      <c r="D61" s="101"/>
      <c r="E61" s="100"/>
      <c r="F61" s="100"/>
      <c r="G61" s="99"/>
      <c r="H61" s="99"/>
      <c r="I61" s="99"/>
      <c r="L61" s="98" t="e">
        <f t="shared" si="2"/>
        <v>#DIV/0!</v>
      </c>
      <c r="N61" s="98" t="e">
        <f t="shared" si="3"/>
        <v>#DIV/0!</v>
      </c>
      <c r="Q61" s="149">
        <f t="shared" si="4"/>
        <v>0</v>
      </c>
      <c r="R61" s="149" t="e">
        <f t="shared" si="5"/>
        <v>#DIV/0!</v>
      </c>
      <c r="T61" s="113">
        <f t="shared" si="0"/>
        <v>0</v>
      </c>
      <c r="U61" s="113">
        <f t="shared" si="1"/>
        <v>0</v>
      </c>
    </row>
    <row r="62" spans="4:21" x14ac:dyDescent="0.2">
      <c r="D62" s="101"/>
      <c r="E62" s="100"/>
      <c r="F62" s="100"/>
      <c r="G62" s="99"/>
      <c r="H62" s="99"/>
      <c r="I62" s="99"/>
      <c r="L62" s="98" t="e">
        <f t="shared" si="2"/>
        <v>#DIV/0!</v>
      </c>
      <c r="N62" s="98" t="e">
        <f t="shared" si="3"/>
        <v>#DIV/0!</v>
      </c>
      <c r="Q62" s="149">
        <f t="shared" si="4"/>
        <v>0</v>
      </c>
      <c r="R62" s="149" t="e">
        <f t="shared" si="5"/>
        <v>#DIV/0!</v>
      </c>
      <c r="T62" s="113">
        <f t="shared" si="0"/>
        <v>0</v>
      </c>
      <c r="U62" s="113">
        <f t="shared" si="1"/>
        <v>0</v>
      </c>
    </row>
    <row r="63" spans="4:21" x14ac:dyDescent="0.2">
      <c r="D63" s="101"/>
      <c r="E63" s="100"/>
      <c r="F63" s="100"/>
      <c r="G63" s="99"/>
      <c r="H63" s="99"/>
      <c r="I63" s="99"/>
      <c r="L63" s="98" t="e">
        <f t="shared" si="2"/>
        <v>#DIV/0!</v>
      </c>
      <c r="N63" s="98" t="e">
        <f t="shared" si="3"/>
        <v>#DIV/0!</v>
      </c>
      <c r="Q63" s="149">
        <f t="shared" si="4"/>
        <v>0</v>
      </c>
      <c r="R63" s="149" t="e">
        <f t="shared" si="5"/>
        <v>#DIV/0!</v>
      </c>
      <c r="T63" s="113">
        <f t="shared" si="0"/>
        <v>0</v>
      </c>
      <c r="U63" s="113">
        <f t="shared" si="1"/>
        <v>0</v>
      </c>
    </row>
    <row r="64" spans="4:21" x14ac:dyDescent="0.2">
      <c r="D64" s="101"/>
      <c r="E64" s="100"/>
      <c r="F64" s="100"/>
      <c r="G64" s="99"/>
      <c r="H64" s="99"/>
      <c r="I64" s="99"/>
      <c r="L64" s="98" t="e">
        <f t="shared" si="2"/>
        <v>#DIV/0!</v>
      </c>
      <c r="N64" s="98" t="e">
        <f t="shared" si="3"/>
        <v>#DIV/0!</v>
      </c>
      <c r="Q64" s="149">
        <f t="shared" si="4"/>
        <v>0</v>
      </c>
      <c r="R64" s="149" t="e">
        <f t="shared" si="5"/>
        <v>#DIV/0!</v>
      </c>
      <c r="T64" s="113">
        <f t="shared" si="0"/>
        <v>0</v>
      </c>
      <c r="U64" s="113">
        <f t="shared" si="1"/>
        <v>0</v>
      </c>
    </row>
    <row r="65" spans="4:21" x14ac:dyDescent="0.2">
      <c r="D65" s="101"/>
      <c r="E65" s="100"/>
      <c r="F65" s="100"/>
      <c r="G65" s="99"/>
      <c r="H65" s="99"/>
      <c r="I65" s="99"/>
      <c r="L65" s="98" t="e">
        <f t="shared" si="2"/>
        <v>#DIV/0!</v>
      </c>
      <c r="N65" s="98" t="e">
        <f t="shared" si="3"/>
        <v>#DIV/0!</v>
      </c>
      <c r="Q65" s="149">
        <f t="shared" si="4"/>
        <v>0</v>
      </c>
      <c r="R65" s="149" t="e">
        <f t="shared" si="5"/>
        <v>#DIV/0!</v>
      </c>
      <c r="T65" s="113">
        <f t="shared" si="0"/>
        <v>0</v>
      </c>
      <c r="U65" s="113">
        <f t="shared" si="1"/>
        <v>0</v>
      </c>
    </row>
    <row r="66" spans="4:21" x14ac:dyDescent="0.2">
      <c r="D66" s="101"/>
      <c r="E66" s="100"/>
      <c r="F66" s="100"/>
      <c r="G66" s="99"/>
      <c r="H66" s="99"/>
      <c r="I66" s="99"/>
      <c r="L66" s="98" t="e">
        <f t="shared" si="2"/>
        <v>#DIV/0!</v>
      </c>
      <c r="N66" s="98" t="e">
        <f t="shared" si="3"/>
        <v>#DIV/0!</v>
      </c>
      <c r="Q66" s="149">
        <f t="shared" si="4"/>
        <v>0</v>
      </c>
      <c r="R66" s="149" t="e">
        <f t="shared" si="5"/>
        <v>#DIV/0!</v>
      </c>
      <c r="T66" s="113">
        <f t="shared" si="0"/>
        <v>0</v>
      </c>
      <c r="U66" s="113">
        <f t="shared" si="1"/>
        <v>0</v>
      </c>
    </row>
    <row r="67" spans="4:21" x14ac:dyDescent="0.2">
      <c r="D67" s="101"/>
      <c r="E67" s="100"/>
      <c r="F67" s="100"/>
      <c r="G67" s="99"/>
      <c r="H67" s="99"/>
      <c r="I67" s="99"/>
      <c r="L67" s="98" t="e">
        <f t="shared" si="2"/>
        <v>#DIV/0!</v>
      </c>
      <c r="N67" s="98" t="e">
        <f t="shared" si="3"/>
        <v>#DIV/0!</v>
      </c>
      <c r="Q67" s="149">
        <f t="shared" si="4"/>
        <v>0</v>
      </c>
      <c r="R67" s="149" t="e">
        <f t="shared" si="5"/>
        <v>#DIV/0!</v>
      </c>
      <c r="T67" s="113">
        <f t="shared" si="0"/>
        <v>0</v>
      </c>
      <c r="U67" s="113">
        <f t="shared" si="1"/>
        <v>0</v>
      </c>
    </row>
    <row r="68" spans="4:21" x14ac:dyDescent="0.2">
      <c r="D68" s="101"/>
      <c r="E68" s="100"/>
      <c r="F68" s="100"/>
      <c r="G68" s="99"/>
      <c r="H68" s="99"/>
      <c r="I68" s="99"/>
      <c r="L68" s="98" t="e">
        <f t="shared" si="2"/>
        <v>#DIV/0!</v>
      </c>
      <c r="N68" s="98" t="e">
        <f t="shared" si="3"/>
        <v>#DIV/0!</v>
      </c>
      <c r="Q68" s="149">
        <f t="shared" si="4"/>
        <v>0</v>
      </c>
      <c r="R68" s="149" t="e">
        <f t="shared" si="5"/>
        <v>#DIV/0!</v>
      </c>
      <c r="T68" s="113">
        <f t="shared" si="0"/>
        <v>0</v>
      </c>
      <c r="U68" s="113">
        <f t="shared" si="1"/>
        <v>0</v>
      </c>
    </row>
    <row r="69" spans="4:21" x14ac:dyDescent="0.2">
      <c r="D69" s="101"/>
      <c r="E69" s="100"/>
      <c r="F69" s="100"/>
      <c r="G69" s="99"/>
      <c r="H69" s="99"/>
      <c r="I69" s="99"/>
      <c r="L69" s="98" t="e">
        <f t="shared" si="2"/>
        <v>#DIV/0!</v>
      </c>
      <c r="N69" s="98" t="e">
        <f t="shared" si="3"/>
        <v>#DIV/0!</v>
      </c>
      <c r="Q69" s="149">
        <f t="shared" si="4"/>
        <v>0</v>
      </c>
      <c r="R69" s="149" t="e">
        <f t="shared" si="5"/>
        <v>#DIV/0!</v>
      </c>
      <c r="T69" s="113">
        <f t="shared" si="0"/>
        <v>0</v>
      </c>
      <c r="U69" s="113">
        <f t="shared" si="1"/>
        <v>0</v>
      </c>
    </row>
    <row r="70" spans="4:21" x14ac:dyDescent="0.2">
      <c r="D70" s="101"/>
      <c r="E70" s="100"/>
      <c r="F70" s="100"/>
      <c r="G70" s="99"/>
      <c r="H70" s="99"/>
      <c r="I70" s="99"/>
      <c r="L70" s="98" t="e">
        <f t="shared" si="2"/>
        <v>#DIV/0!</v>
      </c>
      <c r="N70" s="98" t="e">
        <f t="shared" si="3"/>
        <v>#DIV/0!</v>
      </c>
      <c r="Q70" s="149">
        <f t="shared" si="4"/>
        <v>0</v>
      </c>
      <c r="R70" s="149" t="e">
        <f t="shared" si="5"/>
        <v>#DIV/0!</v>
      </c>
      <c r="T70" s="113">
        <f t="shared" si="0"/>
        <v>0</v>
      </c>
      <c r="U70" s="113">
        <f t="shared" si="1"/>
        <v>0</v>
      </c>
    </row>
    <row r="71" spans="4:21" x14ac:dyDescent="0.2">
      <c r="D71" s="101"/>
      <c r="E71" s="100"/>
      <c r="F71" s="100"/>
      <c r="G71" s="99"/>
      <c r="H71" s="99"/>
      <c r="I71" s="99"/>
      <c r="L71" s="98" t="e">
        <f t="shared" si="2"/>
        <v>#DIV/0!</v>
      </c>
      <c r="N71" s="98" t="e">
        <f t="shared" si="3"/>
        <v>#DIV/0!</v>
      </c>
      <c r="Q71" s="149">
        <f t="shared" si="4"/>
        <v>0</v>
      </c>
      <c r="R71" s="149" t="e">
        <f t="shared" si="5"/>
        <v>#DIV/0!</v>
      </c>
      <c r="T71" s="113">
        <f t="shared" si="0"/>
        <v>0</v>
      </c>
      <c r="U71" s="113">
        <f t="shared" si="1"/>
        <v>0</v>
      </c>
    </row>
    <row r="72" spans="4:21" x14ac:dyDescent="0.2">
      <c r="D72" s="101"/>
      <c r="E72" s="100"/>
      <c r="F72" s="100"/>
      <c r="G72" s="99"/>
      <c r="H72" s="99"/>
      <c r="I72" s="99"/>
      <c r="L72" s="98" t="e">
        <f t="shared" si="2"/>
        <v>#DIV/0!</v>
      </c>
      <c r="N72" s="98" t="e">
        <f t="shared" si="3"/>
        <v>#DIV/0!</v>
      </c>
      <c r="Q72" s="149">
        <f t="shared" si="4"/>
        <v>0</v>
      </c>
      <c r="R72" s="149" t="e">
        <f t="shared" si="5"/>
        <v>#DIV/0!</v>
      </c>
      <c r="T72" s="113">
        <f t="shared" si="0"/>
        <v>0</v>
      </c>
      <c r="U72" s="113">
        <f t="shared" si="1"/>
        <v>0</v>
      </c>
    </row>
    <row r="73" spans="4:21" x14ac:dyDescent="0.2">
      <c r="D73" s="101"/>
      <c r="E73" s="100"/>
      <c r="F73" s="100"/>
      <c r="G73" s="99"/>
      <c r="H73" s="99"/>
      <c r="I73" s="99"/>
      <c r="L73" s="98" t="e">
        <f t="shared" si="2"/>
        <v>#DIV/0!</v>
      </c>
      <c r="N73" s="98" t="e">
        <f t="shared" si="3"/>
        <v>#DIV/0!</v>
      </c>
      <c r="Q73" s="149">
        <f t="shared" si="4"/>
        <v>0</v>
      </c>
      <c r="R73" s="149" t="e">
        <f t="shared" si="5"/>
        <v>#DIV/0!</v>
      </c>
      <c r="T73" s="113">
        <f t="shared" si="0"/>
        <v>0</v>
      </c>
      <c r="U73" s="113">
        <f t="shared" si="1"/>
        <v>0</v>
      </c>
    </row>
    <row r="74" spans="4:21" x14ac:dyDescent="0.2">
      <c r="D74" s="101"/>
      <c r="E74" s="100"/>
      <c r="F74" s="100"/>
      <c r="G74" s="99"/>
      <c r="H74" s="99"/>
      <c r="I74" s="99"/>
      <c r="L74" s="98" t="e">
        <f t="shared" si="2"/>
        <v>#DIV/0!</v>
      </c>
      <c r="N74" s="98" t="e">
        <f t="shared" si="3"/>
        <v>#DIV/0!</v>
      </c>
      <c r="Q74" s="149">
        <f t="shared" si="4"/>
        <v>0</v>
      </c>
      <c r="R74" s="149" t="e">
        <f t="shared" si="5"/>
        <v>#DIV/0!</v>
      </c>
      <c r="T74" s="113">
        <f t="shared" si="0"/>
        <v>0</v>
      </c>
      <c r="U74" s="113">
        <f t="shared" si="1"/>
        <v>0</v>
      </c>
    </row>
    <row r="75" spans="4:21" x14ac:dyDescent="0.2">
      <c r="D75" s="101"/>
      <c r="E75" s="100"/>
      <c r="F75" s="100"/>
      <c r="G75" s="99"/>
      <c r="H75" s="99"/>
      <c r="I75" s="99"/>
      <c r="L75" s="98" t="e">
        <f t="shared" si="2"/>
        <v>#DIV/0!</v>
      </c>
      <c r="N75" s="98" t="e">
        <f t="shared" si="3"/>
        <v>#DIV/0!</v>
      </c>
      <c r="Q75" s="149">
        <f t="shared" si="4"/>
        <v>0</v>
      </c>
      <c r="R75" s="149" t="e">
        <f t="shared" si="5"/>
        <v>#DIV/0!</v>
      </c>
      <c r="T75" s="113">
        <f t="shared" si="0"/>
        <v>0</v>
      </c>
      <c r="U75" s="113">
        <f t="shared" si="1"/>
        <v>0</v>
      </c>
    </row>
    <row r="76" spans="4:21" x14ac:dyDescent="0.2">
      <c r="D76" s="101"/>
      <c r="E76" s="100"/>
      <c r="F76" s="100"/>
      <c r="G76" s="99"/>
      <c r="H76" s="99"/>
      <c r="I76" s="99"/>
      <c r="L76" s="98" t="e">
        <f t="shared" ref="L76:L139" si="6">(H76-($L$10*H77))/(1-$L$10)</f>
        <v>#DIV/0!</v>
      </c>
      <c r="N76" s="98" t="e">
        <f t="shared" si="3"/>
        <v>#DIV/0!</v>
      </c>
      <c r="Q76" s="149">
        <f t="shared" si="4"/>
        <v>0</v>
      </c>
      <c r="R76" s="149" t="e">
        <f t="shared" si="5"/>
        <v>#DIV/0!</v>
      </c>
      <c r="T76" s="113">
        <f t="shared" si="0"/>
        <v>0</v>
      </c>
      <c r="U76" s="113">
        <f t="shared" si="1"/>
        <v>0</v>
      </c>
    </row>
    <row r="77" spans="4:21" x14ac:dyDescent="0.2">
      <c r="D77" s="101"/>
      <c r="E77" s="100"/>
      <c r="F77" s="100"/>
      <c r="G77" s="99"/>
      <c r="H77" s="99"/>
      <c r="I77" s="99"/>
      <c r="L77" s="98" t="e">
        <f t="shared" si="6"/>
        <v>#DIV/0!</v>
      </c>
      <c r="N77" s="98" t="e">
        <f t="shared" si="3"/>
        <v>#DIV/0!</v>
      </c>
      <c r="Q77" s="149">
        <f t="shared" si="4"/>
        <v>0</v>
      </c>
      <c r="R77" s="149" t="e">
        <f t="shared" si="5"/>
        <v>#DIV/0!</v>
      </c>
      <c r="T77" s="113">
        <f t="shared" ref="T77:T111" si="7">H77</f>
        <v>0</v>
      </c>
      <c r="U77" s="113">
        <f t="shared" ref="U77:U111" si="8">H79</f>
        <v>0</v>
      </c>
    </row>
    <row r="78" spans="4:21" x14ac:dyDescent="0.2">
      <c r="D78" s="101"/>
      <c r="E78" s="100"/>
      <c r="F78" s="100"/>
      <c r="G78" s="99"/>
      <c r="H78" s="99"/>
      <c r="I78" s="99"/>
      <c r="L78" s="98" t="e">
        <f t="shared" si="6"/>
        <v>#DIV/0!</v>
      </c>
      <c r="N78" s="98" t="e">
        <f t="shared" si="3"/>
        <v>#DIV/0!</v>
      </c>
      <c r="Q78" s="149">
        <f t="shared" si="4"/>
        <v>0</v>
      </c>
      <c r="R78" s="149" t="e">
        <f t="shared" si="5"/>
        <v>#DIV/0!</v>
      </c>
      <c r="T78" s="113">
        <f t="shared" si="7"/>
        <v>0</v>
      </c>
      <c r="U78" s="113">
        <f t="shared" si="8"/>
        <v>0</v>
      </c>
    </row>
    <row r="79" spans="4:21" x14ac:dyDescent="0.2">
      <c r="D79" s="101"/>
      <c r="E79" s="100"/>
      <c r="F79" s="100"/>
      <c r="G79" s="99"/>
      <c r="H79" s="99"/>
      <c r="I79" s="99"/>
      <c r="L79" s="98" t="e">
        <f t="shared" si="6"/>
        <v>#DIV/0!</v>
      </c>
      <c r="N79" s="98" t="e">
        <f t="shared" ref="N79:N142" si="9">(1+L79)*(1+G79)*(1-I79)-1</f>
        <v>#DIV/0!</v>
      </c>
      <c r="Q79" s="149">
        <f t="shared" ref="Q79:Q142" si="10">F79</f>
        <v>0</v>
      </c>
      <c r="R79" s="149" t="e">
        <f t="shared" ref="R79:R142" si="11">(1+N79)*(1+$I$7/4)-1</f>
        <v>#DIV/0!</v>
      </c>
      <c r="T79" s="113">
        <f t="shared" si="7"/>
        <v>0</v>
      </c>
      <c r="U79" s="113">
        <f t="shared" si="8"/>
        <v>0</v>
      </c>
    </row>
    <row r="80" spans="4:21" x14ac:dyDescent="0.2">
      <c r="D80" s="101"/>
      <c r="E80" s="100"/>
      <c r="F80" s="100"/>
      <c r="G80" s="99"/>
      <c r="H80" s="99"/>
      <c r="I80" s="99"/>
      <c r="L80" s="98" t="e">
        <f t="shared" si="6"/>
        <v>#DIV/0!</v>
      </c>
      <c r="N80" s="98" t="e">
        <f t="shared" si="9"/>
        <v>#DIV/0!</v>
      </c>
      <c r="Q80" s="149">
        <f t="shared" si="10"/>
        <v>0</v>
      </c>
      <c r="R80" s="149" t="e">
        <f t="shared" si="11"/>
        <v>#DIV/0!</v>
      </c>
      <c r="T80" s="113">
        <f t="shared" si="7"/>
        <v>0</v>
      </c>
      <c r="U80" s="113">
        <f t="shared" si="8"/>
        <v>0</v>
      </c>
    </row>
    <row r="81" spans="4:21" x14ac:dyDescent="0.2">
      <c r="D81" s="101"/>
      <c r="E81" s="100"/>
      <c r="F81" s="100"/>
      <c r="G81" s="99"/>
      <c r="H81" s="99"/>
      <c r="I81" s="99"/>
      <c r="L81" s="98" t="e">
        <f t="shared" si="6"/>
        <v>#DIV/0!</v>
      </c>
      <c r="N81" s="98" t="e">
        <f t="shared" si="9"/>
        <v>#DIV/0!</v>
      </c>
      <c r="Q81" s="149">
        <f t="shared" si="10"/>
        <v>0</v>
      </c>
      <c r="R81" s="149" t="e">
        <f t="shared" si="11"/>
        <v>#DIV/0!</v>
      </c>
      <c r="T81" s="113">
        <f t="shared" si="7"/>
        <v>0</v>
      </c>
      <c r="U81" s="113">
        <f t="shared" si="8"/>
        <v>0</v>
      </c>
    </row>
    <row r="82" spans="4:21" x14ac:dyDescent="0.2">
      <c r="D82" s="101"/>
      <c r="E82" s="100"/>
      <c r="F82" s="100"/>
      <c r="G82" s="99"/>
      <c r="H82" s="99"/>
      <c r="I82" s="99"/>
      <c r="L82" s="98" t="e">
        <f t="shared" si="6"/>
        <v>#DIV/0!</v>
      </c>
      <c r="N82" s="98" t="e">
        <f t="shared" si="9"/>
        <v>#DIV/0!</v>
      </c>
      <c r="Q82" s="149">
        <f t="shared" si="10"/>
        <v>0</v>
      </c>
      <c r="R82" s="149" t="e">
        <f t="shared" si="11"/>
        <v>#DIV/0!</v>
      </c>
      <c r="T82" s="113">
        <f t="shared" si="7"/>
        <v>0</v>
      </c>
      <c r="U82" s="113">
        <f t="shared" si="8"/>
        <v>0</v>
      </c>
    </row>
    <row r="83" spans="4:21" x14ac:dyDescent="0.2">
      <c r="D83" s="101"/>
      <c r="E83" s="100"/>
      <c r="F83" s="100"/>
      <c r="G83" s="99"/>
      <c r="H83" s="99"/>
      <c r="I83" s="99"/>
      <c r="L83" s="98" t="e">
        <f t="shared" si="6"/>
        <v>#DIV/0!</v>
      </c>
      <c r="N83" s="98" t="e">
        <f t="shared" si="9"/>
        <v>#DIV/0!</v>
      </c>
      <c r="Q83" s="149">
        <f t="shared" si="10"/>
        <v>0</v>
      </c>
      <c r="R83" s="149" t="e">
        <f t="shared" si="11"/>
        <v>#DIV/0!</v>
      </c>
      <c r="T83" s="113">
        <f t="shared" si="7"/>
        <v>0</v>
      </c>
      <c r="U83" s="113">
        <f t="shared" si="8"/>
        <v>0</v>
      </c>
    </row>
    <row r="84" spans="4:21" x14ac:dyDescent="0.2">
      <c r="D84" s="101"/>
      <c r="E84" s="100"/>
      <c r="F84" s="100"/>
      <c r="G84" s="99"/>
      <c r="H84" s="99"/>
      <c r="I84" s="99"/>
      <c r="L84" s="98" t="e">
        <f t="shared" si="6"/>
        <v>#DIV/0!</v>
      </c>
      <c r="N84" s="98" t="e">
        <f t="shared" si="9"/>
        <v>#DIV/0!</v>
      </c>
      <c r="Q84" s="149">
        <f t="shared" si="10"/>
        <v>0</v>
      </c>
      <c r="R84" s="149" t="e">
        <f t="shared" si="11"/>
        <v>#DIV/0!</v>
      </c>
      <c r="T84" s="113">
        <f t="shared" si="7"/>
        <v>0</v>
      </c>
      <c r="U84" s="113">
        <f t="shared" si="8"/>
        <v>0</v>
      </c>
    </row>
    <row r="85" spans="4:21" x14ac:dyDescent="0.2">
      <c r="D85" s="101"/>
      <c r="E85" s="100"/>
      <c r="F85" s="100"/>
      <c r="G85" s="99"/>
      <c r="H85" s="99"/>
      <c r="I85" s="99"/>
      <c r="L85" s="98" t="e">
        <f t="shared" si="6"/>
        <v>#DIV/0!</v>
      </c>
      <c r="N85" s="98" t="e">
        <f t="shared" si="9"/>
        <v>#DIV/0!</v>
      </c>
      <c r="Q85" s="149">
        <f t="shared" si="10"/>
        <v>0</v>
      </c>
      <c r="R85" s="149" t="e">
        <f t="shared" si="11"/>
        <v>#DIV/0!</v>
      </c>
      <c r="T85" s="113">
        <f t="shared" si="7"/>
        <v>0</v>
      </c>
      <c r="U85" s="113">
        <f t="shared" si="8"/>
        <v>0</v>
      </c>
    </row>
    <row r="86" spans="4:21" x14ac:dyDescent="0.2">
      <c r="D86" s="101"/>
      <c r="E86" s="100"/>
      <c r="F86" s="100"/>
      <c r="G86" s="99"/>
      <c r="H86" s="99"/>
      <c r="I86" s="99"/>
      <c r="L86" s="98" t="e">
        <f t="shared" si="6"/>
        <v>#DIV/0!</v>
      </c>
      <c r="N86" s="98" t="e">
        <f t="shared" si="9"/>
        <v>#DIV/0!</v>
      </c>
      <c r="Q86" s="149">
        <f t="shared" si="10"/>
        <v>0</v>
      </c>
      <c r="R86" s="149" t="e">
        <f t="shared" si="11"/>
        <v>#DIV/0!</v>
      </c>
      <c r="T86" s="113">
        <f t="shared" si="7"/>
        <v>0</v>
      </c>
      <c r="U86" s="113">
        <f t="shared" si="8"/>
        <v>0</v>
      </c>
    </row>
    <row r="87" spans="4:21" x14ac:dyDescent="0.2">
      <c r="D87" s="101"/>
      <c r="E87" s="100"/>
      <c r="F87" s="100"/>
      <c r="G87" s="99"/>
      <c r="H87" s="99"/>
      <c r="I87" s="99"/>
      <c r="L87" s="98" t="e">
        <f t="shared" si="6"/>
        <v>#DIV/0!</v>
      </c>
      <c r="N87" s="98" t="e">
        <f t="shared" si="9"/>
        <v>#DIV/0!</v>
      </c>
      <c r="Q87" s="149">
        <f t="shared" si="10"/>
        <v>0</v>
      </c>
      <c r="R87" s="149" t="e">
        <f t="shared" si="11"/>
        <v>#DIV/0!</v>
      </c>
      <c r="T87" s="113">
        <f t="shared" si="7"/>
        <v>0</v>
      </c>
      <c r="U87" s="113">
        <f t="shared" si="8"/>
        <v>0</v>
      </c>
    </row>
    <row r="88" spans="4:21" x14ac:dyDescent="0.2">
      <c r="D88" s="101"/>
      <c r="E88" s="100"/>
      <c r="F88" s="100"/>
      <c r="G88" s="99"/>
      <c r="H88" s="99"/>
      <c r="I88" s="99"/>
      <c r="L88" s="98" t="e">
        <f t="shared" si="6"/>
        <v>#DIV/0!</v>
      </c>
      <c r="N88" s="98" t="e">
        <f t="shared" si="9"/>
        <v>#DIV/0!</v>
      </c>
      <c r="Q88" s="149">
        <f t="shared" si="10"/>
        <v>0</v>
      </c>
      <c r="R88" s="149" t="e">
        <f t="shared" si="11"/>
        <v>#DIV/0!</v>
      </c>
      <c r="T88" s="113">
        <f t="shared" si="7"/>
        <v>0</v>
      </c>
      <c r="U88" s="113">
        <f t="shared" si="8"/>
        <v>0</v>
      </c>
    </row>
    <row r="89" spans="4:21" x14ac:dyDescent="0.2">
      <c r="D89" s="101"/>
      <c r="E89" s="100"/>
      <c r="F89" s="100"/>
      <c r="G89" s="99"/>
      <c r="H89" s="99"/>
      <c r="I89" s="99"/>
      <c r="L89" s="98" t="e">
        <f t="shared" si="6"/>
        <v>#DIV/0!</v>
      </c>
      <c r="N89" s="98" t="e">
        <f t="shared" si="9"/>
        <v>#DIV/0!</v>
      </c>
      <c r="Q89" s="149">
        <f t="shared" si="10"/>
        <v>0</v>
      </c>
      <c r="R89" s="149" t="e">
        <f t="shared" si="11"/>
        <v>#DIV/0!</v>
      </c>
      <c r="T89" s="113">
        <f t="shared" si="7"/>
        <v>0</v>
      </c>
      <c r="U89" s="113">
        <f t="shared" si="8"/>
        <v>0</v>
      </c>
    </row>
    <row r="90" spans="4:21" x14ac:dyDescent="0.2">
      <c r="D90" s="101"/>
      <c r="E90" s="100"/>
      <c r="F90" s="100"/>
      <c r="G90" s="99"/>
      <c r="H90" s="99"/>
      <c r="I90" s="99"/>
      <c r="L90" s="98" t="e">
        <f t="shared" si="6"/>
        <v>#DIV/0!</v>
      </c>
      <c r="N90" s="98" t="e">
        <f t="shared" si="9"/>
        <v>#DIV/0!</v>
      </c>
      <c r="Q90" s="149">
        <f t="shared" si="10"/>
        <v>0</v>
      </c>
      <c r="R90" s="149" t="e">
        <f t="shared" si="11"/>
        <v>#DIV/0!</v>
      </c>
      <c r="T90" s="113">
        <f t="shared" si="7"/>
        <v>0</v>
      </c>
      <c r="U90" s="113">
        <f t="shared" si="8"/>
        <v>0</v>
      </c>
    </row>
    <row r="91" spans="4:21" x14ac:dyDescent="0.2">
      <c r="D91" s="101"/>
      <c r="E91" s="100"/>
      <c r="F91" s="100"/>
      <c r="G91" s="99"/>
      <c r="H91" s="99"/>
      <c r="I91" s="99"/>
      <c r="L91" s="98" t="e">
        <f t="shared" si="6"/>
        <v>#DIV/0!</v>
      </c>
      <c r="N91" s="98" t="e">
        <f t="shared" si="9"/>
        <v>#DIV/0!</v>
      </c>
      <c r="Q91" s="149">
        <f t="shared" si="10"/>
        <v>0</v>
      </c>
      <c r="R91" s="149" t="e">
        <f t="shared" si="11"/>
        <v>#DIV/0!</v>
      </c>
      <c r="T91" s="113">
        <f t="shared" si="7"/>
        <v>0</v>
      </c>
      <c r="U91" s="113">
        <f t="shared" si="8"/>
        <v>0</v>
      </c>
    </row>
    <row r="92" spans="4:21" x14ac:dyDescent="0.2">
      <c r="D92" s="101"/>
      <c r="E92" s="100"/>
      <c r="F92" s="100"/>
      <c r="G92" s="99"/>
      <c r="H92" s="99"/>
      <c r="I92" s="99"/>
      <c r="L92" s="98" t="e">
        <f t="shared" si="6"/>
        <v>#DIV/0!</v>
      </c>
      <c r="N92" s="98" t="e">
        <f t="shared" si="9"/>
        <v>#DIV/0!</v>
      </c>
      <c r="Q92" s="149">
        <f t="shared" si="10"/>
        <v>0</v>
      </c>
      <c r="R92" s="149" t="e">
        <f t="shared" si="11"/>
        <v>#DIV/0!</v>
      </c>
      <c r="T92" s="113">
        <f t="shared" si="7"/>
        <v>0</v>
      </c>
      <c r="U92" s="113">
        <f t="shared" si="8"/>
        <v>0</v>
      </c>
    </row>
    <row r="93" spans="4:21" x14ac:dyDescent="0.2">
      <c r="D93" s="101"/>
      <c r="E93" s="100"/>
      <c r="F93" s="100"/>
      <c r="G93" s="99"/>
      <c r="H93" s="99"/>
      <c r="I93" s="99"/>
      <c r="L93" s="98" t="e">
        <f t="shared" si="6"/>
        <v>#DIV/0!</v>
      </c>
      <c r="N93" s="98" t="e">
        <f t="shared" si="9"/>
        <v>#DIV/0!</v>
      </c>
      <c r="Q93" s="149">
        <f t="shared" si="10"/>
        <v>0</v>
      </c>
      <c r="R93" s="149" t="e">
        <f t="shared" si="11"/>
        <v>#DIV/0!</v>
      </c>
      <c r="T93" s="113">
        <f t="shared" si="7"/>
        <v>0</v>
      </c>
      <c r="U93" s="113">
        <f t="shared" si="8"/>
        <v>0</v>
      </c>
    </row>
    <row r="94" spans="4:21" x14ac:dyDescent="0.2">
      <c r="D94" s="101"/>
      <c r="E94" s="100"/>
      <c r="F94" s="100"/>
      <c r="G94" s="99"/>
      <c r="H94" s="99"/>
      <c r="I94" s="99"/>
      <c r="L94" s="98" t="e">
        <f t="shared" si="6"/>
        <v>#DIV/0!</v>
      </c>
      <c r="N94" s="98" t="e">
        <f t="shared" si="9"/>
        <v>#DIV/0!</v>
      </c>
      <c r="Q94" s="149">
        <f t="shared" si="10"/>
        <v>0</v>
      </c>
      <c r="R94" s="149" t="e">
        <f t="shared" si="11"/>
        <v>#DIV/0!</v>
      </c>
      <c r="T94" s="113">
        <f t="shared" si="7"/>
        <v>0</v>
      </c>
      <c r="U94" s="113">
        <f t="shared" si="8"/>
        <v>0</v>
      </c>
    </row>
    <row r="95" spans="4:21" x14ac:dyDescent="0.2">
      <c r="D95" s="101"/>
      <c r="E95" s="100"/>
      <c r="F95" s="100"/>
      <c r="G95" s="99"/>
      <c r="H95" s="99"/>
      <c r="I95" s="99"/>
      <c r="L95" s="98" t="e">
        <f t="shared" si="6"/>
        <v>#DIV/0!</v>
      </c>
      <c r="N95" s="98" t="e">
        <f t="shared" si="9"/>
        <v>#DIV/0!</v>
      </c>
      <c r="Q95" s="149">
        <f t="shared" si="10"/>
        <v>0</v>
      </c>
      <c r="R95" s="149" t="e">
        <f t="shared" si="11"/>
        <v>#DIV/0!</v>
      </c>
      <c r="T95" s="113">
        <f t="shared" si="7"/>
        <v>0</v>
      </c>
      <c r="U95" s="113">
        <f t="shared" si="8"/>
        <v>0</v>
      </c>
    </row>
    <row r="96" spans="4:21" x14ac:dyDescent="0.2">
      <c r="D96" s="101"/>
      <c r="E96" s="100"/>
      <c r="F96" s="100"/>
      <c r="G96" s="99"/>
      <c r="H96" s="99"/>
      <c r="I96" s="99"/>
      <c r="L96" s="98" t="e">
        <f t="shared" si="6"/>
        <v>#DIV/0!</v>
      </c>
      <c r="N96" s="98" t="e">
        <f t="shared" si="9"/>
        <v>#DIV/0!</v>
      </c>
      <c r="Q96" s="149">
        <f t="shared" si="10"/>
        <v>0</v>
      </c>
      <c r="R96" s="149" t="e">
        <f t="shared" si="11"/>
        <v>#DIV/0!</v>
      </c>
      <c r="T96" s="113">
        <f t="shared" si="7"/>
        <v>0</v>
      </c>
      <c r="U96" s="113">
        <f t="shared" si="8"/>
        <v>0</v>
      </c>
    </row>
    <row r="97" spans="4:21" x14ac:dyDescent="0.2">
      <c r="D97" s="101"/>
      <c r="E97" s="100"/>
      <c r="F97" s="100"/>
      <c r="G97" s="99"/>
      <c r="H97" s="99"/>
      <c r="I97" s="99"/>
      <c r="L97" s="98" t="e">
        <f t="shared" si="6"/>
        <v>#DIV/0!</v>
      </c>
      <c r="N97" s="98" t="e">
        <f t="shared" si="9"/>
        <v>#DIV/0!</v>
      </c>
      <c r="Q97" s="149">
        <f t="shared" si="10"/>
        <v>0</v>
      </c>
      <c r="R97" s="149" t="e">
        <f t="shared" si="11"/>
        <v>#DIV/0!</v>
      </c>
      <c r="T97" s="113">
        <f t="shared" si="7"/>
        <v>0</v>
      </c>
      <c r="U97" s="113">
        <f t="shared" si="8"/>
        <v>0</v>
      </c>
    </row>
    <row r="98" spans="4:21" x14ac:dyDescent="0.2">
      <c r="D98" s="101"/>
      <c r="E98" s="100"/>
      <c r="F98" s="100"/>
      <c r="G98" s="99"/>
      <c r="H98" s="99"/>
      <c r="I98" s="99"/>
      <c r="L98" s="98" t="e">
        <f t="shared" si="6"/>
        <v>#DIV/0!</v>
      </c>
      <c r="N98" s="98" t="e">
        <f t="shared" si="9"/>
        <v>#DIV/0!</v>
      </c>
      <c r="Q98" s="149">
        <f t="shared" si="10"/>
        <v>0</v>
      </c>
      <c r="R98" s="149" t="e">
        <f t="shared" si="11"/>
        <v>#DIV/0!</v>
      </c>
      <c r="T98" s="113">
        <f t="shared" si="7"/>
        <v>0</v>
      </c>
      <c r="U98" s="113">
        <f t="shared" si="8"/>
        <v>0</v>
      </c>
    </row>
    <row r="99" spans="4:21" x14ac:dyDescent="0.2">
      <c r="D99" s="101"/>
      <c r="E99" s="100"/>
      <c r="F99" s="100"/>
      <c r="G99" s="99"/>
      <c r="H99" s="99"/>
      <c r="I99" s="99"/>
      <c r="L99" s="98" t="e">
        <f t="shared" si="6"/>
        <v>#DIV/0!</v>
      </c>
      <c r="N99" s="98" t="e">
        <f t="shared" si="9"/>
        <v>#DIV/0!</v>
      </c>
      <c r="Q99" s="149">
        <f t="shared" si="10"/>
        <v>0</v>
      </c>
      <c r="R99" s="149" t="e">
        <f t="shared" si="11"/>
        <v>#DIV/0!</v>
      </c>
      <c r="T99" s="113">
        <f t="shared" si="7"/>
        <v>0</v>
      </c>
      <c r="U99" s="113">
        <f t="shared" si="8"/>
        <v>0</v>
      </c>
    </row>
    <row r="100" spans="4:21" x14ac:dyDescent="0.2">
      <c r="D100" s="101"/>
      <c r="E100" s="100"/>
      <c r="F100" s="100"/>
      <c r="G100" s="99"/>
      <c r="H100" s="99"/>
      <c r="I100" s="99"/>
      <c r="L100" s="98" t="e">
        <f t="shared" si="6"/>
        <v>#DIV/0!</v>
      </c>
      <c r="N100" s="98" t="e">
        <f t="shared" si="9"/>
        <v>#DIV/0!</v>
      </c>
      <c r="Q100" s="149">
        <f t="shared" si="10"/>
        <v>0</v>
      </c>
      <c r="R100" s="149" t="e">
        <f t="shared" si="11"/>
        <v>#DIV/0!</v>
      </c>
      <c r="T100" s="113">
        <f t="shared" si="7"/>
        <v>0</v>
      </c>
      <c r="U100" s="113">
        <f t="shared" si="8"/>
        <v>0</v>
      </c>
    </row>
    <row r="101" spans="4:21" x14ac:dyDescent="0.2">
      <c r="D101" s="101"/>
      <c r="E101" s="100"/>
      <c r="F101" s="100"/>
      <c r="G101" s="99"/>
      <c r="H101" s="99"/>
      <c r="I101" s="99"/>
      <c r="L101" s="98" t="e">
        <f t="shared" si="6"/>
        <v>#DIV/0!</v>
      </c>
      <c r="N101" s="98" t="e">
        <f t="shared" si="9"/>
        <v>#DIV/0!</v>
      </c>
      <c r="Q101" s="149">
        <f t="shared" si="10"/>
        <v>0</v>
      </c>
      <c r="R101" s="149" t="e">
        <f t="shared" si="11"/>
        <v>#DIV/0!</v>
      </c>
      <c r="T101" s="113">
        <f t="shared" si="7"/>
        <v>0</v>
      </c>
      <c r="U101" s="113">
        <f t="shared" si="8"/>
        <v>0</v>
      </c>
    </row>
    <row r="102" spans="4:21" x14ac:dyDescent="0.2">
      <c r="D102" s="101"/>
      <c r="E102" s="100"/>
      <c r="F102" s="100"/>
      <c r="G102" s="99"/>
      <c r="H102" s="99"/>
      <c r="I102" s="99"/>
      <c r="L102" s="98" t="e">
        <f t="shared" si="6"/>
        <v>#DIV/0!</v>
      </c>
      <c r="N102" s="98" t="e">
        <f t="shared" si="9"/>
        <v>#DIV/0!</v>
      </c>
      <c r="Q102" s="149">
        <f t="shared" si="10"/>
        <v>0</v>
      </c>
      <c r="R102" s="149" t="e">
        <f t="shared" si="11"/>
        <v>#DIV/0!</v>
      </c>
      <c r="T102" s="113">
        <f t="shared" si="7"/>
        <v>0</v>
      </c>
      <c r="U102" s="113">
        <f t="shared" si="8"/>
        <v>0</v>
      </c>
    </row>
    <row r="103" spans="4:21" x14ac:dyDescent="0.2">
      <c r="D103" s="101"/>
      <c r="E103" s="100"/>
      <c r="F103" s="100"/>
      <c r="G103" s="99"/>
      <c r="H103" s="99"/>
      <c r="I103" s="99"/>
      <c r="L103" s="98" t="e">
        <f t="shared" si="6"/>
        <v>#DIV/0!</v>
      </c>
      <c r="N103" s="98" t="e">
        <f t="shared" si="9"/>
        <v>#DIV/0!</v>
      </c>
      <c r="Q103" s="149">
        <f t="shared" si="10"/>
        <v>0</v>
      </c>
      <c r="R103" s="149" t="e">
        <f t="shared" si="11"/>
        <v>#DIV/0!</v>
      </c>
      <c r="T103" s="113">
        <f t="shared" si="7"/>
        <v>0</v>
      </c>
      <c r="U103" s="113">
        <f t="shared" si="8"/>
        <v>0</v>
      </c>
    </row>
    <row r="104" spans="4:21" x14ac:dyDescent="0.2">
      <c r="D104" s="101"/>
      <c r="E104" s="100"/>
      <c r="F104" s="100"/>
      <c r="G104" s="99"/>
      <c r="H104" s="99"/>
      <c r="I104" s="99"/>
      <c r="L104" s="98" t="e">
        <f t="shared" si="6"/>
        <v>#DIV/0!</v>
      </c>
      <c r="N104" s="98" t="e">
        <f t="shared" si="9"/>
        <v>#DIV/0!</v>
      </c>
      <c r="Q104" s="149">
        <f t="shared" si="10"/>
        <v>0</v>
      </c>
      <c r="R104" s="149" t="e">
        <f t="shared" si="11"/>
        <v>#DIV/0!</v>
      </c>
      <c r="T104" s="113">
        <f t="shared" si="7"/>
        <v>0</v>
      </c>
      <c r="U104" s="113">
        <f t="shared" si="8"/>
        <v>0</v>
      </c>
    </row>
    <row r="105" spans="4:21" x14ac:dyDescent="0.2">
      <c r="D105" s="101"/>
      <c r="E105" s="100"/>
      <c r="F105" s="100"/>
      <c r="G105" s="99"/>
      <c r="H105" s="99"/>
      <c r="I105" s="99"/>
      <c r="L105" s="98" t="e">
        <f t="shared" si="6"/>
        <v>#DIV/0!</v>
      </c>
      <c r="N105" s="98" t="e">
        <f t="shared" si="9"/>
        <v>#DIV/0!</v>
      </c>
      <c r="Q105" s="149">
        <f t="shared" si="10"/>
        <v>0</v>
      </c>
      <c r="R105" s="149" t="e">
        <f t="shared" si="11"/>
        <v>#DIV/0!</v>
      </c>
      <c r="T105" s="113">
        <f t="shared" si="7"/>
        <v>0</v>
      </c>
      <c r="U105" s="113">
        <f t="shared" si="8"/>
        <v>0</v>
      </c>
    </row>
    <row r="106" spans="4:21" x14ac:dyDescent="0.2">
      <c r="D106" s="101"/>
      <c r="E106" s="100"/>
      <c r="F106" s="100"/>
      <c r="G106" s="99"/>
      <c r="H106" s="99"/>
      <c r="I106" s="99"/>
      <c r="L106" s="98" t="e">
        <f t="shared" si="6"/>
        <v>#DIV/0!</v>
      </c>
      <c r="N106" s="98" t="e">
        <f t="shared" si="9"/>
        <v>#DIV/0!</v>
      </c>
      <c r="Q106" s="149">
        <f t="shared" si="10"/>
        <v>0</v>
      </c>
      <c r="R106" s="149" t="e">
        <f t="shared" si="11"/>
        <v>#DIV/0!</v>
      </c>
      <c r="T106" s="113">
        <f t="shared" si="7"/>
        <v>0</v>
      </c>
      <c r="U106" s="113">
        <f t="shared" si="8"/>
        <v>0</v>
      </c>
    </row>
    <row r="107" spans="4:21" x14ac:dyDescent="0.2">
      <c r="D107" s="101"/>
      <c r="E107" s="100"/>
      <c r="F107" s="100"/>
      <c r="G107" s="99"/>
      <c r="H107" s="99"/>
      <c r="I107" s="99"/>
      <c r="L107" s="98" t="e">
        <f t="shared" si="6"/>
        <v>#DIV/0!</v>
      </c>
      <c r="N107" s="98" t="e">
        <f t="shared" si="9"/>
        <v>#DIV/0!</v>
      </c>
      <c r="Q107" s="149">
        <f t="shared" si="10"/>
        <v>0</v>
      </c>
      <c r="R107" s="149" t="e">
        <f t="shared" si="11"/>
        <v>#DIV/0!</v>
      </c>
      <c r="T107" s="113">
        <f t="shared" si="7"/>
        <v>0</v>
      </c>
      <c r="U107" s="113">
        <f t="shared" si="8"/>
        <v>0</v>
      </c>
    </row>
    <row r="108" spans="4:21" x14ac:dyDescent="0.2">
      <c r="D108" s="101"/>
      <c r="E108" s="100"/>
      <c r="F108" s="100"/>
      <c r="G108" s="99"/>
      <c r="H108" s="99"/>
      <c r="I108" s="99"/>
      <c r="L108" s="98" t="e">
        <f t="shared" si="6"/>
        <v>#DIV/0!</v>
      </c>
      <c r="N108" s="98" t="e">
        <f t="shared" si="9"/>
        <v>#DIV/0!</v>
      </c>
      <c r="Q108" s="149">
        <f t="shared" si="10"/>
        <v>0</v>
      </c>
      <c r="R108" s="149" t="e">
        <f t="shared" si="11"/>
        <v>#DIV/0!</v>
      </c>
      <c r="T108" s="113">
        <f t="shared" si="7"/>
        <v>0</v>
      </c>
      <c r="U108" s="113">
        <f t="shared" si="8"/>
        <v>0</v>
      </c>
    </row>
    <row r="109" spans="4:21" x14ac:dyDescent="0.2">
      <c r="D109" s="101"/>
      <c r="E109" s="100"/>
      <c r="F109" s="100"/>
      <c r="G109" s="99"/>
      <c r="H109" s="99"/>
      <c r="I109" s="99"/>
      <c r="L109" s="98" t="e">
        <f t="shared" si="6"/>
        <v>#DIV/0!</v>
      </c>
      <c r="N109" s="98" t="e">
        <f t="shared" si="9"/>
        <v>#DIV/0!</v>
      </c>
      <c r="Q109" s="149">
        <f t="shared" si="10"/>
        <v>0</v>
      </c>
      <c r="R109" s="149" t="e">
        <f t="shared" si="11"/>
        <v>#DIV/0!</v>
      </c>
      <c r="T109" s="113">
        <f t="shared" si="7"/>
        <v>0</v>
      </c>
      <c r="U109" s="113">
        <f t="shared" si="8"/>
        <v>0</v>
      </c>
    </row>
    <row r="110" spans="4:21" x14ac:dyDescent="0.2">
      <c r="D110" s="101"/>
      <c r="E110" s="100"/>
      <c r="F110" s="100"/>
      <c r="G110" s="99"/>
      <c r="H110" s="99"/>
      <c r="I110" s="99"/>
      <c r="L110" s="98" t="e">
        <f t="shared" si="6"/>
        <v>#DIV/0!</v>
      </c>
      <c r="N110" s="98" t="e">
        <f t="shared" si="9"/>
        <v>#DIV/0!</v>
      </c>
      <c r="Q110" s="149">
        <f t="shared" si="10"/>
        <v>0</v>
      </c>
      <c r="R110" s="149" t="e">
        <f t="shared" si="11"/>
        <v>#DIV/0!</v>
      </c>
      <c r="T110" s="113">
        <f t="shared" si="7"/>
        <v>0</v>
      </c>
      <c r="U110" s="113">
        <f t="shared" si="8"/>
        <v>0</v>
      </c>
    </row>
    <row r="111" spans="4:21" x14ac:dyDescent="0.2">
      <c r="D111" s="101"/>
      <c r="E111" s="100"/>
      <c r="F111" s="100"/>
      <c r="G111" s="99"/>
      <c r="H111" s="99"/>
      <c r="I111" s="99"/>
      <c r="L111" s="98" t="e">
        <f t="shared" si="6"/>
        <v>#DIV/0!</v>
      </c>
      <c r="N111" s="98" t="e">
        <f t="shared" si="9"/>
        <v>#DIV/0!</v>
      </c>
      <c r="Q111" s="149">
        <f t="shared" si="10"/>
        <v>0</v>
      </c>
      <c r="R111" s="149" t="e">
        <f t="shared" si="11"/>
        <v>#DIV/0!</v>
      </c>
      <c r="T111" s="113">
        <f t="shared" si="7"/>
        <v>0</v>
      </c>
      <c r="U111" s="113">
        <f t="shared" si="8"/>
        <v>0</v>
      </c>
    </row>
    <row r="112" spans="4:21" x14ac:dyDescent="0.2">
      <c r="D112" s="101"/>
      <c r="E112" s="100"/>
      <c r="F112" s="100"/>
      <c r="G112" s="99"/>
      <c r="H112" s="99"/>
      <c r="I112" s="99"/>
      <c r="L112" s="98" t="e">
        <f t="shared" si="6"/>
        <v>#DIV/0!</v>
      </c>
      <c r="N112" s="98" t="e">
        <f t="shared" si="9"/>
        <v>#DIV/0!</v>
      </c>
      <c r="Q112" s="149">
        <f t="shared" si="10"/>
        <v>0</v>
      </c>
      <c r="R112" s="149" t="e">
        <f t="shared" si="11"/>
        <v>#DIV/0!</v>
      </c>
      <c r="T112" s="113"/>
      <c r="U112" s="113"/>
    </row>
    <row r="113" spans="4:21" x14ac:dyDescent="0.2">
      <c r="D113" s="101"/>
      <c r="E113" s="100"/>
      <c r="F113" s="100"/>
      <c r="G113" s="99"/>
      <c r="H113" s="99"/>
      <c r="I113" s="99"/>
      <c r="L113" s="98" t="e">
        <f t="shared" si="6"/>
        <v>#DIV/0!</v>
      </c>
      <c r="N113" s="98" t="e">
        <f t="shared" si="9"/>
        <v>#DIV/0!</v>
      </c>
      <c r="Q113" s="149">
        <f t="shared" si="10"/>
        <v>0</v>
      </c>
      <c r="R113" s="149" t="e">
        <f t="shared" si="11"/>
        <v>#DIV/0!</v>
      </c>
      <c r="T113" s="113"/>
      <c r="U113" s="113"/>
    </row>
    <row r="114" spans="4:21" x14ac:dyDescent="0.2">
      <c r="D114" s="101"/>
      <c r="E114" s="100"/>
      <c r="F114" s="100"/>
      <c r="G114" s="99"/>
      <c r="H114" s="99"/>
      <c r="I114" s="99"/>
      <c r="L114" s="98" t="e">
        <f t="shared" si="6"/>
        <v>#DIV/0!</v>
      </c>
      <c r="N114" s="98" t="e">
        <f t="shared" si="9"/>
        <v>#DIV/0!</v>
      </c>
      <c r="Q114" s="149">
        <f t="shared" si="10"/>
        <v>0</v>
      </c>
      <c r="R114" s="149" t="e">
        <f t="shared" si="11"/>
        <v>#DIV/0!</v>
      </c>
      <c r="T114" s="113"/>
      <c r="U114" s="113"/>
    </row>
    <row r="115" spans="4:21" x14ac:dyDescent="0.2">
      <c r="D115" s="101"/>
      <c r="E115" s="100"/>
      <c r="F115" s="100"/>
      <c r="G115" s="99"/>
      <c r="H115" s="99"/>
      <c r="I115" s="99"/>
      <c r="L115" s="98" t="e">
        <f t="shared" si="6"/>
        <v>#DIV/0!</v>
      </c>
      <c r="N115" s="98" t="e">
        <f t="shared" si="9"/>
        <v>#DIV/0!</v>
      </c>
      <c r="Q115" s="149">
        <f t="shared" si="10"/>
        <v>0</v>
      </c>
      <c r="R115" s="149" t="e">
        <f t="shared" si="11"/>
        <v>#DIV/0!</v>
      </c>
      <c r="T115" s="113"/>
      <c r="U115" s="113"/>
    </row>
    <row r="116" spans="4:21" x14ac:dyDescent="0.2">
      <c r="D116" s="101"/>
      <c r="E116" s="100"/>
      <c r="F116" s="100"/>
      <c r="G116" s="99"/>
      <c r="H116" s="99"/>
      <c r="I116" s="99"/>
      <c r="L116" s="98" t="e">
        <f t="shared" si="6"/>
        <v>#DIV/0!</v>
      </c>
      <c r="N116" s="98" t="e">
        <f t="shared" si="9"/>
        <v>#DIV/0!</v>
      </c>
      <c r="Q116" s="149">
        <f t="shared" si="10"/>
        <v>0</v>
      </c>
      <c r="R116" s="149" t="e">
        <f t="shared" si="11"/>
        <v>#DIV/0!</v>
      </c>
      <c r="T116" s="113"/>
      <c r="U116" s="113"/>
    </row>
    <row r="117" spans="4:21" x14ac:dyDescent="0.2">
      <c r="D117" s="101"/>
      <c r="E117" s="100"/>
      <c r="F117" s="100"/>
      <c r="G117" s="99"/>
      <c r="H117" s="99"/>
      <c r="I117" s="99"/>
      <c r="L117" s="98" t="e">
        <f t="shared" si="6"/>
        <v>#DIV/0!</v>
      </c>
      <c r="N117" s="98" t="e">
        <f t="shared" si="9"/>
        <v>#DIV/0!</v>
      </c>
      <c r="Q117" s="149">
        <f t="shared" si="10"/>
        <v>0</v>
      </c>
      <c r="R117" s="149" t="e">
        <f t="shared" si="11"/>
        <v>#DIV/0!</v>
      </c>
      <c r="T117" s="113"/>
      <c r="U117" s="113"/>
    </row>
    <row r="118" spans="4:21" x14ac:dyDescent="0.2">
      <c r="D118" s="101"/>
      <c r="E118" s="100"/>
      <c r="F118" s="100"/>
      <c r="G118" s="99"/>
      <c r="H118" s="99"/>
      <c r="I118" s="99"/>
      <c r="L118" s="98" t="e">
        <f t="shared" si="6"/>
        <v>#DIV/0!</v>
      </c>
      <c r="N118" s="98" t="e">
        <f t="shared" si="9"/>
        <v>#DIV/0!</v>
      </c>
      <c r="Q118" s="149">
        <f t="shared" si="10"/>
        <v>0</v>
      </c>
      <c r="R118" s="149" t="e">
        <f t="shared" si="11"/>
        <v>#DIV/0!</v>
      </c>
      <c r="T118" s="113"/>
      <c r="U118" s="113"/>
    </row>
    <row r="119" spans="4:21" x14ac:dyDescent="0.2">
      <c r="D119" s="101"/>
      <c r="E119" s="100"/>
      <c r="F119" s="100"/>
      <c r="G119" s="99"/>
      <c r="H119" s="99"/>
      <c r="I119" s="99"/>
      <c r="L119" s="98" t="e">
        <f t="shared" si="6"/>
        <v>#DIV/0!</v>
      </c>
      <c r="N119" s="98" t="e">
        <f t="shared" si="9"/>
        <v>#DIV/0!</v>
      </c>
      <c r="Q119" s="149">
        <f t="shared" si="10"/>
        <v>0</v>
      </c>
      <c r="R119" s="149" t="e">
        <f t="shared" si="11"/>
        <v>#DIV/0!</v>
      </c>
      <c r="T119" s="113"/>
      <c r="U119" s="113"/>
    </row>
    <row r="120" spans="4:21" x14ac:dyDescent="0.2">
      <c r="D120" s="101"/>
      <c r="E120" s="100"/>
      <c r="F120" s="100"/>
      <c r="G120" s="99"/>
      <c r="H120" s="99"/>
      <c r="I120" s="99"/>
      <c r="L120" s="98" t="e">
        <f t="shared" si="6"/>
        <v>#DIV/0!</v>
      </c>
      <c r="N120" s="98" t="e">
        <f t="shared" si="9"/>
        <v>#DIV/0!</v>
      </c>
      <c r="Q120" s="149">
        <f t="shared" si="10"/>
        <v>0</v>
      </c>
      <c r="R120" s="149" t="e">
        <f t="shared" si="11"/>
        <v>#DIV/0!</v>
      </c>
      <c r="T120" s="113"/>
      <c r="U120" s="113"/>
    </row>
    <row r="121" spans="4:21" x14ac:dyDescent="0.2">
      <c r="D121" s="101"/>
      <c r="E121" s="100"/>
      <c r="F121" s="100"/>
      <c r="G121" s="99"/>
      <c r="H121" s="99"/>
      <c r="I121" s="99"/>
      <c r="L121" s="98" t="e">
        <f t="shared" si="6"/>
        <v>#DIV/0!</v>
      </c>
      <c r="N121" s="98" t="e">
        <f t="shared" si="9"/>
        <v>#DIV/0!</v>
      </c>
      <c r="Q121" s="149">
        <f t="shared" si="10"/>
        <v>0</v>
      </c>
      <c r="R121" s="149" t="e">
        <f t="shared" si="11"/>
        <v>#DIV/0!</v>
      </c>
      <c r="T121" s="113"/>
      <c r="U121" s="113"/>
    </row>
    <row r="122" spans="4:21" x14ac:dyDescent="0.2">
      <c r="D122" s="101"/>
      <c r="E122" s="100"/>
      <c r="F122" s="100"/>
      <c r="G122" s="99"/>
      <c r="H122" s="99"/>
      <c r="I122" s="99"/>
      <c r="L122" s="98" t="e">
        <f t="shared" si="6"/>
        <v>#DIV/0!</v>
      </c>
      <c r="N122" s="98" t="e">
        <f t="shared" si="9"/>
        <v>#DIV/0!</v>
      </c>
      <c r="Q122" s="149">
        <f t="shared" si="10"/>
        <v>0</v>
      </c>
      <c r="R122" s="149" t="e">
        <f t="shared" si="11"/>
        <v>#DIV/0!</v>
      </c>
      <c r="T122" s="113"/>
      <c r="U122" s="113"/>
    </row>
    <row r="123" spans="4:21" x14ac:dyDescent="0.2">
      <c r="D123" s="101"/>
      <c r="E123" s="100"/>
      <c r="F123" s="100"/>
      <c r="G123" s="99"/>
      <c r="H123" s="99"/>
      <c r="I123" s="99"/>
      <c r="L123" s="98" t="e">
        <f t="shared" si="6"/>
        <v>#DIV/0!</v>
      </c>
      <c r="N123" s="98" t="e">
        <f t="shared" si="9"/>
        <v>#DIV/0!</v>
      </c>
      <c r="Q123" s="149">
        <f t="shared" si="10"/>
        <v>0</v>
      </c>
      <c r="R123" s="149" t="e">
        <f t="shared" si="11"/>
        <v>#DIV/0!</v>
      </c>
      <c r="T123" s="113"/>
      <c r="U123" s="113"/>
    </row>
    <row r="124" spans="4:21" x14ac:dyDescent="0.2">
      <c r="D124" s="101"/>
      <c r="E124" s="100"/>
      <c r="F124" s="100"/>
      <c r="G124" s="99"/>
      <c r="H124" s="99"/>
      <c r="I124" s="99"/>
      <c r="L124" s="98" t="e">
        <f t="shared" si="6"/>
        <v>#DIV/0!</v>
      </c>
      <c r="N124" s="98" t="e">
        <f t="shared" si="9"/>
        <v>#DIV/0!</v>
      </c>
      <c r="Q124" s="149">
        <f t="shared" si="10"/>
        <v>0</v>
      </c>
      <c r="R124" s="149" t="e">
        <f t="shared" si="11"/>
        <v>#DIV/0!</v>
      </c>
      <c r="T124" s="113"/>
      <c r="U124" s="113"/>
    </row>
    <row r="125" spans="4:21" x14ac:dyDescent="0.2">
      <c r="D125" s="101"/>
      <c r="E125" s="100"/>
      <c r="F125" s="100"/>
      <c r="G125" s="99"/>
      <c r="H125" s="99"/>
      <c r="I125" s="99"/>
      <c r="L125" s="98" t="e">
        <f t="shared" si="6"/>
        <v>#DIV/0!</v>
      </c>
      <c r="N125" s="98" t="e">
        <f t="shared" si="9"/>
        <v>#DIV/0!</v>
      </c>
      <c r="Q125" s="149">
        <f t="shared" si="10"/>
        <v>0</v>
      </c>
      <c r="R125" s="149" t="e">
        <f t="shared" si="11"/>
        <v>#DIV/0!</v>
      </c>
      <c r="T125" s="113"/>
      <c r="U125" s="113"/>
    </row>
    <row r="126" spans="4:21" x14ac:dyDescent="0.2">
      <c r="D126" s="101"/>
      <c r="E126" s="100"/>
      <c r="F126" s="100"/>
      <c r="G126" s="99"/>
      <c r="H126" s="99"/>
      <c r="I126" s="99"/>
      <c r="L126" s="98" t="e">
        <f t="shared" si="6"/>
        <v>#DIV/0!</v>
      </c>
      <c r="N126" s="98" t="e">
        <f t="shared" si="9"/>
        <v>#DIV/0!</v>
      </c>
      <c r="Q126" s="149">
        <f t="shared" si="10"/>
        <v>0</v>
      </c>
      <c r="R126" s="149" t="e">
        <f t="shared" si="11"/>
        <v>#DIV/0!</v>
      </c>
      <c r="T126" s="113"/>
      <c r="U126" s="113"/>
    </row>
    <row r="127" spans="4:21" x14ac:dyDescent="0.2">
      <c r="D127" s="101"/>
      <c r="E127" s="100"/>
      <c r="F127" s="100"/>
      <c r="G127" s="99"/>
      <c r="H127" s="99"/>
      <c r="I127" s="99"/>
      <c r="L127" s="98" t="e">
        <f t="shared" si="6"/>
        <v>#DIV/0!</v>
      </c>
      <c r="N127" s="98" t="e">
        <f t="shared" si="9"/>
        <v>#DIV/0!</v>
      </c>
      <c r="Q127" s="149">
        <f t="shared" si="10"/>
        <v>0</v>
      </c>
      <c r="R127" s="149" t="e">
        <f t="shared" si="11"/>
        <v>#DIV/0!</v>
      </c>
      <c r="T127" s="113"/>
      <c r="U127" s="113"/>
    </row>
    <row r="128" spans="4:21" x14ac:dyDescent="0.2">
      <c r="D128" s="101"/>
      <c r="E128" s="100"/>
      <c r="F128" s="100"/>
      <c r="G128" s="99"/>
      <c r="H128" s="99"/>
      <c r="I128" s="99"/>
      <c r="L128" s="98" t="e">
        <f t="shared" si="6"/>
        <v>#DIV/0!</v>
      </c>
      <c r="N128" s="98" t="e">
        <f t="shared" si="9"/>
        <v>#DIV/0!</v>
      </c>
      <c r="Q128" s="149">
        <f t="shared" si="10"/>
        <v>0</v>
      </c>
      <c r="R128" s="149" t="e">
        <f t="shared" si="11"/>
        <v>#DIV/0!</v>
      </c>
      <c r="T128" s="113"/>
      <c r="U128" s="113"/>
    </row>
    <row r="129" spans="4:21" x14ac:dyDescent="0.2">
      <c r="D129" s="101"/>
      <c r="E129" s="100"/>
      <c r="F129" s="100"/>
      <c r="G129" s="99"/>
      <c r="H129" s="99"/>
      <c r="I129" s="99"/>
      <c r="L129" s="98" t="e">
        <f t="shared" si="6"/>
        <v>#DIV/0!</v>
      </c>
      <c r="N129" s="98" t="e">
        <f t="shared" si="9"/>
        <v>#DIV/0!</v>
      </c>
      <c r="Q129" s="149">
        <f t="shared" si="10"/>
        <v>0</v>
      </c>
      <c r="R129" s="149" t="e">
        <f t="shared" si="11"/>
        <v>#DIV/0!</v>
      </c>
      <c r="T129" s="113"/>
      <c r="U129" s="113"/>
    </row>
    <row r="130" spans="4:21" x14ac:dyDescent="0.2">
      <c r="D130" s="101"/>
      <c r="E130" s="100"/>
      <c r="F130" s="100"/>
      <c r="G130" s="99"/>
      <c r="H130" s="99"/>
      <c r="I130" s="99"/>
      <c r="L130" s="98" t="e">
        <f t="shared" si="6"/>
        <v>#DIV/0!</v>
      </c>
      <c r="N130" s="98" t="e">
        <f t="shared" si="9"/>
        <v>#DIV/0!</v>
      </c>
      <c r="Q130" s="149">
        <f t="shared" si="10"/>
        <v>0</v>
      </c>
      <c r="R130" s="149" t="e">
        <f t="shared" si="11"/>
        <v>#DIV/0!</v>
      </c>
      <c r="T130" s="113"/>
      <c r="U130" s="113"/>
    </row>
    <row r="131" spans="4:21" x14ac:dyDescent="0.2">
      <c r="D131" s="101"/>
      <c r="E131" s="100"/>
      <c r="F131" s="100"/>
      <c r="G131" s="99"/>
      <c r="H131" s="99"/>
      <c r="I131" s="99"/>
      <c r="L131" s="98" t="e">
        <f t="shared" si="6"/>
        <v>#DIV/0!</v>
      </c>
      <c r="N131" s="98" t="e">
        <f t="shared" si="9"/>
        <v>#DIV/0!</v>
      </c>
      <c r="Q131" s="149">
        <f t="shared" si="10"/>
        <v>0</v>
      </c>
      <c r="R131" s="149" t="e">
        <f t="shared" si="11"/>
        <v>#DIV/0!</v>
      </c>
      <c r="T131" s="113"/>
      <c r="U131" s="113"/>
    </row>
    <row r="132" spans="4:21" x14ac:dyDescent="0.2">
      <c r="D132" s="101"/>
      <c r="E132" s="100"/>
      <c r="F132" s="100"/>
      <c r="G132" s="99"/>
      <c r="H132" s="99"/>
      <c r="I132" s="99"/>
      <c r="L132" s="98" t="e">
        <f t="shared" si="6"/>
        <v>#DIV/0!</v>
      </c>
      <c r="N132" s="98" t="e">
        <f t="shared" si="9"/>
        <v>#DIV/0!</v>
      </c>
      <c r="Q132" s="149">
        <f t="shared" si="10"/>
        <v>0</v>
      </c>
      <c r="R132" s="149" t="e">
        <f t="shared" si="11"/>
        <v>#DIV/0!</v>
      </c>
      <c r="T132" s="113"/>
      <c r="U132" s="113"/>
    </row>
    <row r="133" spans="4:21" x14ac:dyDescent="0.2">
      <c r="D133" s="101"/>
      <c r="E133" s="100"/>
      <c r="F133" s="100"/>
      <c r="G133" s="99"/>
      <c r="H133" s="99"/>
      <c r="I133" s="99"/>
      <c r="L133" s="98" t="e">
        <f t="shared" si="6"/>
        <v>#DIV/0!</v>
      </c>
      <c r="N133" s="98" t="e">
        <f t="shared" si="9"/>
        <v>#DIV/0!</v>
      </c>
      <c r="Q133" s="149">
        <f t="shared" si="10"/>
        <v>0</v>
      </c>
      <c r="R133" s="149" t="e">
        <f t="shared" si="11"/>
        <v>#DIV/0!</v>
      </c>
      <c r="T133" s="113"/>
      <c r="U133" s="113"/>
    </row>
    <row r="134" spans="4:21" x14ac:dyDescent="0.2">
      <c r="D134" s="101"/>
      <c r="E134" s="100"/>
      <c r="F134" s="100"/>
      <c r="G134" s="99"/>
      <c r="H134" s="99"/>
      <c r="I134" s="99"/>
      <c r="L134" s="98" t="e">
        <f t="shared" si="6"/>
        <v>#DIV/0!</v>
      </c>
      <c r="N134" s="98" t="e">
        <f t="shared" si="9"/>
        <v>#DIV/0!</v>
      </c>
      <c r="Q134" s="149">
        <f t="shared" si="10"/>
        <v>0</v>
      </c>
      <c r="R134" s="149" t="e">
        <f t="shared" si="11"/>
        <v>#DIV/0!</v>
      </c>
      <c r="T134" s="113"/>
      <c r="U134" s="113"/>
    </row>
    <row r="135" spans="4:21" x14ac:dyDescent="0.2">
      <c r="D135" s="101"/>
      <c r="E135" s="100"/>
      <c r="F135" s="100"/>
      <c r="G135" s="99"/>
      <c r="H135" s="99"/>
      <c r="I135" s="99"/>
      <c r="L135" s="98" t="e">
        <f t="shared" si="6"/>
        <v>#DIV/0!</v>
      </c>
      <c r="N135" s="98" t="e">
        <f t="shared" si="9"/>
        <v>#DIV/0!</v>
      </c>
      <c r="Q135" s="149">
        <f t="shared" si="10"/>
        <v>0</v>
      </c>
      <c r="R135" s="149" t="e">
        <f t="shared" si="11"/>
        <v>#DIV/0!</v>
      </c>
      <c r="T135" s="113"/>
      <c r="U135" s="113"/>
    </row>
    <row r="136" spans="4:21" x14ac:dyDescent="0.2">
      <c r="D136" s="101"/>
      <c r="E136" s="100"/>
      <c r="F136" s="100"/>
      <c r="G136" s="99"/>
      <c r="H136" s="99"/>
      <c r="I136" s="99"/>
      <c r="L136" s="98" t="e">
        <f t="shared" si="6"/>
        <v>#DIV/0!</v>
      </c>
      <c r="N136" s="98" t="e">
        <f t="shared" si="9"/>
        <v>#DIV/0!</v>
      </c>
      <c r="Q136" s="149">
        <f t="shared" si="10"/>
        <v>0</v>
      </c>
      <c r="R136" s="149" t="e">
        <f t="shared" si="11"/>
        <v>#DIV/0!</v>
      </c>
      <c r="T136" s="113"/>
      <c r="U136" s="113"/>
    </row>
    <row r="137" spans="4:21" x14ac:dyDescent="0.2">
      <c r="D137" s="101"/>
      <c r="E137" s="100"/>
      <c r="F137" s="100"/>
      <c r="G137" s="99"/>
      <c r="H137" s="99"/>
      <c r="I137" s="99"/>
      <c r="L137" s="98" t="e">
        <f t="shared" si="6"/>
        <v>#DIV/0!</v>
      </c>
      <c r="N137" s="98" t="e">
        <f t="shared" si="9"/>
        <v>#DIV/0!</v>
      </c>
      <c r="Q137" s="149">
        <f t="shared" si="10"/>
        <v>0</v>
      </c>
      <c r="R137" s="149" t="e">
        <f t="shared" si="11"/>
        <v>#DIV/0!</v>
      </c>
      <c r="T137" s="113"/>
      <c r="U137" s="113"/>
    </row>
    <row r="138" spans="4:21" x14ac:dyDescent="0.2">
      <c r="D138" s="101"/>
      <c r="E138" s="100"/>
      <c r="F138" s="100"/>
      <c r="G138" s="99"/>
      <c r="H138" s="99"/>
      <c r="I138" s="99"/>
      <c r="L138" s="98" t="e">
        <f t="shared" si="6"/>
        <v>#DIV/0!</v>
      </c>
      <c r="N138" s="98" t="e">
        <f t="shared" si="9"/>
        <v>#DIV/0!</v>
      </c>
      <c r="Q138" s="149">
        <f t="shared" si="10"/>
        <v>0</v>
      </c>
      <c r="R138" s="149" t="e">
        <f t="shared" si="11"/>
        <v>#DIV/0!</v>
      </c>
      <c r="T138" s="113"/>
      <c r="U138" s="113"/>
    </row>
    <row r="139" spans="4:21" x14ac:dyDescent="0.2">
      <c r="D139" s="101"/>
      <c r="E139" s="100"/>
      <c r="F139" s="100"/>
      <c r="G139" s="99"/>
      <c r="H139" s="99"/>
      <c r="I139" s="99"/>
      <c r="L139" s="98" t="e">
        <f t="shared" si="6"/>
        <v>#DIV/0!</v>
      </c>
      <c r="N139" s="98" t="e">
        <f t="shared" si="9"/>
        <v>#DIV/0!</v>
      </c>
      <c r="Q139" s="149">
        <f t="shared" si="10"/>
        <v>0</v>
      </c>
      <c r="R139" s="149" t="e">
        <f t="shared" si="11"/>
        <v>#DIV/0!</v>
      </c>
      <c r="T139" s="113"/>
      <c r="U139" s="113"/>
    </row>
    <row r="140" spans="4:21" x14ac:dyDescent="0.2">
      <c r="D140" s="101"/>
      <c r="E140" s="100"/>
      <c r="F140" s="100"/>
      <c r="G140" s="99"/>
      <c r="H140" s="99"/>
      <c r="I140" s="99"/>
      <c r="L140" s="98" t="e">
        <f t="shared" ref="L140:L196" si="12">(H140-($L$10*H141))/(1-$L$10)</f>
        <v>#DIV/0!</v>
      </c>
      <c r="N140" s="98" t="e">
        <f t="shared" si="9"/>
        <v>#DIV/0!</v>
      </c>
      <c r="Q140" s="149">
        <f t="shared" si="10"/>
        <v>0</v>
      </c>
      <c r="R140" s="149" t="e">
        <f t="shared" si="11"/>
        <v>#DIV/0!</v>
      </c>
      <c r="T140" s="113"/>
      <c r="U140" s="113"/>
    </row>
    <row r="141" spans="4:21" x14ac:dyDescent="0.2">
      <c r="D141" s="101"/>
      <c r="E141" s="100"/>
      <c r="F141" s="100"/>
      <c r="G141" s="99"/>
      <c r="H141" s="99"/>
      <c r="I141" s="99"/>
      <c r="L141" s="98" t="e">
        <f t="shared" si="12"/>
        <v>#DIV/0!</v>
      </c>
      <c r="N141" s="98" t="e">
        <f t="shared" si="9"/>
        <v>#DIV/0!</v>
      </c>
      <c r="Q141" s="149">
        <f t="shared" si="10"/>
        <v>0</v>
      </c>
      <c r="R141" s="149" t="e">
        <f t="shared" si="11"/>
        <v>#DIV/0!</v>
      </c>
      <c r="T141" s="113"/>
      <c r="U141" s="113"/>
    </row>
    <row r="142" spans="4:21" x14ac:dyDescent="0.2">
      <c r="D142" s="101"/>
      <c r="E142" s="100"/>
      <c r="F142" s="100"/>
      <c r="G142" s="99"/>
      <c r="H142" s="99"/>
      <c r="I142" s="99"/>
      <c r="L142" s="98" t="e">
        <f t="shared" si="12"/>
        <v>#DIV/0!</v>
      </c>
      <c r="N142" s="98" t="e">
        <f t="shared" si="9"/>
        <v>#DIV/0!</v>
      </c>
      <c r="Q142" s="149">
        <f t="shared" si="10"/>
        <v>0</v>
      </c>
      <c r="R142" s="149" t="e">
        <f t="shared" si="11"/>
        <v>#DIV/0!</v>
      </c>
      <c r="T142" s="113"/>
      <c r="U142" s="113"/>
    </row>
    <row r="143" spans="4:21" x14ac:dyDescent="0.2">
      <c r="D143" s="101"/>
      <c r="E143" s="100"/>
      <c r="F143" s="100"/>
      <c r="G143" s="99"/>
      <c r="H143" s="99"/>
      <c r="I143" s="99"/>
      <c r="L143" s="98" t="e">
        <f t="shared" si="12"/>
        <v>#DIV/0!</v>
      </c>
      <c r="N143" s="98" t="e">
        <f t="shared" ref="N143:N196" si="13">(1+L143)*(1+G143)*(1-I143)-1</f>
        <v>#DIV/0!</v>
      </c>
      <c r="Q143" s="149">
        <f t="shared" ref="Q143:Q196" si="14">F143</f>
        <v>0</v>
      </c>
      <c r="R143" s="149" t="e">
        <f t="shared" ref="R143:R196" si="15">(1+N143)*(1+$I$7/4)-1</f>
        <v>#DIV/0!</v>
      </c>
      <c r="T143" s="113"/>
      <c r="U143" s="113"/>
    </row>
    <row r="144" spans="4:21" x14ac:dyDescent="0.2">
      <c r="D144" s="101"/>
      <c r="E144" s="100"/>
      <c r="F144" s="100"/>
      <c r="G144" s="99"/>
      <c r="H144" s="99"/>
      <c r="I144" s="99"/>
      <c r="L144" s="98" t="e">
        <f t="shared" si="12"/>
        <v>#DIV/0!</v>
      </c>
      <c r="N144" s="98" t="e">
        <f t="shared" si="13"/>
        <v>#DIV/0!</v>
      </c>
      <c r="Q144" s="149">
        <f t="shared" si="14"/>
        <v>0</v>
      </c>
      <c r="R144" s="149" t="e">
        <f t="shared" si="15"/>
        <v>#DIV/0!</v>
      </c>
      <c r="T144" s="113"/>
      <c r="U144" s="113"/>
    </row>
    <row r="145" spans="4:21" x14ac:dyDescent="0.2">
      <c r="D145" s="101"/>
      <c r="E145" s="100"/>
      <c r="F145" s="100"/>
      <c r="G145" s="99"/>
      <c r="H145" s="99"/>
      <c r="I145" s="99"/>
      <c r="L145" s="98" t="e">
        <f t="shared" si="12"/>
        <v>#DIV/0!</v>
      </c>
      <c r="N145" s="98" t="e">
        <f t="shared" si="13"/>
        <v>#DIV/0!</v>
      </c>
      <c r="Q145" s="149">
        <f t="shared" si="14"/>
        <v>0</v>
      </c>
      <c r="R145" s="149" t="e">
        <f t="shared" si="15"/>
        <v>#DIV/0!</v>
      </c>
      <c r="T145" s="113"/>
      <c r="U145" s="113"/>
    </row>
    <row r="146" spans="4:21" x14ac:dyDescent="0.2">
      <c r="D146" s="101"/>
      <c r="E146" s="100"/>
      <c r="F146" s="100"/>
      <c r="G146" s="99"/>
      <c r="H146" s="99"/>
      <c r="I146" s="99"/>
      <c r="L146" s="98" t="e">
        <f t="shared" si="12"/>
        <v>#DIV/0!</v>
      </c>
      <c r="N146" s="98" t="e">
        <f t="shared" si="13"/>
        <v>#DIV/0!</v>
      </c>
      <c r="Q146" s="149">
        <f t="shared" si="14"/>
        <v>0</v>
      </c>
      <c r="R146" s="149" t="e">
        <f t="shared" si="15"/>
        <v>#DIV/0!</v>
      </c>
      <c r="T146" s="113"/>
      <c r="U146" s="113"/>
    </row>
    <row r="147" spans="4:21" x14ac:dyDescent="0.2">
      <c r="D147" s="101"/>
      <c r="E147" s="100"/>
      <c r="F147" s="100"/>
      <c r="G147" s="99"/>
      <c r="H147" s="99"/>
      <c r="I147" s="99"/>
      <c r="L147" s="98" t="e">
        <f t="shared" si="12"/>
        <v>#DIV/0!</v>
      </c>
      <c r="N147" s="98" t="e">
        <f t="shared" si="13"/>
        <v>#DIV/0!</v>
      </c>
      <c r="Q147" s="149">
        <f t="shared" si="14"/>
        <v>0</v>
      </c>
      <c r="R147" s="149" t="e">
        <f t="shared" si="15"/>
        <v>#DIV/0!</v>
      </c>
      <c r="T147" s="113"/>
      <c r="U147" s="113"/>
    </row>
    <row r="148" spans="4:21" x14ac:dyDescent="0.2">
      <c r="D148" s="101"/>
      <c r="E148" s="100"/>
      <c r="F148" s="100"/>
      <c r="G148" s="99"/>
      <c r="H148" s="99"/>
      <c r="I148" s="99"/>
      <c r="L148" s="98" t="e">
        <f t="shared" si="12"/>
        <v>#DIV/0!</v>
      </c>
      <c r="N148" s="98" t="e">
        <f t="shared" si="13"/>
        <v>#DIV/0!</v>
      </c>
      <c r="Q148" s="149">
        <f t="shared" si="14"/>
        <v>0</v>
      </c>
      <c r="R148" s="149" t="e">
        <f t="shared" si="15"/>
        <v>#DIV/0!</v>
      </c>
      <c r="T148" s="113"/>
      <c r="U148" s="113"/>
    </row>
    <row r="149" spans="4:21" x14ac:dyDescent="0.2">
      <c r="D149" s="101"/>
      <c r="E149" s="100"/>
      <c r="F149" s="100"/>
      <c r="G149" s="99"/>
      <c r="H149" s="99"/>
      <c r="I149" s="99"/>
      <c r="L149" s="98" t="e">
        <f t="shared" si="12"/>
        <v>#DIV/0!</v>
      </c>
      <c r="N149" s="98" t="e">
        <f t="shared" si="13"/>
        <v>#DIV/0!</v>
      </c>
      <c r="Q149" s="149">
        <f t="shared" si="14"/>
        <v>0</v>
      </c>
      <c r="R149" s="149" t="e">
        <f t="shared" si="15"/>
        <v>#DIV/0!</v>
      </c>
      <c r="T149" s="113"/>
      <c r="U149" s="113"/>
    </row>
    <row r="150" spans="4:21" x14ac:dyDescent="0.2">
      <c r="D150" s="101"/>
      <c r="E150" s="100"/>
      <c r="F150" s="100"/>
      <c r="G150" s="99"/>
      <c r="H150" s="99"/>
      <c r="I150" s="99"/>
      <c r="L150" s="98" t="e">
        <f t="shared" si="12"/>
        <v>#DIV/0!</v>
      </c>
      <c r="N150" s="98" t="e">
        <f t="shared" si="13"/>
        <v>#DIV/0!</v>
      </c>
      <c r="Q150" s="149">
        <f t="shared" si="14"/>
        <v>0</v>
      </c>
      <c r="R150" s="149" t="e">
        <f t="shared" si="15"/>
        <v>#DIV/0!</v>
      </c>
      <c r="T150" s="113"/>
      <c r="U150" s="113"/>
    </row>
    <row r="151" spans="4:21" x14ac:dyDescent="0.2">
      <c r="D151" s="101"/>
      <c r="E151" s="100"/>
      <c r="F151" s="100"/>
      <c r="G151" s="99"/>
      <c r="H151" s="99"/>
      <c r="I151" s="99"/>
      <c r="L151" s="98" t="e">
        <f t="shared" si="12"/>
        <v>#DIV/0!</v>
      </c>
      <c r="N151" s="98" t="e">
        <f t="shared" si="13"/>
        <v>#DIV/0!</v>
      </c>
      <c r="Q151" s="149">
        <f t="shared" si="14"/>
        <v>0</v>
      </c>
      <c r="R151" s="149" t="e">
        <f t="shared" si="15"/>
        <v>#DIV/0!</v>
      </c>
      <c r="T151" s="113"/>
      <c r="U151" s="113"/>
    </row>
    <row r="152" spans="4:21" x14ac:dyDescent="0.2">
      <c r="D152" s="101"/>
      <c r="E152" s="100"/>
      <c r="F152" s="100"/>
      <c r="G152" s="99"/>
      <c r="H152" s="99"/>
      <c r="I152" s="99"/>
      <c r="L152" s="98" t="e">
        <f t="shared" si="12"/>
        <v>#DIV/0!</v>
      </c>
      <c r="N152" s="98" t="e">
        <f t="shared" si="13"/>
        <v>#DIV/0!</v>
      </c>
      <c r="Q152" s="149">
        <f t="shared" si="14"/>
        <v>0</v>
      </c>
      <c r="R152" s="149" t="e">
        <f t="shared" si="15"/>
        <v>#DIV/0!</v>
      </c>
      <c r="T152" s="113"/>
      <c r="U152" s="113"/>
    </row>
    <row r="153" spans="4:21" x14ac:dyDescent="0.2">
      <c r="D153" s="101"/>
      <c r="E153" s="100"/>
      <c r="F153" s="100"/>
      <c r="G153" s="99"/>
      <c r="H153" s="99"/>
      <c r="I153" s="99"/>
      <c r="L153" s="98" t="e">
        <f t="shared" si="12"/>
        <v>#DIV/0!</v>
      </c>
      <c r="N153" s="98" t="e">
        <f t="shared" si="13"/>
        <v>#DIV/0!</v>
      </c>
      <c r="Q153" s="149">
        <f t="shared" si="14"/>
        <v>0</v>
      </c>
      <c r="R153" s="149" t="e">
        <f t="shared" si="15"/>
        <v>#DIV/0!</v>
      </c>
      <c r="T153" s="113"/>
      <c r="U153" s="113"/>
    </row>
    <row r="154" spans="4:21" x14ac:dyDescent="0.2">
      <c r="D154" s="101"/>
      <c r="E154" s="100"/>
      <c r="F154" s="100"/>
      <c r="G154" s="99"/>
      <c r="H154" s="99"/>
      <c r="I154" s="99"/>
      <c r="L154" s="98" t="e">
        <f t="shared" si="12"/>
        <v>#DIV/0!</v>
      </c>
      <c r="N154" s="98" t="e">
        <f t="shared" si="13"/>
        <v>#DIV/0!</v>
      </c>
      <c r="Q154" s="149">
        <f t="shared" si="14"/>
        <v>0</v>
      </c>
      <c r="R154" s="149" t="e">
        <f t="shared" si="15"/>
        <v>#DIV/0!</v>
      </c>
      <c r="T154" s="113"/>
      <c r="U154" s="113"/>
    </row>
    <row r="155" spans="4:21" x14ac:dyDescent="0.2">
      <c r="D155" s="101"/>
      <c r="E155" s="100"/>
      <c r="F155" s="100"/>
      <c r="G155" s="99"/>
      <c r="H155" s="99"/>
      <c r="I155" s="99"/>
      <c r="L155" s="98" t="e">
        <f t="shared" si="12"/>
        <v>#DIV/0!</v>
      </c>
      <c r="N155" s="98" t="e">
        <f t="shared" si="13"/>
        <v>#DIV/0!</v>
      </c>
      <c r="Q155" s="149">
        <f t="shared" si="14"/>
        <v>0</v>
      </c>
      <c r="R155" s="149" t="e">
        <f t="shared" si="15"/>
        <v>#DIV/0!</v>
      </c>
      <c r="T155" s="113"/>
      <c r="U155" s="113"/>
    </row>
    <row r="156" spans="4:21" x14ac:dyDescent="0.2">
      <c r="D156" s="101"/>
      <c r="E156" s="100"/>
      <c r="F156" s="100"/>
      <c r="G156" s="99"/>
      <c r="H156" s="99"/>
      <c r="I156" s="99"/>
      <c r="L156" s="98" t="e">
        <f t="shared" si="12"/>
        <v>#DIV/0!</v>
      </c>
      <c r="N156" s="98" t="e">
        <f t="shared" si="13"/>
        <v>#DIV/0!</v>
      </c>
      <c r="Q156" s="149">
        <f t="shared" si="14"/>
        <v>0</v>
      </c>
      <c r="R156" s="149" t="e">
        <f t="shared" si="15"/>
        <v>#DIV/0!</v>
      </c>
      <c r="T156" s="113"/>
      <c r="U156" s="113"/>
    </row>
    <row r="157" spans="4:21" x14ac:dyDescent="0.2">
      <c r="D157" s="101"/>
      <c r="E157" s="100"/>
      <c r="F157" s="100"/>
      <c r="G157" s="99"/>
      <c r="H157" s="99"/>
      <c r="I157" s="99"/>
      <c r="L157" s="98" t="e">
        <f t="shared" si="12"/>
        <v>#DIV/0!</v>
      </c>
      <c r="N157" s="98" t="e">
        <f t="shared" si="13"/>
        <v>#DIV/0!</v>
      </c>
      <c r="Q157" s="149">
        <f t="shared" si="14"/>
        <v>0</v>
      </c>
      <c r="R157" s="149" t="e">
        <f t="shared" si="15"/>
        <v>#DIV/0!</v>
      </c>
      <c r="T157" s="113"/>
      <c r="U157" s="113"/>
    </row>
    <row r="158" spans="4:21" x14ac:dyDescent="0.2">
      <c r="D158" s="101"/>
      <c r="E158" s="100"/>
      <c r="F158" s="100"/>
      <c r="G158" s="99"/>
      <c r="H158" s="99"/>
      <c r="I158" s="99"/>
      <c r="L158" s="98" t="e">
        <f t="shared" si="12"/>
        <v>#DIV/0!</v>
      </c>
      <c r="N158" s="98" t="e">
        <f t="shared" si="13"/>
        <v>#DIV/0!</v>
      </c>
      <c r="Q158" s="149">
        <f t="shared" si="14"/>
        <v>0</v>
      </c>
      <c r="R158" s="149" t="e">
        <f t="shared" si="15"/>
        <v>#DIV/0!</v>
      </c>
      <c r="T158" s="113"/>
      <c r="U158" s="113"/>
    </row>
    <row r="159" spans="4:21" x14ac:dyDescent="0.2">
      <c r="D159" s="101"/>
      <c r="E159" s="100"/>
      <c r="F159" s="100"/>
      <c r="G159" s="99"/>
      <c r="H159" s="99"/>
      <c r="I159" s="99"/>
      <c r="L159" s="98" t="e">
        <f t="shared" si="12"/>
        <v>#DIV/0!</v>
      </c>
      <c r="N159" s="98" t="e">
        <f t="shared" si="13"/>
        <v>#DIV/0!</v>
      </c>
      <c r="Q159" s="149">
        <f t="shared" si="14"/>
        <v>0</v>
      </c>
      <c r="R159" s="149" t="e">
        <f t="shared" si="15"/>
        <v>#DIV/0!</v>
      </c>
      <c r="T159" s="113"/>
      <c r="U159" s="113"/>
    </row>
    <row r="160" spans="4:21" x14ac:dyDescent="0.2">
      <c r="D160" s="101"/>
      <c r="E160" s="100"/>
      <c r="F160" s="100"/>
      <c r="G160" s="99"/>
      <c r="H160" s="99"/>
      <c r="I160" s="99"/>
      <c r="L160" s="98" t="e">
        <f t="shared" si="12"/>
        <v>#DIV/0!</v>
      </c>
      <c r="N160" s="98" t="e">
        <f t="shared" si="13"/>
        <v>#DIV/0!</v>
      </c>
      <c r="Q160" s="149">
        <f t="shared" si="14"/>
        <v>0</v>
      </c>
      <c r="R160" s="149" t="e">
        <f t="shared" si="15"/>
        <v>#DIV/0!</v>
      </c>
      <c r="T160" s="113"/>
      <c r="U160" s="113"/>
    </row>
    <row r="161" spans="4:21" x14ac:dyDescent="0.2">
      <c r="D161" s="101"/>
      <c r="E161" s="100"/>
      <c r="F161" s="100"/>
      <c r="G161" s="99"/>
      <c r="H161" s="99"/>
      <c r="I161" s="99"/>
      <c r="L161" s="98" t="e">
        <f t="shared" si="12"/>
        <v>#DIV/0!</v>
      </c>
      <c r="N161" s="98" t="e">
        <f t="shared" si="13"/>
        <v>#DIV/0!</v>
      </c>
      <c r="Q161" s="149">
        <f t="shared" si="14"/>
        <v>0</v>
      </c>
      <c r="R161" s="149" t="e">
        <f t="shared" si="15"/>
        <v>#DIV/0!</v>
      </c>
      <c r="T161" s="113"/>
      <c r="U161" s="113"/>
    </row>
    <row r="162" spans="4:21" x14ac:dyDescent="0.2">
      <c r="D162" s="101"/>
      <c r="E162" s="100"/>
      <c r="F162" s="100"/>
      <c r="G162" s="99"/>
      <c r="H162" s="99"/>
      <c r="I162" s="99"/>
      <c r="L162" s="98" t="e">
        <f t="shared" si="12"/>
        <v>#DIV/0!</v>
      </c>
      <c r="N162" s="98" t="e">
        <f t="shared" si="13"/>
        <v>#DIV/0!</v>
      </c>
      <c r="Q162" s="149">
        <f t="shared" si="14"/>
        <v>0</v>
      </c>
      <c r="R162" s="149" t="e">
        <f t="shared" si="15"/>
        <v>#DIV/0!</v>
      </c>
      <c r="T162" s="113"/>
      <c r="U162" s="113"/>
    </row>
    <row r="163" spans="4:21" x14ac:dyDescent="0.2">
      <c r="D163" s="101"/>
      <c r="E163" s="100"/>
      <c r="F163" s="100"/>
      <c r="G163" s="99"/>
      <c r="H163" s="99"/>
      <c r="I163" s="99"/>
      <c r="L163" s="98" t="e">
        <f t="shared" si="12"/>
        <v>#DIV/0!</v>
      </c>
      <c r="N163" s="98" t="e">
        <f t="shared" si="13"/>
        <v>#DIV/0!</v>
      </c>
      <c r="Q163" s="149">
        <f t="shared" si="14"/>
        <v>0</v>
      </c>
      <c r="R163" s="149" t="e">
        <f t="shared" si="15"/>
        <v>#DIV/0!</v>
      </c>
      <c r="T163" s="113"/>
      <c r="U163" s="113"/>
    </row>
    <row r="164" spans="4:21" x14ac:dyDescent="0.2">
      <c r="D164" s="101"/>
      <c r="E164" s="100"/>
      <c r="F164" s="100"/>
      <c r="G164" s="99"/>
      <c r="H164" s="99"/>
      <c r="I164" s="99"/>
      <c r="L164" s="98" t="e">
        <f t="shared" si="12"/>
        <v>#DIV/0!</v>
      </c>
      <c r="N164" s="98" t="e">
        <f t="shared" si="13"/>
        <v>#DIV/0!</v>
      </c>
      <c r="Q164" s="149">
        <f t="shared" si="14"/>
        <v>0</v>
      </c>
      <c r="R164" s="149" t="e">
        <f t="shared" si="15"/>
        <v>#DIV/0!</v>
      </c>
      <c r="T164" s="113"/>
      <c r="U164" s="113"/>
    </row>
    <row r="165" spans="4:21" x14ac:dyDescent="0.2">
      <c r="D165" s="101"/>
      <c r="E165" s="100"/>
      <c r="F165" s="100"/>
      <c r="G165" s="99"/>
      <c r="H165" s="99"/>
      <c r="I165" s="99"/>
      <c r="L165" s="98" t="e">
        <f t="shared" si="12"/>
        <v>#DIV/0!</v>
      </c>
      <c r="N165" s="98" t="e">
        <f t="shared" si="13"/>
        <v>#DIV/0!</v>
      </c>
      <c r="Q165" s="149">
        <f t="shared" si="14"/>
        <v>0</v>
      </c>
      <c r="R165" s="149" t="e">
        <f t="shared" si="15"/>
        <v>#DIV/0!</v>
      </c>
      <c r="T165" s="113"/>
      <c r="U165" s="113"/>
    </row>
    <row r="166" spans="4:21" x14ac:dyDescent="0.2">
      <c r="D166" s="101"/>
      <c r="E166" s="100"/>
      <c r="F166" s="100"/>
      <c r="G166" s="99"/>
      <c r="H166" s="99"/>
      <c r="I166" s="99"/>
      <c r="L166" s="98" t="e">
        <f t="shared" si="12"/>
        <v>#DIV/0!</v>
      </c>
      <c r="N166" s="98" t="e">
        <f t="shared" si="13"/>
        <v>#DIV/0!</v>
      </c>
      <c r="Q166" s="149">
        <f t="shared" si="14"/>
        <v>0</v>
      </c>
      <c r="R166" s="149" t="e">
        <f t="shared" si="15"/>
        <v>#DIV/0!</v>
      </c>
      <c r="T166" s="113"/>
      <c r="U166" s="113"/>
    </row>
    <row r="167" spans="4:21" x14ac:dyDescent="0.2">
      <c r="D167" s="101"/>
      <c r="E167" s="100"/>
      <c r="F167" s="100"/>
      <c r="G167" s="99"/>
      <c r="H167" s="99"/>
      <c r="I167" s="99"/>
      <c r="L167" s="98" t="e">
        <f t="shared" si="12"/>
        <v>#DIV/0!</v>
      </c>
      <c r="N167" s="98" t="e">
        <f t="shared" si="13"/>
        <v>#DIV/0!</v>
      </c>
      <c r="Q167" s="149">
        <f t="shared" si="14"/>
        <v>0</v>
      </c>
      <c r="R167" s="149" t="e">
        <f t="shared" si="15"/>
        <v>#DIV/0!</v>
      </c>
      <c r="T167" s="113"/>
      <c r="U167" s="113"/>
    </row>
    <row r="168" spans="4:21" x14ac:dyDescent="0.2">
      <c r="D168" s="101"/>
      <c r="E168" s="100"/>
      <c r="F168" s="100"/>
      <c r="G168" s="99"/>
      <c r="H168" s="99"/>
      <c r="I168" s="99"/>
      <c r="L168" s="98" t="e">
        <f t="shared" si="12"/>
        <v>#DIV/0!</v>
      </c>
      <c r="N168" s="98" t="e">
        <f t="shared" si="13"/>
        <v>#DIV/0!</v>
      </c>
      <c r="Q168" s="149">
        <f t="shared" si="14"/>
        <v>0</v>
      </c>
      <c r="R168" s="149" t="e">
        <f t="shared" si="15"/>
        <v>#DIV/0!</v>
      </c>
      <c r="T168" s="113"/>
      <c r="U168" s="113"/>
    </row>
    <row r="169" spans="4:21" x14ac:dyDescent="0.2">
      <c r="D169" s="101"/>
      <c r="E169" s="100"/>
      <c r="F169" s="100"/>
      <c r="G169" s="99"/>
      <c r="H169" s="99"/>
      <c r="I169" s="99"/>
      <c r="L169" s="98" t="e">
        <f t="shared" si="12"/>
        <v>#DIV/0!</v>
      </c>
      <c r="N169" s="98" t="e">
        <f t="shared" si="13"/>
        <v>#DIV/0!</v>
      </c>
      <c r="Q169" s="149">
        <f t="shared" si="14"/>
        <v>0</v>
      </c>
      <c r="R169" s="149" t="e">
        <f t="shared" si="15"/>
        <v>#DIV/0!</v>
      </c>
      <c r="T169" s="113"/>
      <c r="U169" s="113"/>
    </row>
    <row r="170" spans="4:21" x14ac:dyDescent="0.2">
      <c r="D170" s="101"/>
      <c r="E170" s="100"/>
      <c r="F170" s="100"/>
      <c r="G170" s="99"/>
      <c r="H170" s="99"/>
      <c r="I170" s="99"/>
      <c r="L170" s="98" t="e">
        <f t="shared" si="12"/>
        <v>#DIV/0!</v>
      </c>
      <c r="N170" s="98" t="e">
        <f t="shared" si="13"/>
        <v>#DIV/0!</v>
      </c>
      <c r="Q170" s="149">
        <f t="shared" si="14"/>
        <v>0</v>
      </c>
      <c r="R170" s="149" t="e">
        <f t="shared" si="15"/>
        <v>#DIV/0!</v>
      </c>
      <c r="T170" s="113"/>
      <c r="U170" s="113"/>
    </row>
    <row r="171" spans="4:21" x14ac:dyDescent="0.2">
      <c r="D171" s="101"/>
      <c r="E171" s="100"/>
      <c r="F171" s="100"/>
      <c r="G171" s="99"/>
      <c r="H171" s="99"/>
      <c r="I171" s="99"/>
      <c r="L171" s="98" t="e">
        <f t="shared" si="12"/>
        <v>#DIV/0!</v>
      </c>
      <c r="N171" s="98" t="e">
        <f t="shared" si="13"/>
        <v>#DIV/0!</v>
      </c>
      <c r="Q171" s="149">
        <f t="shared" si="14"/>
        <v>0</v>
      </c>
      <c r="R171" s="149" t="e">
        <f t="shared" si="15"/>
        <v>#DIV/0!</v>
      </c>
      <c r="T171" s="113"/>
      <c r="U171" s="113"/>
    </row>
    <row r="172" spans="4:21" x14ac:dyDescent="0.2">
      <c r="D172" s="101"/>
      <c r="E172" s="100"/>
      <c r="F172" s="100"/>
      <c r="G172" s="99"/>
      <c r="H172" s="99"/>
      <c r="I172" s="99"/>
      <c r="L172" s="98" t="e">
        <f t="shared" si="12"/>
        <v>#DIV/0!</v>
      </c>
      <c r="N172" s="98" t="e">
        <f t="shared" si="13"/>
        <v>#DIV/0!</v>
      </c>
      <c r="Q172" s="149">
        <f t="shared" si="14"/>
        <v>0</v>
      </c>
      <c r="R172" s="149" t="e">
        <f t="shared" si="15"/>
        <v>#DIV/0!</v>
      </c>
      <c r="T172" s="113"/>
      <c r="U172" s="113"/>
    </row>
    <row r="173" spans="4:21" x14ac:dyDescent="0.2">
      <c r="D173" s="101"/>
      <c r="E173" s="100"/>
      <c r="F173" s="100"/>
      <c r="G173" s="99"/>
      <c r="H173" s="99"/>
      <c r="I173" s="99"/>
      <c r="L173" s="98" t="e">
        <f t="shared" si="12"/>
        <v>#DIV/0!</v>
      </c>
      <c r="N173" s="98" t="e">
        <f t="shared" si="13"/>
        <v>#DIV/0!</v>
      </c>
      <c r="Q173" s="149">
        <f t="shared" si="14"/>
        <v>0</v>
      </c>
      <c r="R173" s="149" t="e">
        <f t="shared" si="15"/>
        <v>#DIV/0!</v>
      </c>
      <c r="T173" s="113"/>
      <c r="U173" s="113"/>
    </row>
    <row r="174" spans="4:21" x14ac:dyDescent="0.2">
      <c r="D174" s="101"/>
      <c r="E174" s="100"/>
      <c r="F174" s="100"/>
      <c r="G174" s="99"/>
      <c r="H174" s="99"/>
      <c r="I174" s="99"/>
      <c r="L174" s="98" t="e">
        <f t="shared" si="12"/>
        <v>#DIV/0!</v>
      </c>
      <c r="N174" s="98" t="e">
        <f t="shared" si="13"/>
        <v>#DIV/0!</v>
      </c>
      <c r="Q174" s="149">
        <f t="shared" si="14"/>
        <v>0</v>
      </c>
      <c r="R174" s="149" t="e">
        <f t="shared" si="15"/>
        <v>#DIV/0!</v>
      </c>
      <c r="T174" s="113"/>
      <c r="U174" s="113"/>
    </row>
    <row r="175" spans="4:21" x14ac:dyDescent="0.2">
      <c r="D175" s="101"/>
      <c r="E175" s="100"/>
      <c r="F175" s="100"/>
      <c r="G175" s="99"/>
      <c r="H175" s="99"/>
      <c r="I175" s="99"/>
      <c r="L175" s="98" t="e">
        <f t="shared" si="12"/>
        <v>#DIV/0!</v>
      </c>
      <c r="N175" s="98" t="e">
        <f t="shared" si="13"/>
        <v>#DIV/0!</v>
      </c>
      <c r="Q175" s="149">
        <f t="shared" si="14"/>
        <v>0</v>
      </c>
      <c r="R175" s="149" t="e">
        <f t="shared" si="15"/>
        <v>#DIV/0!</v>
      </c>
      <c r="T175" s="113"/>
      <c r="U175" s="113"/>
    </row>
    <row r="176" spans="4:21" x14ac:dyDescent="0.2">
      <c r="D176" s="101"/>
      <c r="E176" s="100"/>
      <c r="F176" s="100"/>
      <c r="G176" s="99"/>
      <c r="H176" s="99"/>
      <c r="I176" s="99"/>
      <c r="L176" s="98" t="e">
        <f t="shared" si="12"/>
        <v>#DIV/0!</v>
      </c>
      <c r="N176" s="98" t="e">
        <f t="shared" si="13"/>
        <v>#DIV/0!</v>
      </c>
      <c r="Q176" s="149">
        <f t="shared" si="14"/>
        <v>0</v>
      </c>
      <c r="R176" s="149" t="e">
        <f t="shared" si="15"/>
        <v>#DIV/0!</v>
      </c>
      <c r="T176" s="113"/>
      <c r="U176" s="113"/>
    </row>
    <row r="177" spans="4:21" x14ac:dyDescent="0.2">
      <c r="D177" s="101"/>
      <c r="E177" s="100"/>
      <c r="F177" s="100"/>
      <c r="G177" s="99"/>
      <c r="H177" s="99"/>
      <c r="I177" s="99"/>
      <c r="L177" s="98" t="e">
        <f t="shared" si="12"/>
        <v>#DIV/0!</v>
      </c>
      <c r="N177" s="98" t="e">
        <f t="shared" si="13"/>
        <v>#DIV/0!</v>
      </c>
      <c r="Q177" s="149">
        <f t="shared" si="14"/>
        <v>0</v>
      </c>
      <c r="R177" s="149" t="e">
        <f t="shared" si="15"/>
        <v>#DIV/0!</v>
      </c>
      <c r="T177" s="113"/>
      <c r="U177" s="113"/>
    </row>
    <row r="178" spans="4:21" x14ac:dyDescent="0.2">
      <c r="D178" s="101"/>
      <c r="E178" s="100"/>
      <c r="F178" s="100"/>
      <c r="G178" s="99"/>
      <c r="H178" s="99"/>
      <c r="I178" s="99"/>
      <c r="L178" s="98" t="e">
        <f t="shared" si="12"/>
        <v>#DIV/0!</v>
      </c>
      <c r="N178" s="98" t="e">
        <f t="shared" si="13"/>
        <v>#DIV/0!</v>
      </c>
      <c r="Q178" s="149">
        <f t="shared" si="14"/>
        <v>0</v>
      </c>
      <c r="R178" s="149" t="e">
        <f t="shared" si="15"/>
        <v>#DIV/0!</v>
      </c>
      <c r="T178" s="113"/>
      <c r="U178" s="113"/>
    </row>
    <row r="179" spans="4:21" x14ac:dyDescent="0.2">
      <c r="D179" s="101"/>
      <c r="E179" s="100"/>
      <c r="F179" s="100"/>
      <c r="G179" s="99"/>
      <c r="H179" s="99"/>
      <c r="I179" s="99"/>
      <c r="L179" s="98" t="e">
        <f t="shared" si="12"/>
        <v>#DIV/0!</v>
      </c>
      <c r="N179" s="98" t="e">
        <f t="shared" si="13"/>
        <v>#DIV/0!</v>
      </c>
      <c r="Q179" s="149">
        <f t="shared" si="14"/>
        <v>0</v>
      </c>
      <c r="R179" s="149" t="e">
        <f t="shared" si="15"/>
        <v>#DIV/0!</v>
      </c>
      <c r="T179" s="113"/>
      <c r="U179" s="113"/>
    </row>
    <row r="180" spans="4:21" x14ac:dyDescent="0.2">
      <c r="D180" s="101"/>
      <c r="E180" s="100"/>
      <c r="F180" s="100"/>
      <c r="G180" s="99"/>
      <c r="H180" s="99"/>
      <c r="I180" s="99"/>
      <c r="L180" s="98" t="e">
        <f t="shared" si="12"/>
        <v>#DIV/0!</v>
      </c>
      <c r="N180" s="98" t="e">
        <f t="shared" si="13"/>
        <v>#DIV/0!</v>
      </c>
      <c r="Q180" s="149">
        <f t="shared" si="14"/>
        <v>0</v>
      </c>
      <c r="R180" s="149" t="e">
        <f t="shared" si="15"/>
        <v>#DIV/0!</v>
      </c>
      <c r="T180" s="113"/>
      <c r="U180" s="113"/>
    </row>
    <row r="181" spans="4:21" x14ac:dyDescent="0.2">
      <c r="D181" s="101"/>
      <c r="E181" s="100"/>
      <c r="F181" s="100"/>
      <c r="G181" s="99"/>
      <c r="H181" s="99"/>
      <c r="I181" s="99"/>
      <c r="L181" s="98" t="e">
        <f t="shared" si="12"/>
        <v>#DIV/0!</v>
      </c>
      <c r="N181" s="98" t="e">
        <f t="shared" si="13"/>
        <v>#DIV/0!</v>
      </c>
      <c r="Q181" s="149">
        <f t="shared" si="14"/>
        <v>0</v>
      </c>
      <c r="R181" s="149" t="e">
        <f t="shared" si="15"/>
        <v>#DIV/0!</v>
      </c>
      <c r="T181" s="113"/>
      <c r="U181" s="113"/>
    </row>
    <row r="182" spans="4:21" x14ac:dyDescent="0.2">
      <c r="D182" s="101"/>
      <c r="E182" s="100"/>
      <c r="F182" s="100"/>
      <c r="G182" s="99"/>
      <c r="H182" s="99"/>
      <c r="I182" s="99"/>
      <c r="L182" s="98" t="e">
        <f t="shared" si="12"/>
        <v>#DIV/0!</v>
      </c>
      <c r="N182" s="98" t="e">
        <f t="shared" si="13"/>
        <v>#DIV/0!</v>
      </c>
      <c r="Q182" s="149">
        <f t="shared" si="14"/>
        <v>0</v>
      </c>
      <c r="R182" s="149" t="e">
        <f t="shared" si="15"/>
        <v>#DIV/0!</v>
      </c>
      <c r="T182" s="113"/>
      <c r="U182" s="113"/>
    </row>
    <row r="183" spans="4:21" x14ac:dyDescent="0.2">
      <c r="D183" s="101"/>
      <c r="E183" s="100"/>
      <c r="F183" s="100"/>
      <c r="G183" s="99"/>
      <c r="H183" s="99"/>
      <c r="I183" s="99"/>
      <c r="L183" s="98" t="e">
        <f t="shared" si="12"/>
        <v>#DIV/0!</v>
      </c>
      <c r="N183" s="98" t="e">
        <f t="shared" si="13"/>
        <v>#DIV/0!</v>
      </c>
      <c r="Q183" s="149">
        <f t="shared" si="14"/>
        <v>0</v>
      </c>
      <c r="R183" s="149" t="e">
        <f t="shared" si="15"/>
        <v>#DIV/0!</v>
      </c>
      <c r="T183" s="113"/>
      <c r="U183" s="113"/>
    </row>
    <row r="184" spans="4:21" x14ac:dyDescent="0.2">
      <c r="D184" s="101"/>
      <c r="E184" s="100"/>
      <c r="F184" s="100"/>
      <c r="G184" s="99"/>
      <c r="H184" s="99"/>
      <c r="I184" s="99"/>
      <c r="L184" s="98" t="e">
        <f t="shared" si="12"/>
        <v>#DIV/0!</v>
      </c>
      <c r="N184" s="98" t="e">
        <f t="shared" si="13"/>
        <v>#DIV/0!</v>
      </c>
      <c r="Q184" s="149">
        <f t="shared" si="14"/>
        <v>0</v>
      </c>
      <c r="R184" s="149" t="e">
        <f t="shared" si="15"/>
        <v>#DIV/0!</v>
      </c>
    </row>
    <row r="185" spans="4:21" x14ac:dyDescent="0.2">
      <c r="D185" s="101"/>
      <c r="E185" s="100"/>
      <c r="F185" s="100"/>
      <c r="G185" s="99"/>
      <c r="H185" s="99"/>
      <c r="I185" s="99"/>
      <c r="L185" s="98" t="e">
        <f t="shared" si="12"/>
        <v>#DIV/0!</v>
      </c>
      <c r="N185" s="98" t="e">
        <f t="shared" si="13"/>
        <v>#DIV/0!</v>
      </c>
      <c r="Q185" s="149">
        <f t="shared" si="14"/>
        <v>0</v>
      </c>
      <c r="R185" s="149" t="e">
        <f t="shared" si="15"/>
        <v>#DIV/0!</v>
      </c>
    </row>
    <row r="186" spans="4:21" x14ac:dyDescent="0.2">
      <c r="D186" s="101"/>
      <c r="E186" s="100"/>
      <c r="F186" s="100"/>
      <c r="G186" s="99"/>
      <c r="H186" s="99"/>
      <c r="I186" s="99"/>
      <c r="L186" s="98" t="e">
        <f t="shared" si="12"/>
        <v>#DIV/0!</v>
      </c>
      <c r="N186" s="98" t="e">
        <f t="shared" si="13"/>
        <v>#DIV/0!</v>
      </c>
      <c r="Q186" s="149">
        <f t="shared" si="14"/>
        <v>0</v>
      </c>
      <c r="R186" s="149" t="e">
        <f t="shared" si="15"/>
        <v>#DIV/0!</v>
      </c>
    </row>
    <row r="187" spans="4:21" x14ac:dyDescent="0.2">
      <c r="D187" s="101"/>
      <c r="E187" s="100"/>
      <c r="F187" s="100"/>
      <c r="G187" s="99"/>
      <c r="H187" s="99"/>
      <c r="I187" s="99"/>
      <c r="L187" s="98" t="e">
        <f t="shared" si="12"/>
        <v>#DIV/0!</v>
      </c>
      <c r="N187" s="98" t="e">
        <f t="shared" si="13"/>
        <v>#DIV/0!</v>
      </c>
      <c r="Q187" s="149">
        <f t="shared" si="14"/>
        <v>0</v>
      </c>
      <c r="R187" s="149" t="e">
        <f t="shared" si="15"/>
        <v>#DIV/0!</v>
      </c>
    </row>
    <row r="188" spans="4:21" x14ac:dyDescent="0.2">
      <c r="D188" s="101"/>
      <c r="E188" s="100"/>
      <c r="F188" s="100"/>
      <c r="G188" s="99"/>
      <c r="H188" s="99"/>
      <c r="I188" s="99"/>
      <c r="L188" s="98" t="e">
        <f t="shared" si="12"/>
        <v>#DIV/0!</v>
      </c>
      <c r="N188" s="98" t="e">
        <f t="shared" si="13"/>
        <v>#DIV/0!</v>
      </c>
      <c r="Q188" s="149">
        <f t="shared" si="14"/>
        <v>0</v>
      </c>
      <c r="R188" s="149" t="e">
        <f t="shared" si="15"/>
        <v>#DIV/0!</v>
      </c>
    </row>
    <row r="189" spans="4:21" x14ac:dyDescent="0.2">
      <c r="D189" s="101"/>
      <c r="E189" s="100"/>
      <c r="F189" s="100"/>
      <c r="G189" s="99"/>
      <c r="H189" s="99"/>
      <c r="I189" s="99"/>
      <c r="L189" s="98" t="e">
        <f t="shared" si="12"/>
        <v>#DIV/0!</v>
      </c>
      <c r="N189" s="98" t="e">
        <f t="shared" si="13"/>
        <v>#DIV/0!</v>
      </c>
      <c r="Q189" s="149">
        <f t="shared" si="14"/>
        <v>0</v>
      </c>
      <c r="R189" s="149" t="e">
        <f t="shared" si="15"/>
        <v>#DIV/0!</v>
      </c>
    </row>
    <row r="190" spans="4:21" x14ac:dyDescent="0.2">
      <c r="D190" s="101"/>
      <c r="E190" s="100"/>
      <c r="F190" s="100"/>
      <c r="G190" s="99"/>
      <c r="H190" s="99"/>
      <c r="I190" s="99"/>
      <c r="L190" s="98" t="e">
        <f t="shared" si="12"/>
        <v>#DIV/0!</v>
      </c>
      <c r="N190" s="98" t="e">
        <f t="shared" si="13"/>
        <v>#DIV/0!</v>
      </c>
      <c r="Q190" s="149">
        <f t="shared" si="14"/>
        <v>0</v>
      </c>
      <c r="R190" s="149" t="e">
        <f t="shared" si="15"/>
        <v>#DIV/0!</v>
      </c>
    </row>
    <row r="191" spans="4:21" x14ac:dyDescent="0.2">
      <c r="D191" s="101"/>
      <c r="E191" s="100"/>
      <c r="F191" s="100"/>
      <c r="G191" s="99"/>
      <c r="H191" s="99"/>
      <c r="I191" s="99"/>
      <c r="L191" s="98" t="e">
        <f t="shared" si="12"/>
        <v>#DIV/0!</v>
      </c>
      <c r="N191" s="98" t="e">
        <f t="shared" si="13"/>
        <v>#DIV/0!</v>
      </c>
      <c r="Q191" s="149">
        <f t="shared" si="14"/>
        <v>0</v>
      </c>
      <c r="R191" s="149" t="e">
        <f t="shared" si="15"/>
        <v>#DIV/0!</v>
      </c>
    </row>
    <row r="192" spans="4:21" x14ac:dyDescent="0.2">
      <c r="D192" s="101"/>
      <c r="E192" s="100"/>
      <c r="F192" s="100"/>
      <c r="G192" s="99"/>
      <c r="H192" s="99"/>
      <c r="I192" s="99"/>
      <c r="L192" s="98" t="e">
        <f t="shared" si="12"/>
        <v>#DIV/0!</v>
      </c>
      <c r="N192" s="98" t="e">
        <f t="shared" si="13"/>
        <v>#DIV/0!</v>
      </c>
      <c r="Q192" s="149">
        <f t="shared" si="14"/>
        <v>0</v>
      </c>
      <c r="R192" s="149" t="e">
        <f t="shared" si="15"/>
        <v>#DIV/0!</v>
      </c>
    </row>
    <row r="193" spans="4:18" x14ac:dyDescent="0.2">
      <c r="D193" s="101"/>
      <c r="E193" s="100"/>
      <c r="F193" s="100"/>
      <c r="G193" s="99"/>
      <c r="H193" s="99"/>
      <c r="I193" s="99"/>
      <c r="L193" s="98" t="e">
        <f t="shared" si="12"/>
        <v>#DIV/0!</v>
      </c>
      <c r="N193" s="98" t="e">
        <f t="shared" si="13"/>
        <v>#DIV/0!</v>
      </c>
      <c r="Q193" s="149">
        <f t="shared" si="14"/>
        <v>0</v>
      </c>
      <c r="R193" s="149" t="e">
        <f t="shared" si="15"/>
        <v>#DIV/0!</v>
      </c>
    </row>
    <row r="194" spans="4:18" x14ac:dyDescent="0.2">
      <c r="D194" s="101"/>
      <c r="E194" s="100"/>
      <c r="F194" s="100"/>
      <c r="G194" s="99"/>
      <c r="H194" s="99"/>
      <c r="I194" s="99"/>
      <c r="L194" s="98" t="e">
        <f t="shared" si="12"/>
        <v>#DIV/0!</v>
      </c>
      <c r="N194" s="98" t="e">
        <f t="shared" si="13"/>
        <v>#DIV/0!</v>
      </c>
      <c r="Q194" s="149">
        <f t="shared" si="14"/>
        <v>0</v>
      </c>
      <c r="R194" s="149" t="e">
        <f t="shared" si="15"/>
        <v>#DIV/0!</v>
      </c>
    </row>
    <row r="195" spans="4:18" x14ac:dyDescent="0.2">
      <c r="D195" s="101"/>
      <c r="E195" s="100"/>
      <c r="F195" s="100"/>
      <c r="G195" s="99"/>
      <c r="H195" s="99"/>
      <c r="I195" s="99"/>
      <c r="L195" s="98" t="e">
        <f t="shared" si="12"/>
        <v>#DIV/0!</v>
      </c>
      <c r="N195" s="98" t="e">
        <f t="shared" si="13"/>
        <v>#DIV/0!</v>
      </c>
      <c r="Q195" s="149">
        <f t="shared" si="14"/>
        <v>0</v>
      </c>
      <c r="R195" s="149" t="e">
        <f t="shared" si="15"/>
        <v>#DIV/0!</v>
      </c>
    </row>
    <row r="196" spans="4:18" x14ac:dyDescent="0.2">
      <c r="D196" s="101"/>
      <c r="E196" s="100"/>
      <c r="F196" s="100"/>
      <c r="G196" s="99"/>
      <c r="H196" s="99"/>
      <c r="I196" s="99"/>
      <c r="L196" s="98" t="e">
        <f t="shared" si="12"/>
        <v>#DIV/0!</v>
      </c>
      <c r="N196" s="98" t="e">
        <f t="shared" si="13"/>
        <v>#DIV/0!</v>
      </c>
      <c r="Q196" s="149">
        <f t="shared" si="14"/>
        <v>0</v>
      </c>
      <c r="R196" s="149" t="e">
        <f t="shared" si="15"/>
        <v>#DIV/0!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A0892-16F9-407B-877B-4AEC08EC2379}">
  <sheetPr codeName="Sheet25">
    <tabColor theme="9" tint="-0.249977111117893"/>
  </sheetPr>
  <dimension ref="B1:U196"/>
  <sheetViews>
    <sheetView topLeftCell="C1" zoomScale="130" zoomScaleNormal="130" workbookViewId="0">
      <selection activeCell="G4" sqref="G4"/>
    </sheetView>
  </sheetViews>
  <sheetFormatPr defaultColWidth="9.33203125" defaultRowHeight="12" x14ac:dyDescent="0.2"/>
  <cols>
    <col min="1" max="1" width="1.6640625" style="97" customWidth="1"/>
    <col min="2" max="2" width="14.33203125" style="97" customWidth="1"/>
    <col min="3" max="3" width="4" style="97" customWidth="1"/>
    <col min="4" max="4" width="18.33203125" style="97" customWidth="1"/>
    <col min="5" max="9" width="14.83203125" style="97" customWidth="1"/>
    <col min="10" max="10" width="9.5" style="97" customWidth="1"/>
    <col min="11" max="11" width="4.6640625" style="97" customWidth="1"/>
    <col min="12" max="12" width="17.6640625" style="97" customWidth="1"/>
    <col min="13" max="13" width="9.33203125" style="97"/>
    <col min="14" max="14" width="13.83203125" style="97" customWidth="1"/>
    <col min="15" max="15" width="13.6640625" style="97" customWidth="1"/>
    <col min="16" max="16" width="9.33203125" style="97"/>
    <col min="17" max="18" width="12.33203125" style="97" customWidth="1"/>
    <col min="19" max="19" width="10.1640625" style="97" customWidth="1"/>
    <col min="20" max="20" width="12.33203125" style="97" customWidth="1"/>
    <col min="21" max="16384" width="9.33203125" style="97"/>
  </cols>
  <sheetData>
    <row r="1" spans="2:21" x14ac:dyDescent="0.2">
      <c r="B1" s="155" t="s">
        <v>484</v>
      </c>
      <c r="C1" s="156"/>
      <c r="D1" s="156"/>
      <c r="E1" s="156"/>
    </row>
    <row r="2" spans="2:21" x14ac:dyDescent="0.2">
      <c r="B2" s="156" t="s">
        <v>485</v>
      </c>
      <c r="C2" s="156"/>
      <c r="D2" s="156"/>
      <c r="E2" s="156"/>
    </row>
    <row r="3" spans="2:21" x14ac:dyDescent="0.2">
      <c r="B3" s="156" t="s">
        <v>486</v>
      </c>
      <c r="C3" s="156"/>
      <c r="D3" s="156"/>
      <c r="E3" s="156"/>
      <c r="G3" s="188" t="str">
        <f>IF(ISERROR(Q14/Q24)=TRUE,"For public investments, use the gross return for the net return and the app return.  Make sure autocorrelation is set to zero.","")</f>
        <v>For public investments, use the gross return for the net return and the app return.  Make sure autocorrelation is set to zero.</v>
      </c>
    </row>
    <row r="4" spans="2:21" x14ac:dyDescent="0.2">
      <c r="B4" s="156" t="s">
        <v>487</v>
      </c>
      <c r="C4" s="156"/>
      <c r="D4" s="156"/>
      <c r="E4" s="156"/>
      <c r="G4" s="188"/>
    </row>
    <row r="6" spans="2:21" s="145" customFormat="1" ht="12" customHeight="1" x14ac:dyDescent="0.2">
      <c r="B6" s="156" t="s">
        <v>475</v>
      </c>
      <c r="C6" s="156"/>
      <c r="D6" s="150" t="str" cm="1">
        <f t="array" aca="1" ref="D6" ca="1">MID(CELL("filename",B4),FIND("]",CELL("filename",B4))+1,255)</f>
        <v>Add-On 2</v>
      </c>
      <c r="E6" s="97" t="s">
        <v>483</v>
      </c>
      <c r="L6" s="317" t="s">
        <v>504</v>
      </c>
      <c r="N6" s="323" t="s">
        <v>469</v>
      </c>
      <c r="O6" s="315" t="s">
        <v>470</v>
      </c>
      <c r="T6" s="317" t="s">
        <v>479</v>
      </c>
    </row>
    <row r="7" spans="2:21" s="145" customFormat="1" ht="12" customHeight="1" x14ac:dyDescent="0.2">
      <c r="B7" s="147" t="s">
        <v>477</v>
      </c>
      <c r="C7" s="147"/>
      <c r="D7" s="146"/>
      <c r="L7" s="318"/>
      <c r="N7" s="324"/>
      <c r="O7" s="316"/>
      <c r="T7" s="318"/>
    </row>
    <row r="8" spans="2:21" x14ac:dyDescent="0.2">
      <c r="B8" s="147" t="s">
        <v>28</v>
      </c>
      <c r="C8" s="147"/>
      <c r="D8" s="146"/>
      <c r="G8" s="145"/>
      <c r="H8" s="145"/>
      <c r="I8" s="145"/>
      <c r="L8" s="318"/>
      <c r="N8" s="324"/>
      <c r="O8" s="316"/>
      <c r="T8" s="318"/>
    </row>
    <row r="9" spans="2:21" ht="15" customHeight="1" x14ac:dyDescent="0.2">
      <c r="L9" s="318"/>
      <c r="N9" s="324"/>
      <c r="O9" s="316"/>
      <c r="T9" s="318"/>
    </row>
    <row r="10" spans="2:21" ht="12.75" x14ac:dyDescent="0.2">
      <c r="D10" s="322"/>
      <c r="E10" s="322"/>
      <c r="F10" s="322"/>
      <c r="G10" s="322"/>
      <c r="H10" s="322"/>
      <c r="I10" s="322"/>
      <c r="L10" s="194" t="e">
        <f>T10</f>
        <v>#DIV/0!</v>
      </c>
      <c r="N10" s="133" t="e">
        <f>STDEV(N14:N113)</f>
        <v>#DIV/0!</v>
      </c>
      <c r="O10" s="134" t="e">
        <f>N10*2</f>
        <v>#DIV/0!</v>
      </c>
      <c r="Q10" s="319" t="s">
        <v>480</v>
      </c>
      <c r="R10" s="319" t="s">
        <v>481</v>
      </c>
      <c r="T10" s="132" t="e">
        <f>SLOPE(T14:T113,U14:U113)</f>
        <v>#DIV/0!</v>
      </c>
    </row>
    <row r="11" spans="2:21" ht="24" customHeight="1" x14ac:dyDescent="0.2">
      <c r="D11" s="104" t="s">
        <v>3</v>
      </c>
      <c r="E11" s="104" t="s">
        <v>105</v>
      </c>
      <c r="F11" s="104" t="s">
        <v>104</v>
      </c>
      <c r="G11" s="104" t="s">
        <v>103</v>
      </c>
      <c r="H11" s="104" t="s">
        <v>102</v>
      </c>
      <c r="I11" s="104" t="s">
        <v>101</v>
      </c>
      <c r="L11" s="103" t="s">
        <v>100</v>
      </c>
      <c r="N11" s="103" t="s">
        <v>106</v>
      </c>
      <c r="Q11" s="319"/>
      <c r="R11" s="319"/>
    </row>
    <row r="12" spans="2:21" ht="12" customHeight="1" x14ac:dyDescent="0.2">
      <c r="B12" s="148"/>
      <c r="C12" s="148"/>
      <c r="D12" s="106"/>
      <c r="E12" s="107"/>
      <c r="F12" s="107"/>
      <c r="G12" s="108"/>
      <c r="H12" s="108"/>
      <c r="I12" s="108"/>
      <c r="J12" s="109"/>
      <c r="K12" s="109"/>
      <c r="L12" s="110"/>
      <c r="M12" s="109"/>
      <c r="N12" s="110"/>
      <c r="O12" s="109"/>
      <c r="P12" s="109"/>
      <c r="Q12" s="111"/>
      <c r="R12" s="111"/>
      <c r="S12" s="112"/>
      <c r="T12" s="114"/>
      <c r="U12" s="114"/>
    </row>
    <row r="13" spans="2:21" ht="12.75" thickBot="1" x14ac:dyDescent="0.25">
      <c r="B13" s="148"/>
      <c r="C13" s="148"/>
      <c r="D13" s="106"/>
      <c r="E13" s="107"/>
      <c r="F13" s="107"/>
      <c r="G13" s="108"/>
      <c r="H13" s="108"/>
      <c r="I13" s="108"/>
      <c r="J13" s="109"/>
      <c r="K13" s="109"/>
      <c r="L13" s="110"/>
      <c r="M13" s="109"/>
      <c r="N13" s="110"/>
      <c r="O13" s="109"/>
      <c r="P13" s="109"/>
      <c r="Q13" s="111"/>
      <c r="R13" s="111"/>
      <c r="S13" s="112"/>
      <c r="T13" s="114"/>
      <c r="U13" s="114"/>
    </row>
    <row r="14" spans="2:21" ht="15.75" thickBot="1" x14ac:dyDescent="0.25">
      <c r="B14" s="151" t="s">
        <v>482</v>
      </c>
      <c r="C14" s="153" t="s">
        <v>473</v>
      </c>
      <c r="D14" s="101"/>
      <c r="E14" s="100"/>
      <c r="F14" s="100"/>
      <c r="G14" s="99"/>
      <c r="H14" s="99"/>
      <c r="I14" s="99"/>
      <c r="J14" s="154"/>
      <c r="L14" s="98" t="e">
        <f>(H14-($L$10*H15))/(1-$L$10)</f>
        <v>#DIV/0!</v>
      </c>
      <c r="N14" s="98" t="e">
        <f>(1+L14)*(1+G14)*(1-I14)-1</f>
        <v>#DIV/0!</v>
      </c>
      <c r="Q14" s="149">
        <f>F14</f>
        <v>0</v>
      </c>
      <c r="R14" s="149" t="e">
        <f>(1+N14)*(1+$I$7/4)-1</f>
        <v>#DIV/0!</v>
      </c>
      <c r="S14" s="102"/>
      <c r="T14" s="113">
        <f t="shared" ref="T14:T76" si="0">H14</f>
        <v>0</v>
      </c>
      <c r="U14" s="113">
        <f t="shared" ref="U14:U76" si="1">H16</f>
        <v>0</v>
      </c>
    </row>
    <row r="15" spans="2:21" ht="12" customHeight="1" x14ac:dyDescent="0.2">
      <c r="B15" s="320" t="s">
        <v>472</v>
      </c>
      <c r="D15" s="101"/>
      <c r="E15" s="100"/>
      <c r="F15" s="100"/>
      <c r="G15" s="99"/>
      <c r="H15" s="99"/>
      <c r="I15" s="99"/>
      <c r="L15" s="98" t="e">
        <f t="shared" ref="L15:L75" si="2">(H15-($L$10*H16))/(1-$L$10)</f>
        <v>#DIV/0!</v>
      </c>
      <c r="N15" s="98" t="e">
        <f t="shared" ref="N15:N78" si="3">(1+L15)*(1+G15)*(1-I15)-1</f>
        <v>#DIV/0!</v>
      </c>
      <c r="Q15" s="149">
        <f t="shared" ref="Q15:Q78" si="4">F15</f>
        <v>0</v>
      </c>
      <c r="R15" s="149" t="e">
        <f t="shared" ref="R15:R78" si="5">(1+N15)*(1+$I$7/4)-1</f>
        <v>#DIV/0!</v>
      </c>
      <c r="S15" s="102"/>
      <c r="T15" s="113">
        <f t="shared" si="0"/>
        <v>0</v>
      </c>
      <c r="U15" s="113">
        <f t="shared" si="1"/>
        <v>0</v>
      </c>
    </row>
    <row r="16" spans="2:21" x14ac:dyDescent="0.2">
      <c r="B16" s="320"/>
      <c r="D16" s="101"/>
      <c r="E16" s="100"/>
      <c r="F16" s="100"/>
      <c r="G16" s="99"/>
      <c r="H16" s="99"/>
      <c r="I16" s="99"/>
      <c r="L16" s="98" t="e">
        <f t="shared" si="2"/>
        <v>#DIV/0!</v>
      </c>
      <c r="N16" s="98" t="e">
        <f t="shared" si="3"/>
        <v>#DIV/0!</v>
      </c>
      <c r="Q16" s="149">
        <f t="shared" si="4"/>
        <v>0</v>
      </c>
      <c r="R16" s="149" t="e">
        <f t="shared" si="5"/>
        <v>#DIV/0!</v>
      </c>
      <c r="S16" s="102"/>
      <c r="T16" s="113">
        <f t="shared" si="0"/>
        <v>0</v>
      </c>
      <c r="U16" s="113">
        <f t="shared" si="1"/>
        <v>0</v>
      </c>
    </row>
    <row r="17" spans="2:21" ht="12.75" thickBot="1" x14ac:dyDescent="0.25">
      <c r="B17" s="321"/>
      <c r="D17" s="101"/>
      <c r="E17" s="100"/>
      <c r="F17" s="100"/>
      <c r="G17" s="99"/>
      <c r="H17" s="99"/>
      <c r="I17" s="99"/>
      <c r="L17" s="98" t="e">
        <f t="shared" si="2"/>
        <v>#DIV/0!</v>
      </c>
      <c r="N17" s="98" t="e">
        <f t="shared" si="3"/>
        <v>#DIV/0!</v>
      </c>
      <c r="Q17" s="149">
        <f t="shared" si="4"/>
        <v>0</v>
      </c>
      <c r="R17" s="149" t="e">
        <f t="shared" si="5"/>
        <v>#DIV/0!</v>
      </c>
      <c r="S17" s="102"/>
      <c r="T17" s="113">
        <f t="shared" si="0"/>
        <v>0</v>
      </c>
      <c r="U17" s="113">
        <f t="shared" si="1"/>
        <v>0</v>
      </c>
    </row>
    <row r="18" spans="2:21" x14ac:dyDescent="0.2">
      <c r="B18" s="152"/>
      <c r="D18" s="101"/>
      <c r="E18" s="100"/>
      <c r="F18" s="100"/>
      <c r="G18" s="99"/>
      <c r="H18" s="99"/>
      <c r="I18" s="99"/>
      <c r="L18" s="98" t="e">
        <f t="shared" si="2"/>
        <v>#DIV/0!</v>
      </c>
      <c r="N18" s="98" t="e">
        <f t="shared" si="3"/>
        <v>#DIV/0!</v>
      </c>
      <c r="Q18" s="149">
        <f t="shared" si="4"/>
        <v>0</v>
      </c>
      <c r="R18" s="149" t="e">
        <f t="shared" si="5"/>
        <v>#DIV/0!</v>
      </c>
      <c r="S18" s="102"/>
      <c r="T18" s="113">
        <f t="shared" si="0"/>
        <v>0</v>
      </c>
      <c r="U18" s="113">
        <f t="shared" si="1"/>
        <v>0</v>
      </c>
    </row>
    <row r="19" spans="2:21" x14ac:dyDescent="0.2">
      <c r="D19" s="101"/>
      <c r="E19" s="100"/>
      <c r="F19" s="100"/>
      <c r="G19" s="99"/>
      <c r="H19" s="99"/>
      <c r="I19" s="99"/>
      <c r="L19" s="98" t="e">
        <f t="shared" si="2"/>
        <v>#DIV/0!</v>
      </c>
      <c r="N19" s="98" t="e">
        <f t="shared" si="3"/>
        <v>#DIV/0!</v>
      </c>
      <c r="Q19" s="149">
        <f t="shared" si="4"/>
        <v>0</v>
      </c>
      <c r="R19" s="149" t="e">
        <f t="shared" si="5"/>
        <v>#DIV/0!</v>
      </c>
      <c r="S19" s="102"/>
      <c r="T19" s="113">
        <f t="shared" si="0"/>
        <v>0</v>
      </c>
      <c r="U19" s="113">
        <f t="shared" si="1"/>
        <v>0</v>
      </c>
    </row>
    <row r="20" spans="2:21" x14ac:dyDescent="0.2">
      <c r="D20" s="101"/>
      <c r="E20" s="100"/>
      <c r="F20" s="100"/>
      <c r="G20" s="99"/>
      <c r="H20" s="99"/>
      <c r="I20" s="99"/>
      <c r="L20" s="98" t="e">
        <f t="shared" si="2"/>
        <v>#DIV/0!</v>
      </c>
      <c r="N20" s="98" t="e">
        <f t="shared" si="3"/>
        <v>#DIV/0!</v>
      </c>
      <c r="Q20" s="149">
        <f t="shared" si="4"/>
        <v>0</v>
      </c>
      <c r="R20" s="149" t="e">
        <f t="shared" si="5"/>
        <v>#DIV/0!</v>
      </c>
      <c r="S20" s="102"/>
      <c r="T20" s="113">
        <f t="shared" si="0"/>
        <v>0</v>
      </c>
      <c r="U20" s="113">
        <f t="shared" si="1"/>
        <v>0</v>
      </c>
    </row>
    <row r="21" spans="2:21" x14ac:dyDescent="0.2">
      <c r="D21" s="101"/>
      <c r="E21" s="100"/>
      <c r="F21" s="100"/>
      <c r="G21" s="99"/>
      <c r="H21" s="99"/>
      <c r="I21" s="99"/>
      <c r="L21" s="98" t="e">
        <f t="shared" si="2"/>
        <v>#DIV/0!</v>
      </c>
      <c r="N21" s="98" t="e">
        <f t="shared" si="3"/>
        <v>#DIV/0!</v>
      </c>
      <c r="Q21" s="149">
        <f t="shared" si="4"/>
        <v>0</v>
      </c>
      <c r="R21" s="149" t="e">
        <f t="shared" si="5"/>
        <v>#DIV/0!</v>
      </c>
      <c r="S21" s="102"/>
      <c r="T21" s="113">
        <f t="shared" si="0"/>
        <v>0</v>
      </c>
      <c r="U21" s="113">
        <f t="shared" si="1"/>
        <v>0</v>
      </c>
    </row>
    <row r="22" spans="2:21" x14ac:dyDescent="0.2">
      <c r="D22" s="101"/>
      <c r="E22" s="100"/>
      <c r="F22" s="100"/>
      <c r="G22" s="99"/>
      <c r="H22" s="99"/>
      <c r="I22" s="99"/>
      <c r="L22" s="98" t="e">
        <f t="shared" si="2"/>
        <v>#DIV/0!</v>
      </c>
      <c r="N22" s="98" t="e">
        <f t="shared" si="3"/>
        <v>#DIV/0!</v>
      </c>
      <c r="Q22" s="149">
        <f t="shared" si="4"/>
        <v>0</v>
      </c>
      <c r="R22" s="149" t="e">
        <f t="shared" si="5"/>
        <v>#DIV/0!</v>
      </c>
      <c r="S22" s="102"/>
      <c r="T22" s="113">
        <f t="shared" si="0"/>
        <v>0</v>
      </c>
      <c r="U22" s="113">
        <f t="shared" si="1"/>
        <v>0</v>
      </c>
    </row>
    <row r="23" spans="2:21" x14ac:dyDescent="0.2">
      <c r="D23" s="101"/>
      <c r="E23" s="100"/>
      <c r="F23" s="100"/>
      <c r="G23" s="99"/>
      <c r="H23" s="99"/>
      <c r="I23" s="99"/>
      <c r="L23" s="98" t="e">
        <f t="shared" si="2"/>
        <v>#DIV/0!</v>
      </c>
      <c r="N23" s="98" t="e">
        <f t="shared" si="3"/>
        <v>#DIV/0!</v>
      </c>
      <c r="Q23" s="149">
        <f t="shared" si="4"/>
        <v>0</v>
      </c>
      <c r="R23" s="149" t="e">
        <f t="shared" si="5"/>
        <v>#DIV/0!</v>
      </c>
      <c r="T23" s="113">
        <f t="shared" si="0"/>
        <v>0</v>
      </c>
      <c r="U23" s="113">
        <f t="shared" si="1"/>
        <v>0</v>
      </c>
    </row>
    <row r="24" spans="2:21" x14ac:dyDescent="0.2">
      <c r="D24" s="101"/>
      <c r="E24" s="100"/>
      <c r="F24" s="100"/>
      <c r="G24" s="99"/>
      <c r="H24" s="99"/>
      <c r="I24" s="99"/>
      <c r="L24" s="98" t="e">
        <f t="shared" si="2"/>
        <v>#DIV/0!</v>
      </c>
      <c r="N24" s="98" t="e">
        <f t="shared" si="3"/>
        <v>#DIV/0!</v>
      </c>
      <c r="Q24" s="149">
        <f t="shared" si="4"/>
        <v>0</v>
      </c>
      <c r="R24" s="149" t="e">
        <f t="shared" si="5"/>
        <v>#DIV/0!</v>
      </c>
      <c r="T24" s="113">
        <f t="shared" si="0"/>
        <v>0</v>
      </c>
      <c r="U24" s="113">
        <f t="shared" si="1"/>
        <v>0</v>
      </c>
    </row>
    <row r="25" spans="2:21" x14ac:dyDescent="0.2">
      <c r="D25" s="101"/>
      <c r="E25" s="100"/>
      <c r="F25" s="100"/>
      <c r="G25" s="99"/>
      <c r="H25" s="99"/>
      <c r="I25" s="99"/>
      <c r="L25" s="98" t="e">
        <f t="shared" si="2"/>
        <v>#DIV/0!</v>
      </c>
      <c r="N25" s="98" t="e">
        <f t="shared" si="3"/>
        <v>#DIV/0!</v>
      </c>
      <c r="Q25" s="149">
        <f t="shared" si="4"/>
        <v>0</v>
      </c>
      <c r="R25" s="149" t="e">
        <f t="shared" si="5"/>
        <v>#DIV/0!</v>
      </c>
      <c r="T25" s="113">
        <f t="shared" si="0"/>
        <v>0</v>
      </c>
      <c r="U25" s="113">
        <f t="shared" si="1"/>
        <v>0</v>
      </c>
    </row>
    <row r="26" spans="2:21" x14ac:dyDescent="0.2">
      <c r="D26" s="101"/>
      <c r="E26" s="100"/>
      <c r="F26" s="100"/>
      <c r="G26" s="99"/>
      <c r="H26" s="99"/>
      <c r="I26" s="99"/>
      <c r="L26" s="98" t="e">
        <f t="shared" si="2"/>
        <v>#DIV/0!</v>
      </c>
      <c r="N26" s="98" t="e">
        <f t="shared" si="3"/>
        <v>#DIV/0!</v>
      </c>
      <c r="Q26" s="149">
        <f t="shared" si="4"/>
        <v>0</v>
      </c>
      <c r="R26" s="149" t="e">
        <f t="shared" si="5"/>
        <v>#DIV/0!</v>
      </c>
      <c r="T26" s="113">
        <f t="shared" si="0"/>
        <v>0</v>
      </c>
      <c r="U26" s="113">
        <f t="shared" si="1"/>
        <v>0</v>
      </c>
    </row>
    <row r="27" spans="2:21" x14ac:dyDescent="0.2">
      <c r="D27" s="101"/>
      <c r="E27" s="100"/>
      <c r="F27" s="100"/>
      <c r="G27" s="99"/>
      <c r="H27" s="99"/>
      <c r="I27" s="99"/>
      <c r="L27" s="98" t="e">
        <f t="shared" si="2"/>
        <v>#DIV/0!</v>
      </c>
      <c r="N27" s="98" t="e">
        <f t="shared" si="3"/>
        <v>#DIV/0!</v>
      </c>
      <c r="Q27" s="149">
        <f t="shared" si="4"/>
        <v>0</v>
      </c>
      <c r="R27" s="149" t="e">
        <f t="shared" si="5"/>
        <v>#DIV/0!</v>
      </c>
      <c r="T27" s="113">
        <f t="shared" si="0"/>
        <v>0</v>
      </c>
      <c r="U27" s="113">
        <f t="shared" si="1"/>
        <v>0</v>
      </c>
    </row>
    <row r="28" spans="2:21" x14ac:dyDescent="0.2">
      <c r="D28" s="101"/>
      <c r="E28" s="100"/>
      <c r="F28" s="100"/>
      <c r="G28" s="99"/>
      <c r="H28" s="99"/>
      <c r="I28" s="99"/>
      <c r="L28" s="98" t="e">
        <f t="shared" si="2"/>
        <v>#DIV/0!</v>
      </c>
      <c r="N28" s="98" t="e">
        <f t="shared" si="3"/>
        <v>#DIV/0!</v>
      </c>
      <c r="Q28" s="149">
        <f t="shared" si="4"/>
        <v>0</v>
      </c>
      <c r="R28" s="149" t="e">
        <f t="shared" si="5"/>
        <v>#DIV/0!</v>
      </c>
      <c r="T28" s="113">
        <f t="shared" si="0"/>
        <v>0</v>
      </c>
      <c r="U28" s="113">
        <f t="shared" si="1"/>
        <v>0</v>
      </c>
    </row>
    <row r="29" spans="2:21" x14ac:dyDescent="0.2">
      <c r="D29" s="101"/>
      <c r="E29" s="100"/>
      <c r="F29" s="100"/>
      <c r="G29" s="99"/>
      <c r="H29" s="99"/>
      <c r="I29" s="99"/>
      <c r="L29" s="98" t="e">
        <f t="shared" si="2"/>
        <v>#DIV/0!</v>
      </c>
      <c r="N29" s="98" t="e">
        <f t="shared" si="3"/>
        <v>#DIV/0!</v>
      </c>
      <c r="Q29" s="149">
        <f t="shared" si="4"/>
        <v>0</v>
      </c>
      <c r="R29" s="149" t="e">
        <f t="shared" si="5"/>
        <v>#DIV/0!</v>
      </c>
      <c r="T29" s="113">
        <f t="shared" si="0"/>
        <v>0</v>
      </c>
      <c r="U29" s="113">
        <f t="shared" si="1"/>
        <v>0</v>
      </c>
    </row>
    <row r="30" spans="2:21" x14ac:dyDescent="0.2">
      <c r="D30" s="101"/>
      <c r="E30" s="100"/>
      <c r="F30" s="100"/>
      <c r="G30" s="99"/>
      <c r="H30" s="99"/>
      <c r="I30" s="99"/>
      <c r="L30" s="98" t="e">
        <f t="shared" si="2"/>
        <v>#DIV/0!</v>
      </c>
      <c r="N30" s="98" t="e">
        <f t="shared" si="3"/>
        <v>#DIV/0!</v>
      </c>
      <c r="Q30" s="149">
        <f t="shared" si="4"/>
        <v>0</v>
      </c>
      <c r="R30" s="149" t="e">
        <f t="shared" si="5"/>
        <v>#DIV/0!</v>
      </c>
      <c r="T30" s="113">
        <f t="shared" si="0"/>
        <v>0</v>
      </c>
      <c r="U30" s="113">
        <f t="shared" si="1"/>
        <v>0</v>
      </c>
    </row>
    <row r="31" spans="2:21" x14ac:dyDescent="0.2">
      <c r="D31" s="101"/>
      <c r="E31" s="100"/>
      <c r="F31" s="100"/>
      <c r="G31" s="99"/>
      <c r="H31" s="99"/>
      <c r="I31" s="99"/>
      <c r="L31" s="98" t="e">
        <f t="shared" si="2"/>
        <v>#DIV/0!</v>
      </c>
      <c r="N31" s="98" t="e">
        <f t="shared" si="3"/>
        <v>#DIV/0!</v>
      </c>
      <c r="Q31" s="149">
        <f t="shared" si="4"/>
        <v>0</v>
      </c>
      <c r="R31" s="149" t="e">
        <f t="shared" si="5"/>
        <v>#DIV/0!</v>
      </c>
      <c r="T31" s="113">
        <f t="shared" si="0"/>
        <v>0</v>
      </c>
      <c r="U31" s="113">
        <f t="shared" si="1"/>
        <v>0</v>
      </c>
    </row>
    <row r="32" spans="2:21" x14ac:dyDescent="0.2">
      <c r="D32" s="101"/>
      <c r="E32" s="100"/>
      <c r="F32" s="100"/>
      <c r="G32" s="99"/>
      <c r="H32" s="99"/>
      <c r="I32" s="99"/>
      <c r="L32" s="98" t="e">
        <f t="shared" si="2"/>
        <v>#DIV/0!</v>
      </c>
      <c r="N32" s="98" t="e">
        <f t="shared" si="3"/>
        <v>#DIV/0!</v>
      </c>
      <c r="Q32" s="149">
        <f t="shared" si="4"/>
        <v>0</v>
      </c>
      <c r="R32" s="149" t="e">
        <f t="shared" si="5"/>
        <v>#DIV/0!</v>
      </c>
      <c r="T32" s="113">
        <f t="shared" si="0"/>
        <v>0</v>
      </c>
      <c r="U32" s="113">
        <f t="shared" si="1"/>
        <v>0</v>
      </c>
    </row>
    <row r="33" spans="4:21" x14ac:dyDescent="0.2">
      <c r="D33" s="101"/>
      <c r="E33" s="100"/>
      <c r="F33" s="100"/>
      <c r="G33" s="99"/>
      <c r="H33" s="99"/>
      <c r="I33" s="99"/>
      <c r="L33" s="98" t="e">
        <f t="shared" si="2"/>
        <v>#DIV/0!</v>
      </c>
      <c r="N33" s="98" t="e">
        <f t="shared" si="3"/>
        <v>#DIV/0!</v>
      </c>
      <c r="Q33" s="149">
        <f t="shared" si="4"/>
        <v>0</v>
      </c>
      <c r="R33" s="149" t="e">
        <f t="shared" si="5"/>
        <v>#DIV/0!</v>
      </c>
      <c r="T33" s="113">
        <f t="shared" si="0"/>
        <v>0</v>
      </c>
      <c r="U33" s="113">
        <f t="shared" si="1"/>
        <v>0</v>
      </c>
    </row>
    <row r="34" spans="4:21" x14ac:dyDescent="0.2">
      <c r="D34" s="101"/>
      <c r="E34" s="100"/>
      <c r="F34" s="100"/>
      <c r="G34" s="99"/>
      <c r="H34" s="99"/>
      <c r="I34" s="99"/>
      <c r="L34" s="98" t="e">
        <f t="shared" si="2"/>
        <v>#DIV/0!</v>
      </c>
      <c r="N34" s="98" t="e">
        <f t="shared" si="3"/>
        <v>#DIV/0!</v>
      </c>
      <c r="Q34" s="149">
        <f t="shared" si="4"/>
        <v>0</v>
      </c>
      <c r="R34" s="149" t="e">
        <f t="shared" si="5"/>
        <v>#DIV/0!</v>
      </c>
      <c r="T34" s="113">
        <f t="shared" si="0"/>
        <v>0</v>
      </c>
      <c r="U34" s="113">
        <f t="shared" si="1"/>
        <v>0</v>
      </c>
    </row>
    <row r="35" spans="4:21" x14ac:dyDescent="0.2">
      <c r="D35" s="101"/>
      <c r="E35" s="100"/>
      <c r="F35" s="100"/>
      <c r="G35" s="99"/>
      <c r="H35" s="99"/>
      <c r="I35" s="99"/>
      <c r="L35" s="98" t="e">
        <f t="shared" si="2"/>
        <v>#DIV/0!</v>
      </c>
      <c r="N35" s="98" t="e">
        <f t="shared" si="3"/>
        <v>#DIV/0!</v>
      </c>
      <c r="Q35" s="149">
        <f t="shared" si="4"/>
        <v>0</v>
      </c>
      <c r="R35" s="149" t="e">
        <f t="shared" si="5"/>
        <v>#DIV/0!</v>
      </c>
      <c r="T35" s="113">
        <f t="shared" si="0"/>
        <v>0</v>
      </c>
      <c r="U35" s="113">
        <f t="shared" si="1"/>
        <v>0</v>
      </c>
    </row>
    <row r="36" spans="4:21" x14ac:dyDescent="0.2">
      <c r="D36" s="101"/>
      <c r="E36" s="100"/>
      <c r="F36" s="100"/>
      <c r="G36" s="99"/>
      <c r="H36" s="99"/>
      <c r="I36" s="99"/>
      <c r="L36" s="98" t="e">
        <f t="shared" si="2"/>
        <v>#DIV/0!</v>
      </c>
      <c r="N36" s="98" t="e">
        <f t="shared" si="3"/>
        <v>#DIV/0!</v>
      </c>
      <c r="Q36" s="149">
        <f t="shared" si="4"/>
        <v>0</v>
      </c>
      <c r="R36" s="149" t="e">
        <f t="shared" si="5"/>
        <v>#DIV/0!</v>
      </c>
      <c r="T36" s="113">
        <f t="shared" si="0"/>
        <v>0</v>
      </c>
      <c r="U36" s="113">
        <f t="shared" si="1"/>
        <v>0</v>
      </c>
    </row>
    <row r="37" spans="4:21" x14ac:dyDescent="0.2">
      <c r="D37" s="101"/>
      <c r="E37" s="100"/>
      <c r="F37" s="100"/>
      <c r="G37" s="99"/>
      <c r="H37" s="99"/>
      <c r="I37" s="99"/>
      <c r="L37" s="98" t="e">
        <f t="shared" si="2"/>
        <v>#DIV/0!</v>
      </c>
      <c r="N37" s="98" t="e">
        <f t="shared" si="3"/>
        <v>#DIV/0!</v>
      </c>
      <c r="Q37" s="149">
        <f t="shared" si="4"/>
        <v>0</v>
      </c>
      <c r="R37" s="149" t="e">
        <f t="shared" si="5"/>
        <v>#DIV/0!</v>
      </c>
      <c r="T37" s="113">
        <f t="shared" si="0"/>
        <v>0</v>
      </c>
      <c r="U37" s="113">
        <f t="shared" si="1"/>
        <v>0</v>
      </c>
    </row>
    <row r="38" spans="4:21" x14ac:dyDescent="0.2">
      <c r="D38" s="101"/>
      <c r="E38" s="100"/>
      <c r="F38" s="100"/>
      <c r="G38" s="99"/>
      <c r="H38" s="99"/>
      <c r="I38" s="99"/>
      <c r="L38" s="98" t="e">
        <f t="shared" si="2"/>
        <v>#DIV/0!</v>
      </c>
      <c r="N38" s="98" t="e">
        <f t="shared" si="3"/>
        <v>#DIV/0!</v>
      </c>
      <c r="Q38" s="149">
        <f t="shared" si="4"/>
        <v>0</v>
      </c>
      <c r="R38" s="149" t="e">
        <f t="shared" si="5"/>
        <v>#DIV/0!</v>
      </c>
      <c r="T38" s="113">
        <f t="shared" si="0"/>
        <v>0</v>
      </c>
      <c r="U38" s="113">
        <f t="shared" si="1"/>
        <v>0</v>
      </c>
    </row>
    <row r="39" spans="4:21" x14ac:dyDescent="0.2">
      <c r="D39" s="101"/>
      <c r="E39" s="100"/>
      <c r="F39" s="100"/>
      <c r="G39" s="99"/>
      <c r="H39" s="99"/>
      <c r="I39" s="99"/>
      <c r="L39" s="98" t="e">
        <f t="shared" si="2"/>
        <v>#DIV/0!</v>
      </c>
      <c r="N39" s="98" t="e">
        <f t="shared" si="3"/>
        <v>#DIV/0!</v>
      </c>
      <c r="Q39" s="149">
        <f t="shared" si="4"/>
        <v>0</v>
      </c>
      <c r="R39" s="149" t="e">
        <f t="shared" si="5"/>
        <v>#DIV/0!</v>
      </c>
      <c r="T39" s="113">
        <f t="shared" si="0"/>
        <v>0</v>
      </c>
      <c r="U39" s="113">
        <f t="shared" si="1"/>
        <v>0</v>
      </c>
    </row>
    <row r="40" spans="4:21" x14ac:dyDescent="0.2">
      <c r="D40" s="101"/>
      <c r="E40" s="100"/>
      <c r="F40" s="100"/>
      <c r="G40" s="99"/>
      <c r="H40" s="99"/>
      <c r="I40" s="99"/>
      <c r="L40" s="98" t="e">
        <f t="shared" si="2"/>
        <v>#DIV/0!</v>
      </c>
      <c r="N40" s="98" t="e">
        <f t="shared" si="3"/>
        <v>#DIV/0!</v>
      </c>
      <c r="Q40" s="149">
        <f t="shared" si="4"/>
        <v>0</v>
      </c>
      <c r="R40" s="149" t="e">
        <f t="shared" si="5"/>
        <v>#DIV/0!</v>
      </c>
      <c r="T40" s="113">
        <f t="shared" si="0"/>
        <v>0</v>
      </c>
      <c r="U40" s="113">
        <f t="shared" si="1"/>
        <v>0</v>
      </c>
    </row>
    <row r="41" spans="4:21" x14ac:dyDescent="0.2">
      <c r="D41" s="101"/>
      <c r="E41" s="100"/>
      <c r="F41" s="100"/>
      <c r="G41" s="99"/>
      <c r="H41" s="99"/>
      <c r="I41" s="99"/>
      <c r="L41" s="98" t="e">
        <f t="shared" si="2"/>
        <v>#DIV/0!</v>
      </c>
      <c r="N41" s="98" t="e">
        <f t="shared" si="3"/>
        <v>#DIV/0!</v>
      </c>
      <c r="Q41" s="149">
        <f t="shared" si="4"/>
        <v>0</v>
      </c>
      <c r="R41" s="149" t="e">
        <f t="shared" si="5"/>
        <v>#DIV/0!</v>
      </c>
      <c r="T41" s="113">
        <f t="shared" si="0"/>
        <v>0</v>
      </c>
      <c r="U41" s="113">
        <f t="shared" si="1"/>
        <v>0</v>
      </c>
    </row>
    <row r="42" spans="4:21" x14ac:dyDescent="0.2">
      <c r="D42" s="101"/>
      <c r="E42" s="100"/>
      <c r="F42" s="100"/>
      <c r="G42" s="99"/>
      <c r="H42" s="99"/>
      <c r="I42" s="99"/>
      <c r="L42" s="98" t="e">
        <f t="shared" si="2"/>
        <v>#DIV/0!</v>
      </c>
      <c r="N42" s="98" t="e">
        <f t="shared" si="3"/>
        <v>#DIV/0!</v>
      </c>
      <c r="Q42" s="149">
        <f t="shared" si="4"/>
        <v>0</v>
      </c>
      <c r="R42" s="149" t="e">
        <f t="shared" si="5"/>
        <v>#DIV/0!</v>
      </c>
      <c r="T42" s="113">
        <f t="shared" si="0"/>
        <v>0</v>
      </c>
      <c r="U42" s="113">
        <f t="shared" si="1"/>
        <v>0</v>
      </c>
    </row>
    <row r="43" spans="4:21" x14ac:dyDescent="0.2">
      <c r="D43" s="101"/>
      <c r="E43" s="100"/>
      <c r="F43" s="100"/>
      <c r="G43" s="99"/>
      <c r="H43" s="99"/>
      <c r="I43" s="99"/>
      <c r="L43" s="98" t="e">
        <f t="shared" si="2"/>
        <v>#DIV/0!</v>
      </c>
      <c r="N43" s="98" t="e">
        <f t="shared" si="3"/>
        <v>#DIV/0!</v>
      </c>
      <c r="Q43" s="149">
        <f t="shared" si="4"/>
        <v>0</v>
      </c>
      <c r="R43" s="149" t="e">
        <f t="shared" si="5"/>
        <v>#DIV/0!</v>
      </c>
      <c r="T43" s="113">
        <f t="shared" si="0"/>
        <v>0</v>
      </c>
      <c r="U43" s="113">
        <f t="shared" si="1"/>
        <v>0</v>
      </c>
    </row>
    <row r="44" spans="4:21" x14ac:dyDescent="0.2">
      <c r="D44" s="101"/>
      <c r="E44" s="100"/>
      <c r="F44" s="100"/>
      <c r="G44" s="99"/>
      <c r="H44" s="99"/>
      <c r="I44" s="99"/>
      <c r="L44" s="98" t="e">
        <f t="shared" si="2"/>
        <v>#DIV/0!</v>
      </c>
      <c r="N44" s="98" t="e">
        <f t="shared" si="3"/>
        <v>#DIV/0!</v>
      </c>
      <c r="Q44" s="149">
        <f t="shared" si="4"/>
        <v>0</v>
      </c>
      <c r="R44" s="149" t="e">
        <f t="shared" si="5"/>
        <v>#DIV/0!</v>
      </c>
      <c r="T44" s="113">
        <f t="shared" si="0"/>
        <v>0</v>
      </c>
      <c r="U44" s="113">
        <f t="shared" si="1"/>
        <v>0</v>
      </c>
    </row>
    <row r="45" spans="4:21" x14ac:dyDescent="0.2">
      <c r="D45" s="101"/>
      <c r="E45" s="100"/>
      <c r="F45" s="100"/>
      <c r="G45" s="99"/>
      <c r="H45" s="99"/>
      <c r="I45" s="99"/>
      <c r="L45" s="98" t="e">
        <f t="shared" si="2"/>
        <v>#DIV/0!</v>
      </c>
      <c r="N45" s="98" t="e">
        <f t="shared" si="3"/>
        <v>#DIV/0!</v>
      </c>
      <c r="Q45" s="149">
        <f t="shared" si="4"/>
        <v>0</v>
      </c>
      <c r="R45" s="149" t="e">
        <f t="shared" si="5"/>
        <v>#DIV/0!</v>
      </c>
      <c r="T45" s="113">
        <f t="shared" si="0"/>
        <v>0</v>
      </c>
      <c r="U45" s="113">
        <f t="shared" si="1"/>
        <v>0</v>
      </c>
    </row>
    <row r="46" spans="4:21" x14ac:dyDescent="0.2">
      <c r="D46" s="101"/>
      <c r="E46" s="100"/>
      <c r="F46" s="100"/>
      <c r="G46" s="99"/>
      <c r="H46" s="99"/>
      <c r="I46" s="99"/>
      <c r="L46" s="98" t="e">
        <f t="shared" si="2"/>
        <v>#DIV/0!</v>
      </c>
      <c r="N46" s="98" t="e">
        <f t="shared" si="3"/>
        <v>#DIV/0!</v>
      </c>
      <c r="Q46" s="149">
        <f t="shared" si="4"/>
        <v>0</v>
      </c>
      <c r="R46" s="149" t="e">
        <f t="shared" si="5"/>
        <v>#DIV/0!</v>
      </c>
      <c r="T46" s="113">
        <f t="shared" si="0"/>
        <v>0</v>
      </c>
      <c r="U46" s="113">
        <f t="shared" si="1"/>
        <v>0</v>
      </c>
    </row>
    <row r="47" spans="4:21" x14ac:dyDescent="0.2">
      <c r="D47" s="101"/>
      <c r="E47" s="100"/>
      <c r="F47" s="100"/>
      <c r="G47" s="99"/>
      <c r="H47" s="99"/>
      <c r="I47" s="99"/>
      <c r="L47" s="98" t="e">
        <f t="shared" si="2"/>
        <v>#DIV/0!</v>
      </c>
      <c r="N47" s="98" t="e">
        <f t="shared" si="3"/>
        <v>#DIV/0!</v>
      </c>
      <c r="Q47" s="149">
        <f t="shared" si="4"/>
        <v>0</v>
      </c>
      <c r="R47" s="149" t="e">
        <f t="shared" si="5"/>
        <v>#DIV/0!</v>
      </c>
      <c r="T47" s="113">
        <f t="shared" si="0"/>
        <v>0</v>
      </c>
      <c r="U47" s="113">
        <f t="shared" si="1"/>
        <v>0</v>
      </c>
    </row>
    <row r="48" spans="4:21" x14ac:dyDescent="0.2">
      <c r="D48" s="101"/>
      <c r="E48" s="100"/>
      <c r="F48" s="100"/>
      <c r="G48" s="99"/>
      <c r="H48" s="99"/>
      <c r="I48" s="99"/>
      <c r="L48" s="98" t="e">
        <f t="shared" si="2"/>
        <v>#DIV/0!</v>
      </c>
      <c r="N48" s="98" t="e">
        <f t="shared" si="3"/>
        <v>#DIV/0!</v>
      </c>
      <c r="Q48" s="149">
        <f t="shared" si="4"/>
        <v>0</v>
      </c>
      <c r="R48" s="149" t="e">
        <f t="shared" si="5"/>
        <v>#DIV/0!</v>
      </c>
      <c r="T48" s="113">
        <f t="shared" si="0"/>
        <v>0</v>
      </c>
      <c r="U48" s="113">
        <f t="shared" si="1"/>
        <v>0</v>
      </c>
    </row>
    <row r="49" spans="4:21" x14ac:dyDescent="0.2">
      <c r="D49" s="101"/>
      <c r="E49" s="100"/>
      <c r="F49" s="100"/>
      <c r="G49" s="99"/>
      <c r="H49" s="99"/>
      <c r="I49" s="99"/>
      <c r="L49" s="98" t="e">
        <f t="shared" si="2"/>
        <v>#DIV/0!</v>
      </c>
      <c r="N49" s="98" t="e">
        <f t="shared" si="3"/>
        <v>#DIV/0!</v>
      </c>
      <c r="Q49" s="149">
        <f t="shared" si="4"/>
        <v>0</v>
      </c>
      <c r="R49" s="149" t="e">
        <f t="shared" si="5"/>
        <v>#DIV/0!</v>
      </c>
      <c r="T49" s="113">
        <f t="shared" si="0"/>
        <v>0</v>
      </c>
      <c r="U49" s="113">
        <f t="shared" si="1"/>
        <v>0</v>
      </c>
    </row>
    <row r="50" spans="4:21" x14ac:dyDescent="0.2">
      <c r="D50" s="101"/>
      <c r="E50" s="100"/>
      <c r="F50" s="100"/>
      <c r="G50" s="99"/>
      <c r="H50" s="99"/>
      <c r="I50" s="99"/>
      <c r="L50" s="98" t="e">
        <f t="shared" si="2"/>
        <v>#DIV/0!</v>
      </c>
      <c r="N50" s="98" t="e">
        <f t="shared" si="3"/>
        <v>#DIV/0!</v>
      </c>
      <c r="Q50" s="149">
        <f t="shared" si="4"/>
        <v>0</v>
      </c>
      <c r="R50" s="149" t="e">
        <f t="shared" si="5"/>
        <v>#DIV/0!</v>
      </c>
      <c r="T50" s="113">
        <f t="shared" si="0"/>
        <v>0</v>
      </c>
      <c r="U50" s="113">
        <f t="shared" si="1"/>
        <v>0</v>
      </c>
    </row>
    <row r="51" spans="4:21" x14ac:dyDescent="0.2">
      <c r="D51" s="101"/>
      <c r="E51" s="100"/>
      <c r="F51" s="100"/>
      <c r="G51" s="99"/>
      <c r="H51" s="99"/>
      <c r="I51" s="99"/>
      <c r="L51" s="98" t="e">
        <f t="shared" si="2"/>
        <v>#DIV/0!</v>
      </c>
      <c r="N51" s="98" t="e">
        <f t="shared" si="3"/>
        <v>#DIV/0!</v>
      </c>
      <c r="Q51" s="149">
        <f t="shared" si="4"/>
        <v>0</v>
      </c>
      <c r="R51" s="149" t="e">
        <f t="shared" si="5"/>
        <v>#DIV/0!</v>
      </c>
      <c r="T51" s="113">
        <f t="shared" si="0"/>
        <v>0</v>
      </c>
      <c r="U51" s="113">
        <f t="shared" si="1"/>
        <v>0</v>
      </c>
    </row>
    <row r="52" spans="4:21" x14ac:dyDescent="0.2">
      <c r="D52" s="101"/>
      <c r="E52" s="100"/>
      <c r="F52" s="100"/>
      <c r="G52" s="99"/>
      <c r="H52" s="99"/>
      <c r="I52" s="99"/>
      <c r="L52" s="98" t="e">
        <f t="shared" si="2"/>
        <v>#DIV/0!</v>
      </c>
      <c r="N52" s="98" t="e">
        <f t="shared" si="3"/>
        <v>#DIV/0!</v>
      </c>
      <c r="Q52" s="149">
        <f t="shared" si="4"/>
        <v>0</v>
      </c>
      <c r="R52" s="149" t="e">
        <f t="shared" si="5"/>
        <v>#DIV/0!</v>
      </c>
      <c r="T52" s="113">
        <f t="shared" si="0"/>
        <v>0</v>
      </c>
      <c r="U52" s="113">
        <f t="shared" si="1"/>
        <v>0</v>
      </c>
    </row>
    <row r="53" spans="4:21" x14ac:dyDescent="0.2">
      <c r="D53" s="101"/>
      <c r="E53" s="100"/>
      <c r="F53" s="100"/>
      <c r="G53" s="99"/>
      <c r="H53" s="99"/>
      <c r="I53" s="99"/>
      <c r="L53" s="98" t="e">
        <f t="shared" si="2"/>
        <v>#DIV/0!</v>
      </c>
      <c r="N53" s="98" t="e">
        <f t="shared" si="3"/>
        <v>#DIV/0!</v>
      </c>
      <c r="Q53" s="149">
        <f t="shared" si="4"/>
        <v>0</v>
      </c>
      <c r="R53" s="149" t="e">
        <f t="shared" si="5"/>
        <v>#DIV/0!</v>
      </c>
      <c r="T53" s="113">
        <f t="shared" si="0"/>
        <v>0</v>
      </c>
      <c r="U53" s="113">
        <f t="shared" si="1"/>
        <v>0</v>
      </c>
    </row>
    <row r="54" spans="4:21" x14ac:dyDescent="0.2">
      <c r="D54" s="101"/>
      <c r="E54" s="100"/>
      <c r="F54" s="100"/>
      <c r="G54" s="99"/>
      <c r="H54" s="99"/>
      <c r="I54" s="99"/>
      <c r="L54" s="98" t="e">
        <f t="shared" si="2"/>
        <v>#DIV/0!</v>
      </c>
      <c r="N54" s="98" t="e">
        <f t="shared" si="3"/>
        <v>#DIV/0!</v>
      </c>
      <c r="Q54" s="149">
        <f t="shared" si="4"/>
        <v>0</v>
      </c>
      <c r="R54" s="149" t="e">
        <f t="shared" si="5"/>
        <v>#DIV/0!</v>
      </c>
      <c r="T54" s="113">
        <f t="shared" si="0"/>
        <v>0</v>
      </c>
      <c r="U54" s="113">
        <f t="shared" si="1"/>
        <v>0</v>
      </c>
    </row>
    <row r="55" spans="4:21" x14ac:dyDescent="0.2">
      <c r="D55" s="101"/>
      <c r="E55" s="100"/>
      <c r="F55" s="100"/>
      <c r="G55" s="99"/>
      <c r="H55" s="99"/>
      <c r="I55" s="99"/>
      <c r="L55" s="98" t="e">
        <f t="shared" si="2"/>
        <v>#DIV/0!</v>
      </c>
      <c r="N55" s="98" t="e">
        <f t="shared" si="3"/>
        <v>#DIV/0!</v>
      </c>
      <c r="Q55" s="149">
        <f t="shared" si="4"/>
        <v>0</v>
      </c>
      <c r="R55" s="149" t="e">
        <f t="shared" si="5"/>
        <v>#DIV/0!</v>
      </c>
      <c r="T55" s="113">
        <f t="shared" si="0"/>
        <v>0</v>
      </c>
      <c r="U55" s="113">
        <f t="shared" si="1"/>
        <v>0</v>
      </c>
    </row>
    <row r="56" spans="4:21" x14ac:dyDescent="0.2">
      <c r="D56" s="101"/>
      <c r="E56" s="100"/>
      <c r="F56" s="100"/>
      <c r="G56" s="99"/>
      <c r="H56" s="99"/>
      <c r="I56" s="99"/>
      <c r="L56" s="98" t="e">
        <f t="shared" si="2"/>
        <v>#DIV/0!</v>
      </c>
      <c r="N56" s="98" t="e">
        <f t="shared" si="3"/>
        <v>#DIV/0!</v>
      </c>
      <c r="Q56" s="149">
        <f t="shared" si="4"/>
        <v>0</v>
      </c>
      <c r="R56" s="149" t="e">
        <f t="shared" si="5"/>
        <v>#DIV/0!</v>
      </c>
      <c r="T56" s="113">
        <f t="shared" si="0"/>
        <v>0</v>
      </c>
      <c r="U56" s="113">
        <f t="shared" si="1"/>
        <v>0</v>
      </c>
    </row>
    <row r="57" spans="4:21" x14ac:dyDescent="0.2">
      <c r="D57" s="101"/>
      <c r="E57" s="100"/>
      <c r="F57" s="100"/>
      <c r="G57" s="99"/>
      <c r="H57" s="99"/>
      <c r="I57" s="99"/>
      <c r="L57" s="98" t="e">
        <f t="shared" si="2"/>
        <v>#DIV/0!</v>
      </c>
      <c r="N57" s="98" t="e">
        <f t="shared" si="3"/>
        <v>#DIV/0!</v>
      </c>
      <c r="Q57" s="149">
        <f t="shared" si="4"/>
        <v>0</v>
      </c>
      <c r="R57" s="149" t="e">
        <f t="shared" si="5"/>
        <v>#DIV/0!</v>
      </c>
      <c r="T57" s="113">
        <f t="shared" si="0"/>
        <v>0</v>
      </c>
      <c r="U57" s="113">
        <f t="shared" si="1"/>
        <v>0</v>
      </c>
    </row>
    <row r="58" spans="4:21" x14ac:dyDescent="0.2">
      <c r="D58" s="101"/>
      <c r="E58" s="100"/>
      <c r="F58" s="100"/>
      <c r="G58" s="99"/>
      <c r="H58" s="99"/>
      <c r="I58" s="99"/>
      <c r="L58" s="98" t="e">
        <f t="shared" si="2"/>
        <v>#DIV/0!</v>
      </c>
      <c r="N58" s="98" t="e">
        <f t="shared" si="3"/>
        <v>#DIV/0!</v>
      </c>
      <c r="Q58" s="149">
        <f t="shared" si="4"/>
        <v>0</v>
      </c>
      <c r="R58" s="149" t="e">
        <f t="shared" si="5"/>
        <v>#DIV/0!</v>
      </c>
      <c r="T58" s="113">
        <f t="shared" si="0"/>
        <v>0</v>
      </c>
      <c r="U58" s="113">
        <f t="shared" si="1"/>
        <v>0</v>
      </c>
    </row>
    <row r="59" spans="4:21" x14ac:dyDescent="0.2">
      <c r="D59" s="101"/>
      <c r="E59" s="100"/>
      <c r="F59" s="100"/>
      <c r="G59" s="99"/>
      <c r="H59" s="99"/>
      <c r="I59" s="99"/>
      <c r="L59" s="98" t="e">
        <f t="shared" si="2"/>
        <v>#DIV/0!</v>
      </c>
      <c r="N59" s="98" t="e">
        <f t="shared" si="3"/>
        <v>#DIV/0!</v>
      </c>
      <c r="Q59" s="149">
        <f t="shared" si="4"/>
        <v>0</v>
      </c>
      <c r="R59" s="149" t="e">
        <f t="shared" si="5"/>
        <v>#DIV/0!</v>
      </c>
      <c r="T59" s="113">
        <f t="shared" si="0"/>
        <v>0</v>
      </c>
      <c r="U59" s="113">
        <f t="shared" si="1"/>
        <v>0</v>
      </c>
    </row>
    <row r="60" spans="4:21" x14ac:dyDescent="0.2">
      <c r="D60" s="101"/>
      <c r="E60" s="100"/>
      <c r="F60" s="100"/>
      <c r="G60" s="99"/>
      <c r="H60" s="99"/>
      <c r="I60" s="99"/>
      <c r="L60" s="98" t="e">
        <f t="shared" si="2"/>
        <v>#DIV/0!</v>
      </c>
      <c r="N60" s="98" t="e">
        <f t="shared" si="3"/>
        <v>#DIV/0!</v>
      </c>
      <c r="Q60" s="149">
        <f t="shared" si="4"/>
        <v>0</v>
      </c>
      <c r="R60" s="149" t="e">
        <f t="shared" si="5"/>
        <v>#DIV/0!</v>
      </c>
      <c r="T60" s="113">
        <f t="shared" si="0"/>
        <v>0</v>
      </c>
      <c r="U60" s="113">
        <f t="shared" si="1"/>
        <v>0</v>
      </c>
    </row>
    <row r="61" spans="4:21" x14ac:dyDescent="0.2">
      <c r="D61" s="101"/>
      <c r="E61" s="100"/>
      <c r="F61" s="100"/>
      <c r="G61" s="99"/>
      <c r="H61" s="99"/>
      <c r="I61" s="99"/>
      <c r="L61" s="98" t="e">
        <f t="shared" si="2"/>
        <v>#DIV/0!</v>
      </c>
      <c r="N61" s="98" t="e">
        <f t="shared" si="3"/>
        <v>#DIV/0!</v>
      </c>
      <c r="Q61" s="149">
        <f t="shared" si="4"/>
        <v>0</v>
      </c>
      <c r="R61" s="149" t="e">
        <f t="shared" si="5"/>
        <v>#DIV/0!</v>
      </c>
      <c r="T61" s="113">
        <f t="shared" si="0"/>
        <v>0</v>
      </c>
      <c r="U61" s="113">
        <f t="shared" si="1"/>
        <v>0</v>
      </c>
    </row>
    <row r="62" spans="4:21" x14ac:dyDescent="0.2">
      <c r="D62" s="101"/>
      <c r="E62" s="100"/>
      <c r="F62" s="100"/>
      <c r="G62" s="99"/>
      <c r="H62" s="99"/>
      <c r="I62" s="99"/>
      <c r="L62" s="98" t="e">
        <f t="shared" si="2"/>
        <v>#DIV/0!</v>
      </c>
      <c r="N62" s="98" t="e">
        <f t="shared" si="3"/>
        <v>#DIV/0!</v>
      </c>
      <c r="Q62" s="149">
        <f t="shared" si="4"/>
        <v>0</v>
      </c>
      <c r="R62" s="149" t="e">
        <f t="shared" si="5"/>
        <v>#DIV/0!</v>
      </c>
      <c r="T62" s="113">
        <f t="shared" si="0"/>
        <v>0</v>
      </c>
      <c r="U62" s="113">
        <f t="shared" si="1"/>
        <v>0</v>
      </c>
    </row>
    <row r="63" spans="4:21" x14ac:dyDescent="0.2">
      <c r="D63" s="101"/>
      <c r="E63" s="100"/>
      <c r="F63" s="100"/>
      <c r="G63" s="99"/>
      <c r="H63" s="99"/>
      <c r="I63" s="99"/>
      <c r="L63" s="98" t="e">
        <f t="shared" si="2"/>
        <v>#DIV/0!</v>
      </c>
      <c r="N63" s="98" t="e">
        <f t="shared" si="3"/>
        <v>#DIV/0!</v>
      </c>
      <c r="Q63" s="149">
        <f t="shared" si="4"/>
        <v>0</v>
      </c>
      <c r="R63" s="149" t="e">
        <f t="shared" si="5"/>
        <v>#DIV/0!</v>
      </c>
      <c r="T63" s="113">
        <f t="shared" si="0"/>
        <v>0</v>
      </c>
      <c r="U63" s="113">
        <f t="shared" si="1"/>
        <v>0</v>
      </c>
    </row>
    <row r="64" spans="4:21" x14ac:dyDescent="0.2">
      <c r="D64" s="101"/>
      <c r="E64" s="100"/>
      <c r="F64" s="100"/>
      <c r="G64" s="99"/>
      <c r="H64" s="99"/>
      <c r="I64" s="99"/>
      <c r="L64" s="98" t="e">
        <f t="shared" si="2"/>
        <v>#DIV/0!</v>
      </c>
      <c r="N64" s="98" t="e">
        <f t="shared" si="3"/>
        <v>#DIV/0!</v>
      </c>
      <c r="Q64" s="149">
        <f t="shared" si="4"/>
        <v>0</v>
      </c>
      <c r="R64" s="149" t="e">
        <f t="shared" si="5"/>
        <v>#DIV/0!</v>
      </c>
      <c r="T64" s="113">
        <f t="shared" si="0"/>
        <v>0</v>
      </c>
      <c r="U64" s="113">
        <f t="shared" si="1"/>
        <v>0</v>
      </c>
    </row>
    <row r="65" spans="4:21" x14ac:dyDescent="0.2">
      <c r="D65" s="101"/>
      <c r="E65" s="100"/>
      <c r="F65" s="100"/>
      <c r="G65" s="99"/>
      <c r="H65" s="99"/>
      <c r="I65" s="99"/>
      <c r="L65" s="98" t="e">
        <f t="shared" si="2"/>
        <v>#DIV/0!</v>
      </c>
      <c r="N65" s="98" t="e">
        <f t="shared" si="3"/>
        <v>#DIV/0!</v>
      </c>
      <c r="Q65" s="149">
        <f t="shared" si="4"/>
        <v>0</v>
      </c>
      <c r="R65" s="149" t="e">
        <f t="shared" si="5"/>
        <v>#DIV/0!</v>
      </c>
      <c r="T65" s="113">
        <f t="shared" si="0"/>
        <v>0</v>
      </c>
      <c r="U65" s="113">
        <f t="shared" si="1"/>
        <v>0</v>
      </c>
    </row>
    <row r="66" spans="4:21" x14ac:dyDescent="0.2">
      <c r="D66" s="101"/>
      <c r="E66" s="100"/>
      <c r="F66" s="100"/>
      <c r="G66" s="99"/>
      <c r="H66" s="99"/>
      <c r="I66" s="99"/>
      <c r="L66" s="98" t="e">
        <f t="shared" si="2"/>
        <v>#DIV/0!</v>
      </c>
      <c r="N66" s="98" t="e">
        <f t="shared" si="3"/>
        <v>#DIV/0!</v>
      </c>
      <c r="Q66" s="149">
        <f t="shared" si="4"/>
        <v>0</v>
      </c>
      <c r="R66" s="149" t="e">
        <f t="shared" si="5"/>
        <v>#DIV/0!</v>
      </c>
      <c r="T66" s="113">
        <f t="shared" si="0"/>
        <v>0</v>
      </c>
      <c r="U66" s="113">
        <f t="shared" si="1"/>
        <v>0</v>
      </c>
    </row>
    <row r="67" spans="4:21" x14ac:dyDescent="0.2">
      <c r="D67" s="101"/>
      <c r="E67" s="100"/>
      <c r="F67" s="100"/>
      <c r="G67" s="99"/>
      <c r="H67" s="99"/>
      <c r="I67" s="99"/>
      <c r="L67" s="98" t="e">
        <f t="shared" si="2"/>
        <v>#DIV/0!</v>
      </c>
      <c r="N67" s="98" t="e">
        <f t="shared" si="3"/>
        <v>#DIV/0!</v>
      </c>
      <c r="Q67" s="149">
        <f t="shared" si="4"/>
        <v>0</v>
      </c>
      <c r="R67" s="149" t="e">
        <f t="shared" si="5"/>
        <v>#DIV/0!</v>
      </c>
      <c r="T67" s="113">
        <f t="shared" si="0"/>
        <v>0</v>
      </c>
      <c r="U67" s="113">
        <f t="shared" si="1"/>
        <v>0</v>
      </c>
    </row>
    <row r="68" spans="4:21" x14ac:dyDescent="0.2">
      <c r="D68" s="101"/>
      <c r="E68" s="100"/>
      <c r="F68" s="100"/>
      <c r="G68" s="99"/>
      <c r="H68" s="99"/>
      <c r="I68" s="99"/>
      <c r="L68" s="98" t="e">
        <f t="shared" si="2"/>
        <v>#DIV/0!</v>
      </c>
      <c r="N68" s="98" t="e">
        <f t="shared" si="3"/>
        <v>#DIV/0!</v>
      </c>
      <c r="Q68" s="149">
        <f t="shared" si="4"/>
        <v>0</v>
      </c>
      <c r="R68" s="149" t="e">
        <f t="shared" si="5"/>
        <v>#DIV/0!</v>
      </c>
      <c r="T68" s="113">
        <f t="shared" si="0"/>
        <v>0</v>
      </c>
      <c r="U68" s="113">
        <f t="shared" si="1"/>
        <v>0</v>
      </c>
    </row>
    <row r="69" spans="4:21" x14ac:dyDescent="0.2">
      <c r="D69" s="101"/>
      <c r="E69" s="100"/>
      <c r="F69" s="100"/>
      <c r="G69" s="99"/>
      <c r="H69" s="99"/>
      <c r="I69" s="99"/>
      <c r="L69" s="98" t="e">
        <f t="shared" si="2"/>
        <v>#DIV/0!</v>
      </c>
      <c r="N69" s="98" t="e">
        <f t="shared" si="3"/>
        <v>#DIV/0!</v>
      </c>
      <c r="Q69" s="149">
        <f t="shared" si="4"/>
        <v>0</v>
      </c>
      <c r="R69" s="149" t="e">
        <f t="shared" si="5"/>
        <v>#DIV/0!</v>
      </c>
      <c r="T69" s="113">
        <f t="shared" si="0"/>
        <v>0</v>
      </c>
      <c r="U69" s="113">
        <f t="shared" si="1"/>
        <v>0</v>
      </c>
    </row>
    <row r="70" spans="4:21" x14ac:dyDescent="0.2">
      <c r="D70" s="101"/>
      <c r="E70" s="100"/>
      <c r="F70" s="100"/>
      <c r="G70" s="99"/>
      <c r="H70" s="99"/>
      <c r="I70" s="99"/>
      <c r="L70" s="98" t="e">
        <f t="shared" si="2"/>
        <v>#DIV/0!</v>
      </c>
      <c r="N70" s="98" t="e">
        <f t="shared" si="3"/>
        <v>#DIV/0!</v>
      </c>
      <c r="Q70" s="149">
        <f t="shared" si="4"/>
        <v>0</v>
      </c>
      <c r="R70" s="149" t="e">
        <f t="shared" si="5"/>
        <v>#DIV/0!</v>
      </c>
      <c r="T70" s="113">
        <f t="shared" si="0"/>
        <v>0</v>
      </c>
      <c r="U70" s="113">
        <f t="shared" si="1"/>
        <v>0</v>
      </c>
    </row>
    <row r="71" spans="4:21" x14ac:dyDescent="0.2">
      <c r="D71" s="101"/>
      <c r="E71" s="100"/>
      <c r="F71" s="100"/>
      <c r="G71" s="99"/>
      <c r="H71" s="99"/>
      <c r="I71" s="99"/>
      <c r="L71" s="98" t="e">
        <f t="shared" si="2"/>
        <v>#DIV/0!</v>
      </c>
      <c r="N71" s="98" t="e">
        <f t="shared" si="3"/>
        <v>#DIV/0!</v>
      </c>
      <c r="Q71" s="149">
        <f t="shared" si="4"/>
        <v>0</v>
      </c>
      <c r="R71" s="149" t="e">
        <f t="shared" si="5"/>
        <v>#DIV/0!</v>
      </c>
      <c r="T71" s="113">
        <f t="shared" si="0"/>
        <v>0</v>
      </c>
      <c r="U71" s="113">
        <f t="shared" si="1"/>
        <v>0</v>
      </c>
    </row>
    <row r="72" spans="4:21" x14ac:dyDescent="0.2">
      <c r="D72" s="101"/>
      <c r="E72" s="100"/>
      <c r="F72" s="100"/>
      <c r="G72" s="99"/>
      <c r="H72" s="99"/>
      <c r="I72" s="99"/>
      <c r="L72" s="98" t="e">
        <f t="shared" si="2"/>
        <v>#DIV/0!</v>
      </c>
      <c r="N72" s="98" t="e">
        <f t="shared" si="3"/>
        <v>#DIV/0!</v>
      </c>
      <c r="Q72" s="149">
        <f t="shared" si="4"/>
        <v>0</v>
      </c>
      <c r="R72" s="149" t="e">
        <f t="shared" si="5"/>
        <v>#DIV/0!</v>
      </c>
      <c r="T72" s="113">
        <f t="shared" si="0"/>
        <v>0</v>
      </c>
      <c r="U72" s="113">
        <f t="shared" si="1"/>
        <v>0</v>
      </c>
    </row>
    <row r="73" spans="4:21" x14ac:dyDescent="0.2">
      <c r="D73" s="101"/>
      <c r="E73" s="100"/>
      <c r="F73" s="100"/>
      <c r="G73" s="99"/>
      <c r="H73" s="99"/>
      <c r="I73" s="99"/>
      <c r="L73" s="98" t="e">
        <f t="shared" si="2"/>
        <v>#DIV/0!</v>
      </c>
      <c r="N73" s="98" t="e">
        <f t="shared" si="3"/>
        <v>#DIV/0!</v>
      </c>
      <c r="Q73" s="149">
        <f t="shared" si="4"/>
        <v>0</v>
      </c>
      <c r="R73" s="149" t="e">
        <f t="shared" si="5"/>
        <v>#DIV/0!</v>
      </c>
      <c r="T73" s="113">
        <f t="shared" si="0"/>
        <v>0</v>
      </c>
      <c r="U73" s="113">
        <f t="shared" si="1"/>
        <v>0</v>
      </c>
    </row>
    <row r="74" spans="4:21" x14ac:dyDescent="0.2">
      <c r="D74" s="101"/>
      <c r="E74" s="100"/>
      <c r="F74" s="100"/>
      <c r="G74" s="99"/>
      <c r="H74" s="99"/>
      <c r="I74" s="99"/>
      <c r="L74" s="98" t="e">
        <f t="shared" si="2"/>
        <v>#DIV/0!</v>
      </c>
      <c r="N74" s="98" t="e">
        <f t="shared" si="3"/>
        <v>#DIV/0!</v>
      </c>
      <c r="Q74" s="149">
        <f t="shared" si="4"/>
        <v>0</v>
      </c>
      <c r="R74" s="149" t="e">
        <f t="shared" si="5"/>
        <v>#DIV/0!</v>
      </c>
      <c r="T74" s="113">
        <f t="shared" si="0"/>
        <v>0</v>
      </c>
      <c r="U74" s="113">
        <f t="shared" si="1"/>
        <v>0</v>
      </c>
    </row>
    <row r="75" spans="4:21" x14ac:dyDescent="0.2">
      <c r="D75" s="101"/>
      <c r="E75" s="100"/>
      <c r="F75" s="100"/>
      <c r="G75" s="99"/>
      <c r="H75" s="99"/>
      <c r="I75" s="99"/>
      <c r="L75" s="98" t="e">
        <f t="shared" si="2"/>
        <v>#DIV/0!</v>
      </c>
      <c r="N75" s="98" t="e">
        <f t="shared" si="3"/>
        <v>#DIV/0!</v>
      </c>
      <c r="Q75" s="149">
        <f t="shared" si="4"/>
        <v>0</v>
      </c>
      <c r="R75" s="149" t="e">
        <f t="shared" si="5"/>
        <v>#DIV/0!</v>
      </c>
      <c r="T75" s="113">
        <f t="shared" si="0"/>
        <v>0</v>
      </c>
      <c r="U75" s="113">
        <f t="shared" si="1"/>
        <v>0</v>
      </c>
    </row>
    <row r="76" spans="4:21" x14ac:dyDescent="0.2">
      <c r="D76" s="101"/>
      <c r="E76" s="100"/>
      <c r="F76" s="100"/>
      <c r="G76" s="99"/>
      <c r="H76" s="99"/>
      <c r="I76" s="99"/>
      <c r="L76" s="98" t="e">
        <f t="shared" ref="L76:L139" si="6">(H76-($L$10*H77))/(1-$L$10)</f>
        <v>#DIV/0!</v>
      </c>
      <c r="N76" s="98" t="e">
        <f t="shared" si="3"/>
        <v>#DIV/0!</v>
      </c>
      <c r="Q76" s="149">
        <f t="shared" si="4"/>
        <v>0</v>
      </c>
      <c r="R76" s="149" t="e">
        <f t="shared" si="5"/>
        <v>#DIV/0!</v>
      </c>
      <c r="T76" s="113">
        <f t="shared" si="0"/>
        <v>0</v>
      </c>
      <c r="U76" s="113">
        <f t="shared" si="1"/>
        <v>0</v>
      </c>
    </row>
    <row r="77" spans="4:21" x14ac:dyDescent="0.2">
      <c r="D77" s="101"/>
      <c r="E77" s="100"/>
      <c r="F77" s="100"/>
      <c r="G77" s="99"/>
      <c r="H77" s="99"/>
      <c r="I77" s="99"/>
      <c r="L77" s="98" t="e">
        <f t="shared" si="6"/>
        <v>#DIV/0!</v>
      </c>
      <c r="N77" s="98" t="e">
        <f t="shared" si="3"/>
        <v>#DIV/0!</v>
      </c>
      <c r="Q77" s="149">
        <f t="shared" si="4"/>
        <v>0</v>
      </c>
      <c r="R77" s="149" t="e">
        <f t="shared" si="5"/>
        <v>#DIV/0!</v>
      </c>
      <c r="T77" s="113">
        <f t="shared" ref="T77:T111" si="7">H77</f>
        <v>0</v>
      </c>
      <c r="U77" s="113">
        <f t="shared" ref="U77:U111" si="8">H79</f>
        <v>0</v>
      </c>
    </row>
    <row r="78" spans="4:21" x14ac:dyDescent="0.2">
      <c r="D78" s="101"/>
      <c r="E78" s="100"/>
      <c r="F78" s="100"/>
      <c r="G78" s="99"/>
      <c r="H78" s="99"/>
      <c r="I78" s="99"/>
      <c r="L78" s="98" t="e">
        <f t="shared" si="6"/>
        <v>#DIV/0!</v>
      </c>
      <c r="N78" s="98" t="e">
        <f t="shared" si="3"/>
        <v>#DIV/0!</v>
      </c>
      <c r="Q78" s="149">
        <f t="shared" si="4"/>
        <v>0</v>
      </c>
      <c r="R78" s="149" t="e">
        <f t="shared" si="5"/>
        <v>#DIV/0!</v>
      </c>
      <c r="T78" s="113">
        <f t="shared" si="7"/>
        <v>0</v>
      </c>
      <c r="U78" s="113">
        <f t="shared" si="8"/>
        <v>0</v>
      </c>
    </row>
    <row r="79" spans="4:21" x14ac:dyDescent="0.2">
      <c r="D79" s="101"/>
      <c r="E79" s="100"/>
      <c r="F79" s="100"/>
      <c r="G79" s="99"/>
      <c r="H79" s="99"/>
      <c r="I79" s="99"/>
      <c r="L79" s="98" t="e">
        <f t="shared" si="6"/>
        <v>#DIV/0!</v>
      </c>
      <c r="N79" s="98" t="e">
        <f t="shared" ref="N79:N142" si="9">(1+L79)*(1+G79)*(1-I79)-1</f>
        <v>#DIV/0!</v>
      </c>
      <c r="Q79" s="149">
        <f t="shared" ref="Q79:Q142" si="10">F79</f>
        <v>0</v>
      </c>
      <c r="R79" s="149" t="e">
        <f t="shared" ref="R79:R142" si="11">(1+N79)*(1+$I$7/4)-1</f>
        <v>#DIV/0!</v>
      </c>
      <c r="T79" s="113">
        <f t="shared" si="7"/>
        <v>0</v>
      </c>
      <c r="U79" s="113">
        <f t="shared" si="8"/>
        <v>0</v>
      </c>
    </row>
    <row r="80" spans="4:21" x14ac:dyDescent="0.2">
      <c r="D80" s="101"/>
      <c r="E80" s="100"/>
      <c r="F80" s="100"/>
      <c r="G80" s="99"/>
      <c r="H80" s="99"/>
      <c r="I80" s="99"/>
      <c r="L80" s="98" t="e">
        <f t="shared" si="6"/>
        <v>#DIV/0!</v>
      </c>
      <c r="N80" s="98" t="e">
        <f t="shared" si="9"/>
        <v>#DIV/0!</v>
      </c>
      <c r="Q80" s="149">
        <f t="shared" si="10"/>
        <v>0</v>
      </c>
      <c r="R80" s="149" t="e">
        <f t="shared" si="11"/>
        <v>#DIV/0!</v>
      </c>
      <c r="T80" s="113">
        <f t="shared" si="7"/>
        <v>0</v>
      </c>
      <c r="U80" s="113">
        <f t="shared" si="8"/>
        <v>0</v>
      </c>
    </row>
    <row r="81" spans="4:21" x14ac:dyDescent="0.2">
      <c r="D81" s="101"/>
      <c r="E81" s="100"/>
      <c r="F81" s="100"/>
      <c r="G81" s="99"/>
      <c r="H81" s="99"/>
      <c r="I81" s="99"/>
      <c r="L81" s="98" t="e">
        <f t="shared" si="6"/>
        <v>#DIV/0!</v>
      </c>
      <c r="N81" s="98" t="e">
        <f t="shared" si="9"/>
        <v>#DIV/0!</v>
      </c>
      <c r="Q81" s="149">
        <f t="shared" si="10"/>
        <v>0</v>
      </c>
      <c r="R81" s="149" t="e">
        <f t="shared" si="11"/>
        <v>#DIV/0!</v>
      </c>
      <c r="T81" s="113">
        <f t="shared" si="7"/>
        <v>0</v>
      </c>
      <c r="U81" s="113">
        <f t="shared" si="8"/>
        <v>0</v>
      </c>
    </row>
    <row r="82" spans="4:21" x14ac:dyDescent="0.2">
      <c r="D82" s="101"/>
      <c r="E82" s="100"/>
      <c r="F82" s="100"/>
      <c r="G82" s="99"/>
      <c r="H82" s="99"/>
      <c r="I82" s="99"/>
      <c r="L82" s="98" t="e">
        <f t="shared" si="6"/>
        <v>#DIV/0!</v>
      </c>
      <c r="N82" s="98" t="e">
        <f t="shared" si="9"/>
        <v>#DIV/0!</v>
      </c>
      <c r="Q82" s="149">
        <f t="shared" si="10"/>
        <v>0</v>
      </c>
      <c r="R82" s="149" t="e">
        <f t="shared" si="11"/>
        <v>#DIV/0!</v>
      </c>
      <c r="T82" s="113">
        <f t="shared" si="7"/>
        <v>0</v>
      </c>
      <c r="U82" s="113">
        <f t="shared" si="8"/>
        <v>0</v>
      </c>
    </row>
    <row r="83" spans="4:21" x14ac:dyDescent="0.2">
      <c r="D83" s="101"/>
      <c r="E83" s="100"/>
      <c r="F83" s="100"/>
      <c r="G83" s="99"/>
      <c r="H83" s="99"/>
      <c r="I83" s="99"/>
      <c r="L83" s="98" t="e">
        <f t="shared" si="6"/>
        <v>#DIV/0!</v>
      </c>
      <c r="N83" s="98" t="e">
        <f t="shared" si="9"/>
        <v>#DIV/0!</v>
      </c>
      <c r="Q83" s="149">
        <f t="shared" si="10"/>
        <v>0</v>
      </c>
      <c r="R83" s="149" t="e">
        <f t="shared" si="11"/>
        <v>#DIV/0!</v>
      </c>
      <c r="T83" s="113">
        <f t="shared" si="7"/>
        <v>0</v>
      </c>
      <c r="U83" s="113">
        <f t="shared" si="8"/>
        <v>0</v>
      </c>
    </row>
    <row r="84" spans="4:21" x14ac:dyDescent="0.2">
      <c r="D84" s="101"/>
      <c r="E84" s="100"/>
      <c r="F84" s="100"/>
      <c r="G84" s="99"/>
      <c r="H84" s="99"/>
      <c r="I84" s="99"/>
      <c r="L84" s="98" t="e">
        <f t="shared" si="6"/>
        <v>#DIV/0!</v>
      </c>
      <c r="N84" s="98" t="e">
        <f t="shared" si="9"/>
        <v>#DIV/0!</v>
      </c>
      <c r="Q84" s="149">
        <f t="shared" si="10"/>
        <v>0</v>
      </c>
      <c r="R84" s="149" t="e">
        <f t="shared" si="11"/>
        <v>#DIV/0!</v>
      </c>
      <c r="T84" s="113">
        <f t="shared" si="7"/>
        <v>0</v>
      </c>
      <c r="U84" s="113">
        <f t="shared" si="8"/>
        <v>0</v>
      </c>
    </row>
    <row r="85" spans="4:21" x14ac:dyDescent="0.2">
      <c r="D85" s="101"/>
      <c r="E85" s="100"/>
      <c r="F85" s="100"/>
      <c r="G85" s="99"/>
      <c r="H85" s="99"/>
      <c r="I85" s="99"/>
      <c r="L85" s="98" t="e">
        <f t="shared" si="6"/>
        <v>#DIV/0!</v>
      </c>
      <c r="N85" s="98" t="e">
        <f t="shared" si="9"/>
        <v>#DIV/0!</v>
      </c>
      <c r="Q85" s="149">
        <f t="shared" si="10"/>
        <v>0</v>
      </c>
      <c r="R85" s="149" t="e">
        <f t="shared" si="11"/>
        <v>#DIV/0!</v>
      </c>
      <c r="T85" s="113">
        <f t="shared" si="7"/>
        <v>0</v>
      </c>
      <c r="U85" s="113">
        <f t="shared" si="8"/>
        <v>0</v>
      </c>
    </row>
    <row r="86" spans="4:21" x14ac:dyDescent="0.2">
      <c r="D86" s="101"/>
      <c r="E86" s="100"/>
      <c r="F86" s="100"/>
      <c r="G86" s="99"/>
      <c r="H86" s="99"/>
      <c r="I86" s="99"/>
      <c r="L86" s="98" t="e">
        <f t="shared" si="6"/>
        <v>#DIV/0!</v>
      </c>
      <c r="N86" s="98" t="e">
        <f t="shared" si="9"/>
        <v>#DIV/0!</v>
      </c>
      <c r="Q86" s="149">
        <f t="shared" si="10"/>
        <v>0</v>
      </c>
      <c r="R86" s="149" t="e">
        <f t="shared" si="11"/>
        <v>#DIV/0!</v>
      </c>
      <c r="T86" s="113">
        <f t="shared" si="7"/>
        <v>0</v>
      </c>
      <c r="U86" s="113">
        <f t="shared" si="8"/>
        <v>0</v>
      </c>
    </row>
    <row r="87" spans="4:21" x14ac:dyDescent="0.2">
      <c r="D87" s="101"/>
      <c r="E87" s="100"/>
      <c r="F87" s="100"/>
      <c r="G87" s="99"/>
      <c r="H87" s="99"/>
      <c r="I87" s="99"/>
      <c r="L87" s="98" t="e">
        <f t="shared" si="6"/>
        <v>#DIV/0!</v>
      </c>
      <c r="N87" s="98" t="e">
        <f t="shared" si="9"/>
        <v>#DIV/0!</v>
      </c>
      <c r="Q87" s="149">
        <f t="shared" si="10"/>
        <v>0</v>
      </c>
      <c r="R87" s="149" t="e">
        <f t="shared" si="11"/>
        <v>#DIV/0!</v>
      </c>
      <c r="T87" s="113">
        <f t="shared" si="7"/>
        <v>0</v>
      </c>
      <c r="U87" s="113">
        <f t="shared" si="8"/>
        <v>0</v>
      </c>
    </row>
    <row r="88" spans="4:21" x14ac:dyDescent="0.2">
      <c r="D88" s="101"/>
      <c r="E88" s="100"/>
      <c r="F88" s="100"/>
      <c r="G88" s="99"/>
      <c r="H88" s="99"/>
      <c r="I88" s="99"/>
      <c r="L88" s="98" t="e">
        <f t="shared" si="6"/>
        <v>#DIV/0!</v>
      </c>
      <c r="N88" s="98" t="e">
        <f t="shared" si="9"/>
        <v>#DIV/0!</v>
      </c>
      <c r="Q88" s="149">
        <f t="shared" si="10"/>
        <v>0</v>
      </c>
      <c r="R88" s="149" t="e">
        <f t="shared" si="11"/>
        <v>#DIV/0!</v>
      </c>
      <c r="T88" s="113">
        <f t="shared" si="7"/>
        <v>0</v>
      </c>
      <c r="U88" s="113">
        <f t="shared" si="8"/>
        <v>0</v>
      </c>
    </row>
    <row r="89" spans="4:21" x14ac:dyDescent="0.2">
      <c r="D89" s="101"/>
      <c r="E89" s="100"/>
      <c r="F89" s="100"/>
      <c r="G89" s="99"/>
      <c r="H89" s="99"/>
      <c r="I89" s="99"/>
      <c r="L89" s="98" t="e">
        <f t="shared" si="6"/>
        <v>#DIV/0!</v>
      </c>
      <c r="N89" s="98" t="e">
        <f t="shared" si="9"/>
        <v>#DIV/0!</v>
      </c>
      <c r="Q89" s="149">
        <f t="shared" si="10"/>
        <v>0</v>
      </c>
      <c r="R89" s="149" t="e">
        <f t="shared" si="11"/>
        <v>#DIV/0!</v>
      </c>
      <c r="T89" s="113">
        <f t="shared" si="7"/>
        <v>0</v>
      </c>
      <c r="U89" s="113">
        <f t="shared" si="8"/>
        <v>0</v>
      </c>
    </row>
    <row r="90" spans="4:21" x14ac:dyDescent="0.2">
      <c r="D90" s="101"/>
      <c r="E90" s="100"/>
      <c r="F90" s="100"/>
      <c r="G90" s="99"/>
      <c r="H90" s="99"/>
      <c r="I90" s="99"/>
      <c r="L90" s="98" t="e">
        <f t="shared" si="6"/>
        <v>#DIV/0!</v>
      </c>
      <c r="N90" s="98" t="e">
        <f t="shared" si="9"/>
        <v>#DIV/0!</v>
      </c>
      <c r="Q90" s="149">
        <f t="shared" si="10"/>
        <v>0</v>
      </c>
      <c r="R90" s="149" t="e">
        <f t="shared" si="11"/>
        <v>#DIV/0!</v>
      </c>
      <c r="T90" s="113">
        <f t="shared" si="7"/>
        <v>0</v>
      </c>
      <c r="U90" s="113">
        <f t="shared" si="8"/>
        <v>0</v>
      </c>
    </row>
    <row r="91" spans="4:21" x14ac:dyDescent="0.2">
      <c r="D91" s="101"/>
      <c r="E91" s="100"/>
      <c r="F91" s="100"/>
      <c r="G91" s="99"/>
      <c r="H91" s="99"/>
      <c r="I91" s="99"/>
      <c r="L91" s="98" t="e">
        <f t="shared" si="6"/>
        <v>#DIV/0!</v>
      </c>
      <c r="N91" s="98" t="e">
        <f t="shared" si="9"/>
        <v>#DIV/0!</v>
      </c>
      <c r="Q91" s="149">
        <f t="shared" si="10"/>
        <v>0</v>
      </c>
      <c r="R91" s="149" t="e">
        <f t="shared" si="11"/>
        <v>#DIV/0!</v>
      </c>
      <c r="T91" s="113">
        <f t="shared" si="7"/>
        <v>0</v>
      </c>
      <c r="U91" s="113">
        <f t="shared" si="8"/>
        <v>0</v>
      </c>
    </row>
    <row r="92" spans="4:21" x14ac:dyDescent="0.2">
      <c r="D92" s="101"/>
      <c r="E92" s="100"/>
      <c r="F92" s="100"/>
      <c r="G92" s="99"/>
      <c r="H92" s="99"/>
      <c r="I92" s="99"/>
      <c r="L92" s="98" t="e">
        <f t="shared" si="6"/>
        <v>#DIV/0!</v>
      </c>
      <c r="N92" s="98" t="e">
        <f t="shared" si="9"/>
        <v>#DIV/0!</v>
      </c>
      <c r="Q92" s="149">
        <f t="shared" si="10"/>
        <v>0</v>
      </c>
      <c r="R92" s="149" t="e">
        <f t="shared" si="11"/>
        <v>#DIV/0!</v>
      </c>
      <c r="T92" s="113">
        <f t="shared" si="7"/>
        <v>0</v>
      </c>
      <c r="U92" s="113">
        <f t="shared" si="8"/>
        <v>0</v>
      </c>
    </row>
    <row r="93" spans="4:21" x14ac:dyDescent="0.2">
      <c r="D93" s="101"/>
      <c r="E93" s="100"/>
      <c r="F93" s="100"/>
      <c r="G93" s="99"/>
      <c r="H93" s="99"/>
      <c r="I93" s="99"/>
      <c r="L93" s="98" t="e">
        <f t="shared" si="6"/>
        <v>#DIV/0!</v>
      </c>
      <c r="N93" s="98" t="e">
        <f t="shared" si="9"/>
        <v>#DIV/0!</v>
      </c>
      <c r="Q93" s="149">
        <f t="shared" si="10"/>
        <v>0</v>
      </c>
      <c r="R93" s="149" t="e">
        <f t="shared" si="11"/>
        <v>#DIV/0!</v>
      </c>
      <c r="T93" s="113">
        <f t="shared" si="7"/>
        <v>0</v>
      </c>
      <c r="U93" s="113">
        <f t="shared" si="8"/>
        <v>0</v>
      </c>
    </row>
    <row r="94" spans="4:21" x14ac:dyDescent="0.2">
      <c r="D94" s="101"/>
      <c r="E94" s="100"/>
      <c r="F94" s="100"/>
      <c r="G94" s="99"/>
      <c r="H94" s="99"/>
      <c r="I94" s="99"/>
      <c r="L94" s="98" t="e">
        <f t="shared" si="6"/>
        <v>#DIV/0!</v>
      </c>
      <c r="N94" s="98" t="e">
        <f t="shared" si="9"/>
        <v>#DIV/0!</v>
      </c>
      <c r="Q94" s="149">
        <f t="shared" si="10"/>
        <v>0</v>
      </c>
      <c r="R94" s="149" t="e">
        <f t="shared" si="11"/>
        <v>#DIV/0!</v>
      </c>
      <c r="T94" s="113">
        <f t="shared" si="7"/>
        <v>0</v>
      </c>
      <c r="U94" s="113">
        <f t="shared" si="8"/>
        <v>0</v>
      </c>
    </row>
    <row r="95" spans="4:21" x14ac:dyDescent="0.2">
      <c r="D95" s="101"/>
      <c r="E95" s="100"/>
      <c r="F95" s="100"/>
      <c r="G95" s="99"/>
      <c r="H95" s="99"/>
      <c r="I95" s="99"/>
      <c r="L95" s="98" t="e">
        <f t="shared" si="6"/>
        <v>#DIV/0!</v>
      </c>
      <c r="N95" s="98" t="e">
        <f t="shared" si="9"/>
        <v>#DIV/0!</v>
      </c>
      <c r="Q95" s="149">
        <f t="shared" si="10"/>
        <v>0</v>
      </c>
      <c r="R95" s="149" t="e">
        <f t="shared" si="11"/>
        <v>#DIV/0!</v>
      </c>
      <c r="T95" s="113">
        <f t="shared" si="7"/>
        <v>0</v>
      </c>
      <c r="U95" s="113">
        <f t="shared" si="8"/>
        <v>0</v>
      </c>
    </row>
    <row r="96" spans="4:21" x14ac:dyDescent="0.2">
      <c r="D96" s="101"/>
      <c r="E96" s="100"/>
      <c r="F96" s="100"/>
      <c r="G96" s="99"/>
      <c r="H96" s="99"/>
      <c r="I96" s="99"/>
      <c r="L96" s="98" t="e">
        <f t="shared" si="6"/>
        <v>#DIV/0!</v>
      </c>
      <c r="N96" s="98" t="e">
        <f t="shared" si="9"/>
        <v>#DIV/0!</v>
      </c>
      <c r="Q96" s="149">
        <f t="shared" si="10"/>
        <v>0</v>
      </c>
      <c r="R96" s="149" t="e">
        <f t="shared" si="11"/>
        <v>#DIV/0!</v>
      </c>
      <c r="T96" s="113">
        <f t="shared" si="7"/>
        <v>0</v>
      </c>
      <c r="U96" s="113">
        <f t="shared" si="8"/>
        <v>0</v>
      </c>
    </row>
    <row r="97" spans="4:21" x14ac:dyDescent="0.2">
      <c r="D97" s="101"/>
      <c r="E97" s="100"/>
      <c r="F97" s="100"/>
      <c r="G97" s="99"/>
      <c r="H97" s="99"/>
      <c r="I97" s="99"/>
      <c r="L97" s="98" t="e">
        <f t="shared" si="6"/>
        <v>#DIV/0!</v>
      </c>
      <c r="N97" s="98" t="e">
        <f t="shared" si="9"/>
        <v>#DIV/0!</v>
      </c>
      <c r="Q97" s="149">
        <f t="shared" si="10"/>
        <v>0</v>
      </c>
      <c r="R97" s="149" t="e">
        <f t="shared" si="11"/>
        <v>#DIV/0!</v>
      </c>
      <c r="T97" s="113">
        <f t="shared" si="7"/>
        <v>0</v>
      </c>
      <c r="U97" s="113">
        <f t="shared" si="8"/>
        <v>0</v>
      </c>
    </row>
    <row r="98" spans="4:21" x14ac:dyDescent="0.2">
      <c r="D98" s="101"/>
      <c r="E98" s="100"/>
      <c r="F98" s="100"/>
      <c r="G98" s="99"/>
      <c r="H98" s="99"/>
      <c r="I98" s="99"/>
      <c r="L98" s="98" t="e">
        <f t="shared" si="6"/>
        <v>#DIV/0!</v>
      </c>
      <c r="N98" s="98" t="e">
        <f t="shared" si="9"/>
        <v>#DIV/0!</v>
      </c>
      <c r="Q98" s="149">
        <f t="shared" si="10"/>
        <v>0</v>
      </c>
      <c r="R98" s="149" t="e">
        <f t="shared" si="11"/>
        <v>#DIV/0!</v>
      </c>
      <c r="T98" s="113">
        <f t="shared" si="7"/>
        <v>0</v>
      </c>
      <c r="U98" s="113">
        <f t="shared" si="8"/>
        <v>0</v>
      </c>
    </row>
    <row r="99" spans="4:21" x14ac:dyDescent="0.2">
      <c r="D99" s="101"/>
      <c r="E99" s="100"/>
      <c r="F99" s="100"/>
      <c r="G99" s="99"/>
      <c r="H99" s="99"/>
      <c r="I99" s="99"/>
      <c r="L99" s="98" t="e">
        <f t="shared" si="6"/>
        <v>#DIV/0!</v>
      </c>
      <c r="N99" s="98" t="e">
        <f t="shared" si="9"/>
        <v>#DIV/0!</v>
      </c>
      <c r="Q99" s="149">
        <f t="shared" si="10"/>
        <v>0</v>
      </c>
      <c r="R99" s="149" t="e">
        <f t="shared" si="11"/>
        <v>#DIV/0!</v>
      </c>
      <c r="T99" s="113">
        <f t="shared" si="7"/>
        <v>0</v>
      </c>
      <c r="U99" s="113">
        <f t="shared" si="8"/>
        <v>0</v>
      </c>
    </row>
    <row r="100" spans="4:21" x14ac:dyDescent="0.2">
      <c r="D100" s="101"/>
      <c r="E100" s="100"/>
      <c r="F100" s="100"/>
      <c r="G100" s="99"/>
      <c r="H100" s="99"/>
      <c r="I100" s="99"/>
      <c r="L100" s="98" t="e">
        <f t="shared" si="6"/>
        <v>#DIV/0!</v>
      </c>
      <c r="N100" s="98" t="e">
        <f t="shared" si="9"/>
        <v>#DIV/0!</v>
      </c>
      <c r="Q100" s="149">
        <f t="shared" si="10"/>
        <v>0</v>
      </c>
      <c r="R100" s="149" t="e">
        <f t="shared" si="11"/>
        <v>#DIV/0!</v>
      </c>
      <c r="T100" s="113">
        <f t="shared" si="7"/>
        <v>0</v>
      </c>
      <c r="U100" s="113">
        <f t="shared" si="8"/>
        <v>0</v>
      </c>
    </row>
    <row r="101" spans="4:21" x14ac:dyDescent="0.2">
      <c r="D101" s="101"/>
      <c r="E101" s="100"/>
      <c r="F101" s="100"/>
      <c r="G101" s="99"/>
      <c r="H101" s="99"/>
      <c r="I101" s="99"/>
      <c r="L101" s="98" t="e">
        <f t="shared" si="6"/>
        <v>#DIV/0!</v>
      </c>
      <c r="N101" s="98" t="e">
        <f t="shared" si="9"/>
        <v>#DIV/0!</v>
      </c>
      <c r="Q101" s="149">
        <f t="shared" si="10"/>
        <v>0</v>
      </c>
      <c r="R101" s="149" t="e">
        <f t="shared" si="11"/>
        <v>#DIV/0!</v>
      </c>
      <c r="T101" s="113">
        <f t="shared" si="7"/>
        <v>0</v>
      </c>
      <c r="U101" s="113">
        <f t="shared" si="8"/>
        <v>0</v>
      </c>
    </row>
    <row r="102" spans="4:21" x14ac:dyDescent="0.2">
      <c r="D102" s="101"/>
      <c r="E102" s="100"/>
      <c r="F102" s="100"/>
      <c r="G102" s="99"/>
      <c r="H102" s="99"/>
      <c r="I102" s="99"/>
      <c r="L102" s="98" t="e">
        <f t="shared" si="6"/>
        <v>#DIV/0!</v>
      </c>
      <c r="N102" s="98" t="e">
        <f t="shared" si="9"/>
        <v>#DIV/0!</v>
      </c>
      <c r="Q102" s="149">
        <f t="shared" si="10"/>
        <v>0</v>
      </c>
      <c r="R102" s="149" t="e">
        <f t="shared" si="11"/>
        <v>#DIV/0!</v>
      </c>
      <c r="T102" s="113">
        <f t="shared" si="7"/>
        <v>0</v>
      </c>
      <c r="U102" s="113">
        <f t="shared" si="8"/>
        <v>0</v>
      </c>
    </row>
    <row r="103" spans="4:21" x14ac:dyDescent="0.2">
      <c r="D103" s="101"/>
      <c r="E103" s="100"/>
      <c r="F103" s="100"/>
      <c r="G103" s="99"/>
      <c r="H103" s="99"/>
      <c r="I103" s="99"/>
      <c r="L103" s="98" t="e">
        <f t="shared" si="6"/>
        <v>#DIV/0!</v>
      </c>
      <c r="N103" s="98" t="e">
        <f t="shared" si="9"/>
        <v>#DIV/0!</v>
      </c>
      <c r="Q103" s="149">
        <f t="shared" si="10"/>
        <v>0</v>
      </c>
      <c r="R103" s="149" t="e">
        <f t="shared" si="11"/>
        <v>#DIV/0!</v>
      </c>
      <c r="T103" s="113">
        <f t="shared" si="7"/>
        <v>0</v>
      </c>
      <c r="U103" s="113">
        <f t="shared" si="8"/>
        <v>0</v>
      </c>
    </row>
    <row r="104" spans="4:21" x14ac:dyDescent="0.2">
      <c r="D104" s="101"/>
      <c r="E104" s="100"/>
      <c r="F104" s="100"/>
      <c r="G104" s="99"/>
      <c r="H104" s="99"/>
      <c r="I104" s="99"/>
      <c r="L104" s="98" t="e">
        <f t="shared" si="6"/>
        <v>#DIV/0!</v>
      </c>
      <c r="N104" s="98" t="e">
        <f t="shared" si="9"/>
        <v>#DIV/0!</v>
      </c>
      <c r="Q104" s="149">
        <f t="shared" si="10"/>
        <v>0</v>
      </c>
      <c r="R104" s="149" t="e">
        <f t="shared" si="11"/>
        <v>#DIV/0!</v>
      </c>
      <c r="T104" s="113">
        <f t="shared" si="7"/>
        <v>0</v>
      </c>
      <c r="U104" s="113">
        <f t="shared" si="8"/>
        <v>0</v>
      </c>
    </row>
    <row r="105" spans="4:21" x14ac:dyDescent="0.2">
      <c r="D105" s="101"/>
      <c r="E105" s="100"/>
      <c r="F105" s="100"/>
      <c r="G105" s="99"/>
      <c r="H105" s="99"/>
      <c r="I105" s="99"/>
      <c r="L105" s="98" t="e">
        <f t="shared" si="6"/>
        <v>#DIV/0!</v>
      </c>
      <c r="N105" s="98" t="e">
        <f t="shared" si="9"/>
        <v>#DIV/0!</v>
      </c>
      <c r="Q105" s="149">
        <f t="shared" si="10"/>
        <v>0</v>
      </c>
      <c r="R105" s="149" t="e">
        <f t="shared" si="11"/>
        <v>#DIV/0!</v>
      </c>
      <c r="T105" s="113">
        <f t="shared" si="7"/>
        <v>0</v>
      </c>
      <c r="U105" s="113">
        <f t="shared" si="8"/>
        <v>0</v>
      </c>
    </row>
    <row r="106" spans="4:21" x14ac:dyDescent="0.2">
      <c r="D106" s="101"/>
      <c r="E106" s="100"/>
      <c r="F106" s="100"/>
      <c r="G106" s="99"/>
      <c r="H106" s="99"/>
      <c r="I106" s="99"/>
      <c r="L106" s="98" t="e">
        <f t="shared" si="6"/>
        <v>#DIV/0!</v>
      </c>
      <c r="N106" s="98" t="e">
        <f t="shared" si="9"/>
        <v>#DIV/0!</v>
      </c>
      <c r="Q106" s="149">
        <f t="shared" si="10"/>
        <v>0</v>
      </c>
      <c r="R106" s="149" t="e">
        <f t="shared" si="11"/>
        <v>#DIV/0!</v>
      </c>
      <c r="T106" s="113">
        <f t="shared" si="7"/>
        <v>0</v>
      </c>
      <c r="U106" s="113">
        <f t="shared" si="8"/>
        <v>0</v>
      </c>
    </row>
    <row r="107" spans="4:21" x14ac:dyDescent="0.2">
      <c r="D107" s="101"/>
      <c r="E107" s="100"/>
      <c r="F107" s="100"/>
      <c r="G107" s="99"/>
      <c r="H107" s="99"/>
      <c r="I107" s="99"/>
      <c r="L107" s="98" t="e">
        <f t="shared" si="6"/>
        <v>#DIV/0!</v>
      </c>
      <c r="N107" s="98" t="e">
        <f t="shared" si="9"/>
        <v>#DIV/0!</v>
      </c>
      <c r="Q107" s="149">
        <f t="shared" si="10"/>
        <v>0</v>
      </c>
      <c r="R107" s="149" t="e">
        <f t="shared" si="11"/>
        <v>#DIV/0!</v>
      </c>
      <c r="T107" s="113">
        <f t="shared" si="7"/>
        <v>0</v>
      </c>
      <c r="U107" s="113">
        <f t="shared" si="8"/>
        <v>0</v>
      </c>
    </row>
    <row r="108" spans="4:21" x14ac:dyDescent="0.2">
      <c r="D108" s="101"/>
      <c r="E108" s="100"/>
      <c r="F108" s="100"/>
      <c r="G108" s="99"/>
      <c r="H108" s="99"/>
      <c r="I108" s="99"/>
      <c r="L108" s="98" t="e">
        <f t="shared" si="6"/>
        <v>#DIV/0!</v>
      </c>
      <c r="N108" s="98" t="e">
        <f t="shared" si="9"/>
        <v>#DIV/0!</v>
      </c>
      <c r="Q108" s="149">
        <f t="shared" si="10"/>
        <v>0</v>
      </c>
      <c r="R108" s="149" t="e">
        <f t="shared" si="11"/>
        <v>#DIV/0!</v>
      </c>
      <c r="T108" s="113">
        <f t="shared" si="7"/>
        <v>0</v>
      </c>
      <c r="U108" s="113">
        <f t="shared" si="8"/>
        <v>0</v>
      </c>
    </row>
    <row r="109" spans="4:21" x14ac:dyDescent="0.2">
      <c r="D109" s="101"/>
      <c r="E109" s="100"/>
      <c r="F109" s="100"/>
      <c r="G109" s="99"/>
      <c r="H109" s="99"/>
      <c r="I109" s="99"/>
      <c r="L109" s="98" t="e">
        <f t="shared" si="6"/>
        <v>#DIV/0!</v>
      </c>
      <c r="N109" s="98" t="e">
        <f t="shared" si="9"/>
        <v>#DIV/0!</v>
      </c>
      <c r="Q109" s="149">
        <f t="shared" si="10"/>
        <v>0</v>
      </c>
      <c r="R109" s="149" t="e">
        <f t="shared" si="11"/>
        <v>#DIV/0!</v>
      </c>
      <c r="T109" s="113">
        <f t="shared" si="7"/>
        <v>0</v>
      </c>
      <c r="U109" s="113">
        <f t="shared" si="8"/>
        <v>0</v>
      </c>
    </row>
    <row r="110" spans="4:21" x14ac:dyDescent="0.2">
      <c r="D110" s="101"/>
      <c r="E110" s="100"/>
      <c r="F110" s="100"/>
      <c r="G110" s="99"/>
      <c r="H110" s="99"/>
      <c r="I110" s="99"/>
      <c r="L110" s="98" t="e">
        <f t="shared" si="6"/>
        <v>#DIV/0!</v>
      </c>
      <c r="N110" s="98" t="e">
        <f t="shared" si="9"/>
        <v>#DIV/0!</v>
      </c>
      <c r="Q110" s="149">
        <f t="shared" si="10"/>
        <v>0</v>
      </c>
      <c r="R110" s="149" t="e">
        <f t="shared" si="11"/>
        <v>#DIV/0!</v>
      </c>
      <c r="T110" s="113">
        <f t="shared" si="7"/>
        <v>0</v>
      </c>
      <c r="U110" s="113">
        <f t="shared" si="8"/>
        <v>0</v>
      </c>
    </row>
    <row r="111" spans="4:21" x14ac:dyDescent="0.2">
      <c r="D111" s="101"/>
      <c r="E111" s="100"/>
      <c r="F111" s="100"/>
      <c r="G111" s="99"/>
      <c r="H111" s="99"/>
      <c r="I111" s="99"/>
      <c r="L111" s="98" t="e">
        <f t="shared" si="6"/>
        <v>#DIV/0!</v>
      </c>
      <c r="N111" s="98" t="e">
        <f t="shared" si="9"/>
        <v>#DIV/0!</v>
      </c>
      <c r="Q111" s="149">
        <f t="shared" si="10"/>
        <v>0</v>
      </c>
      <c r="R111" s="149" t="e">
        <f t="shared" si="11"/>
        <v>#DIV/0!</v>
      </c>
      <c r="T111" s="113">
        <f t="shared" si="7"/>
        <v>0</v>
      </c>
      <c r="U111" s="113">
        <f t="shared" si="8"/>
        <v>0</v>
      </c>
    </row>
    <row r="112" spans="4:21" x14ac:dyDescent="0.2">
      <c r="D112" s="101"/>
      <c r="E112" s="100"/>
      <c r="F112" s="100"/>
      <c r="G112" s="99"/>
      <c r="H112" s="99"/>
      <c r="I112" s="99"/>
      <c r="L112" s="98" t="e">
        <f t="shared" si="6"/>
        <v>#DIV/0!</v>
      </c>
      <c r="N112" s="98" t="e">
        <f t="shared" si="9"/>
        <v>#DIV/0!</v>
      </c>
      <c r="Q112" s="149">
        <f t="shared" si="10"/>
        <v>0</v>
      </c>
      <c r="R112" s="149" t="e">
        <f t="shared" si="11"/>
        <v>#DIV/0!</v>
      </c>
      <c r="T112" s="113"/>
      <c r="U112" s="113"/>
    </row>
    <row r="113" spans="4:21" x14ac:dyDescent="0.2">
      <c r="D113" s="101"/>
      <c r="E113" s="100"/>
      <c r="F113" s="100"/>
      <c r="G113" s="99"/>
      <c r="H113" s="99"/>
      <c r="I113" s="99"/>
      <c r="L113" s="98" t="e">
        <f t="shared" si="6"/>
        <v>#DIV/0!</v>
      </c>
      <c r="N113" s="98" t="e">
        <f t="shared" si="9"/>
        <v>#DIV/0!</v>
      </c>
      <c r="Q113" s="149">
        <f t="shared" si="10"/>
        <v>0</v>
      </c>
      <c r="R113" s="149" t="e">
        <f t="shared" si="11"/>
        <v>#DIV/0!</v>
      </c>
      <c r="T113" s="113"/>
      <c r="U113" s="113"/>
    </row>
    <row r="114" spans="4:21" x14ac:dyDescent="0.2">
      <c r="D114" s="101"/>
      <c r="E114" s="100"/>
      <c r="F114" s="100"/>
      <c r="G114" s="99"/>
      <c r="H114" s="99"/>
      <c r="I114" s="99"/>
      <c r="L114" s="98" t="e">
        <f t="shared" si="6"/>
        <v>#DIV/0!</v>
      </c>
      <c r="N114" s="98" t="e">
        <f t="shared" si="9"/>
        <v>#DIV/0!</v>
      </c>
      <c r="Q114" s="149">
        <f t="shared" si="10"/>
        <v>0</v>
      </c>
      <c r="R114" s="149" t="e">
        <f t="shared" si="11"/>
        <v>#DIV/0!</v>
      </c>
      <c r="T114" s="113"/>
      <c r="U114" s="113"/>
    </row>
    <row r="115" spans="4:21" x14ac:dyDescent="0.2">
      <c r="D115" s="101"/>
      <c r="E115" s="100"/>
      <c r="F115" s="100"/>
      <c r="G115" s="99"/>
      <c r="H115" s="99"/>
      <c r="I115" s="99"/>
      <c r="L115" s="98" t="e">
        <f t="shared" si="6"/>
        <v>#DIV/0!</v>
      </c>
      <c r="N115" s="98" t="e">
        <f t="shared" si="9"/>
        <v>#DIV/0!</v>
      </c>
      <c r="Q115" s="149">
        <f t="shared" si="10"/>
        <v>0</v>
      </c>
      <c r="R115" s="149" t="e">
        <f t="shared" si="11"/>
        <v>#DIV/0!</v>
      </c>
      <c r="T115" s="113"/>
      <c r="U115" s="113"/>
    </row>
    <row r="116" spans="4:21" x14ac:dyDescent="0.2">
      <c r="D116" s="101"/>
      <c r="E116" s="100"/>
      <c r="F116" s="100"/>
      <c r="G116" s="99"/>
      <c r="H116" s="99"/>
      <c r="I116" s="99"/>
      <c r="L116" s="98" t="e">
        <f t="shared" si="6"/>
        <v>#DIV/0!</v>
      </c>
      <c r="N116" s="98" t="e">
        <f t="shared" si="9"/>
        <v>#DIV/0!</v>
      </c>
      <c r="Q116" s="149">
        <f t="shared" si="10"/>
        <v>0</v>
      </c>
      <c r="R116" s="149" t="e">
        <f t="shared" si="11"/>
        <v>#DIV/0!</v>
      </c>
      <c r="T116" s="113"/>
      <c r="U116" s="113"/>
    </row>
    <row r="117" spans="4:21" x14ac:dyDescent="0.2">
      <c r="D117" s="101"/>
      <c r="E117" s="100"/>
      <c r="F117" s="100"/>
      <c r="G117" s="99"/>
      <c r="H117" s="99"/>
      <c r="I117" s="99"/>
      <c r="L117" s="98" t="e">
        <f t="shared" si="6"/>
        <v>#DIV/0!</v>
      </c>
      <c r="N117" s="98" t="e">
        <f t="shared" si="9"/>
        <v>#DIV/0!</v>
      </c>
      <c r="Q117" s="149">
        <f t="shared" si="10"/>
        <v>0</v>
      </c>
      <c r="R117" s="149" t="e">
        <f t="shared" si="11"/>
        <v>#DIV/0!</v>
      </c>
      <c r="T117" s="113"/>
      <c r="U117" s="113"/>
    </row>
    <row r="118" spans="4:21" x14ac:dyDescent="0.2">
      <c r="D118" s="101"/>
      <c r="E118" s="100"/>
      <c r="F118" s="100"/>
      <c r="G118" s="99"/>
      <c r="H118" s="99"/>
      <c r="I118" s="99"/>
      <c r="L118" s="98" t="e">
        <f t="shared" si="6"/>
        <v>#DIV/0!</v>
      </c>
      <c r="N118" s="98" t="e">
        <f t="shared" si="9"/>
        <v>#DIV/0!</v>
      </c>
      <c r="Q118" s="149">
        <f t="shared" si="10"/>
        <v>0</v>
      </c>
      <c r="R118" s="149" t="e">
        <f t="shared" si="11"/>
        <v>#DIV/0!</v>
      </c>
      <c r="T118" s="113"/>
      <c r="U118" s="113"/>
    </row>
    <row r="119" spans="4:21" x14ac:dyDescent="0.2">
      <c r="D119" s="101"/>
      <c r="E119" s="100"/>
      <c r="F119" s="100"/>
      <c r="G119" s="99"/>
      <c r="H119" s="99"/>
      <c r="I119" s="99"/>
      <c r="L119" s="98" t="e">
        <f t="shared" si="6"/>
        <v>#DIV/0!</v>
      </c>
      <c r="N119" s="98" t="e">
        <f t="shared" si="9"/>
        <v>#DIV/0!</v>
      </c>
      <c r="Q119" s="149">
        <f t="shared" si="10"/>
        <v>0</v>
      </c>
      <c r="R119" s="149" t="e">
        <f t="shared" si="11"/>
        <v>#DIV/0!</v>
      </c>
      <c r="T119" s="113"/>
      <c r="U119" s="113"/>
    </row>
    <row r="120" spans="4:21" x14ac:dyDescent="0.2">
      <c r="D120" s="101"/>
      <c r="E120" s="100"/>
      <c r="F120" s="100"/>
      <c r="G120" s="99"/>
      <c r="H120" s="99"/>
      <c r="I120" s="99"/>
      <c r="L120" s="98" t="e">
        <f t="shared" si="6"/>
        <v>#DIV/0!</v>
      </c>
      <c r="N120" s="98" t="e">
        <f t="shared" si="9"/>
        <v>#DIV/0!</v>
      </c>
      <c r="Q120" s="149">
        <f t="shared" si="10"/>
        <v>0</v>
      </c>
      <c r="R120" s="149" t="e">
        <f t="shared" si="11"/>
        <v>#DIV/0!</v>
      </c>
      <c r="T120" s="113"/>
      <c r="U120" s="113"/>
    </row>
    <row r="121" spans="4:21" x14ac:dyDescent="0.2">
      <c r="D121" s="101"/>
      <c r="E121" s="100"/>
      <c r="F121" s="100"/>
      <c r="G121" s="99"/>
      <c r="H121" s="99"/>
      <c r="I121" s="99"/>
      <c r="L121" s="98" t="e">
        <f t="shared" si="6"/>
        <v>#DIV/0!</v>
      </c>
      <c r="N121" s="98" t="e">
        <f t="shared" si="9"/>
        <v>#DIV/0!</v>
      </c>
      <c r="Q121" s="149">
        <f t="shared" si="10"/>
        <v>0</v>
      </c>
      <c r="R121" s="149" t="e">
        <f t="shared" si="11"/>
        <v>#DIV/0!</v>
      </c>
      <c r="T121" s="113"/>
      <c r="U121" s="113"/>
    </row>
    <row r="122" spans="4:21" x14ac:dyDescent="0.2">
      <c r="D122" s="101"/>
      <c r="E122" s="100"/>
      <c r="F122" s="100"/>
      <c r="G122" s="99"/>
      <c r="H122" s="99"/>
      <c r="I122" s="99"/>
      <c r="L122" s="98" t="e">
        <f t="shared" si="6"/>
        <v>#DIV/0!</v>
      </c>
      <c r="N122" s="98" t="e">
        <f t="shared" si="9"/>
        <v>#DIV/0!</v>
      </c>
      <c r="Q122" s="149">
        <f t="shared" si="10"/>
        <v>0</v>
      </c>
      <c r="R122" s="149" t="e">
        <f t="shared" si="11"/>
        <v>#DIV/0!</v>
      </c>
      <c r="T122" s="113"/>
      <c r="U122" s="113"/>
    </row>
    <row r="123" spans="4:21" x14ac:dyDescent="0.2">
      <c r="D123" s="101"/>
      <c r="E123" s="100"/>
      <c r="F123" s="100"/>
      <c r="G123" s="99"/>
      <c r="H123" s="99"/>
      <c r="I123" s="99"/>
      <c r="L123" s="98" t="e">
        <f t="shared" si="6"/>
        <v>#DIV/0!</v>
      </c>
      <c r="N123" s="98" t="e">
        <f t="shared" si="9"/>
        <v>#DIV/0!</v>
      </c>
      <c r="Q123" s="149">
        <f t="shared" si="10"/>
        <v>0</v>
      </c>
      <c r="R123" s="149" t="e">
        <f t="shared" si="11"/>
        <v>#DIV/0!</v>
      </c>
      <c r="T123" s="113"/>
      <c r="U123" s="113"/>
    </row>
    <row r="124" spans="4:21" x14ac:dyDescent="0.2">
      <c r="D124" s="101"/>
      <c r="E124" s="100"/>
      <c r="F124" s="100"/>
      <c r="G124" s="99"/>
      <c r="H124" s="99"/>
      <c r="I124" s="99"/>
      <c r="L124" s="98" t="e">
        <f t="shared" si="6"/>
        <v>#DIV/0!</v>
      </c>
      <c r="N124" s="98" t="e">
        <f t="shared" si="9"/>
        <v>#DIV/0!</v>
      </c>
      <c r="Q124" s="149">
        <f t="shared" si="10"/>
        <v>0</v>
      </c>
      <c r="R124" s="149" t="e">
        <f t="shared" si="11"/>
        <v>#DIV/0!</v>
      </c>
      <c r="T124" s="113"/>
      <c r="U124" s="113"/>
    </row>
    <row r="125" spans="4:21" x14ac:dyDescent="0.2">
      <c r="D125" s="101"/>
      <c r="E125" s="100"/>
      <c r="F125" s="100"/>
      <c r="G125" s="99"/>
      <c r="H125" s="99"/>
      <c r="I125" s="99"/>
      <c r="L125" s="98" t="e">
        <f t="shared" si="6"/>
        <v>#DIV/0!</v>
      </c>
      <c r="N125" s="98" t="e">
        <f t="shared" si="9"/>
        <v>#DIV/0!</v>
      </c>
      <c r="Q125" s="149">
        <f t="shared" si="10"/>
        <v>0</v>
      </c>
      <c r="R125" s="149" t="e">
        <f t="shared" si="11"/>
        <v>#DIV/0!</v>
      </c>
      <c r="T125" s="113"/>
      <c r="U125" s="113"/>
    </row>
    <row r="126" spans="4:21" x14ac:dyDescent="0.2">
      <c r="D126" s="101"/>
      <c r="E126" s="100"/>
      <c r="F126" s="100"/>
      <c r="G126" s="99"/>
      <c r="H126" s="99"/>
      <c r="I126" s="99"/>
      <c r="L126" s="98" t="e">
        <f t="shared" si="6"/>
        <v>#DIV/0!</v>
      </c>
      <c r="N126" s="98" t="e">
        <f t="shared" si="9"/>
        <v>#DIV/0!</v>
      </c>
      <c r="Q126" s="149">
        <f t="shared" si="10"/>
        <v>0</v>
      </c>
      <c r="R126" s="149" t="e">
        <f t="shared" si="11"/>
        <v>#DIV/0!</v>
      </c>
      <c r="T126" s="113"/>
      <c r="U126" s="113"/>
    </row>
    <row r="127" spans="4:21" x14ac:dyDescent="0.2">
      <c r="D127" s="101"/>
      <c r="E127" s="100"/>
      <c r="F127" s="100"/>
      <c r="G127" s="99"/>
      <c r="H127" s="99"/>
      <c r="I127" s="99"/>
      <c r="L127" s="98" t="e">
        <f t="shared" si="6"/>
        <v>#DIV/0!</v>
      </c>
      <c r="N127" s="98" t="e">
        <f t="shared" si="9"/>
        <v>#DIV/0!</v>
      </c>
      <c r="Q127" s="149">
        <f t="shared" si="10"/>
        <v>0</v>
      </c>
      <c r="R127" s="149" t="e">
        <f t="shared" si="11"/>
        <v>#DIV/0!</v>
      </c>
      <c r="T127" s="113"/>
      <c r="U127" s="113"/>
    </row>
    <row r="128" spans="4:21" x14ac:dyDescent="0.2">
      <c r="D128" s="101"/>
      <c r="E128" s="100"/>
      <c r="F128" s="100"/>
      <c r="G128" s="99"/>
      <c r="H128" s="99"/>
      <c r="I128" s="99"/>
      <c r="L128" s="98" t="e">
        <f t="shared" si="6"/>
        <v>#DIV/0!</v>
      </c>
      <c r="N128" s="98" t="e">
        <f t="shared" si="9"/>
        <v>#DIV/0!</v>
      </c>
      <c r="Q128" s="149">
        <f t="shared" si="10"/>
        <v>0</v>
      </c>
      <c r="R128" s="149" t="e">
        <f t="shared" si="11"/>
        <v>#DIV/0!</v>
      </c>
      <c r="T128" s="113"/>
      <c r="U128" s="113"/>
    </row>
    <row r="129" spans="4:21" x14ac:dyDescent="0.2">
      <c r="D129" s="101"/>
      <c r="E129" s="100"/>
      <c r="F129" s="100"/>
      <c r="G129" s="99"/>
      <c r="H129" s="99"/>
      <c r="I129" s="99"/>
      <c r="L129" s="98" t="e">
        <f t="shared" si="6"/>
        <v>#DIV/0!</v>
      </c>
      <c r="N129" s="98" t="e">
        <f t="shared" si="9"/>
        <v>#DIV/0!</v>
      </c>
      <c r="Q129" s="149">
        <f t="shared" si="10"/>
        <v>0</v>
      </c>
      <c r="R129" s="149" t="e">
        <f t="shared" si="11"/>
        <v>#DIV/0!</v>
      </c>
      <c r="T129" s="113"/>
      <c r="U129" s="113"/>
    </row>
    <row r="130" spans="4:21" x14ac:dyDescent="0.2">
      <c r="D130" s="101"/>
      <c r="E130" s="100"/>
      <c r="F130" s="100"/>
      <c r="G130" s="99"/>
      <c r="H130" s="99"/>
      <c r="I130" s="99"/>
      <c r="L130" s="98" t="e">
        <f t="shared" si="6"/>
        <v>#DIV/0!</v>
      </c>
      <c r="N130" s="98" t="e">
        <f t="shared" si="9"/>
        <v>#DIV/0!</v>
      </c>
      <c r="Q130" s="149">
        <f t="shared" si="10"/>
        <v>0</v>
      </c>
      <c r="R130" s="149" t="e">
        <f t="shared" si="11"/>
        <v>#DIV/0!</v>
      </c>
      <c r="T130" s="113"/>
      <c r="U130" s="113"/>
    </row>
    <row r="131" spans="4:21" x14ac:dyDescent="0.2">
      <c r="D131" s="101"/>
      <c r="E131" s="100"/>
      <c r="F131" s="100"/>
      <c r="G131" s="99"/>
      <c r="H131" s="99"/>
      <c r="I131" s="99"/>
      <c r="L131" s="98" t="e">
        <f t="shared" si="6"/>
        <v>#DIV/0!</v>
      </c>
      <c r="N131" s="98" t="e">
        <f t="shared" si="9"/>
        <v>#DIV/0!</v>
      </c>
      <c r="Q131" s="149">
        <f t="shared" si="10"/>
        <v>0</v>
      </c>
      <c r="R131" s="149" t="e">
        <f t="shared" si="11"/>
        <v>#DIV/0!</v>
      </c>
      <c r="T131" s="113"/>
      <c r="U131" s="113"/>
    </row>
    <row r="132" spans="4:21" x14ac:dyDescent="0.2">
      <c r="D132" s="101"/>
      <c r="E132" s="100"/>
      <c r="F132" s="100"/>
      <c r="G132" s="99"/>
      <c r="H132" s="99"/>
      <c r="I132" s="99"/>
      <c r="L132" s="98" t="e">
        <f t="shared" si="6"/>
        <v>#DIV/0!</v>
      </c>
      <c r="N132" s="98" t="e">
        <f t="shared" si="9"/>
        <v>#DIV/0!</v>
      </c>
      <c r="Q132" s="149">
        <f t="shared" si="10"/>
        <v>0</v>
      </c>
      <c r="R132" s="149" t="e">
        <f t="shared" si="11"/>
        <v>#DIV/0!</v>
      </c>
      <c r="T132" s="113"/>
      <c r="U132" s="113"/>
    </row>
    <row r="133" spans="4:21" x14ac:dyDescent="0.2">
      <c r="D133" s="101"/>
      <c r="E133" s="100"/>
      <c r="F133" s="100"/>
      <c r="G133" s="99"/>
      <c r="H133" s="99"/>
      <c r="I133" s="99"/>
      <c r="L133" s="98" t="e">
        <f t="shared" si="6"/>
        <v>#DIV/0!</v>
      </c>
      <c r="N133" s="98" t="e">
        <f t="shared" si="9"/>
        <v>#DIV/0!</v>
      </c>
      <c r="Q133" s="149">
        <f t="shared" si="10"/>
        <v>0</v>
      </c>
      <c r="R133" s="149" t="e">
        <f t="shared" si="11"/>
        <v>#DIV/0!</v>
      </c>
      <c r="T133" s="113"/>
      <c r="U133" s="113"/>
    </row>
    <row r="134" spans="4:21" x14ac:dyDescent="0.2">
      <c r="D134" s="101"/>
      <c r="E134" s="100"/>
      <c r="F134" s="100"/>
      <c r="G134" s="99"/>
      <c r="H134" s="99"/>
      <c r="I134" s="99"/>
      <c r="L134" s="98" t="e">
        <f t="shared" si="6"/>
        <v>#DIV/0!</v>
      </c>
      <c r="N134" s="98" t="e">
        <f t="shared" si="9"/>
        <v>#DIV/0!</v>
      </c>
      <c r="Q134" s="149">
        <f t="shared" si="10"/>
        <v>0</v>
      </c>
      <c r="R134" s="149" t="e">
        <f t="shared" si="11"/>
        <v>#DIV/0!</v>
      </c>
      <c r="T134" s="113"/>
      <c r="U134" s="113"/>
    </row>
    <row r="135" spans="4:21" x14ac:dyDescent="0.2">
      <c r="D135" s="101"/>
      <c r="E135" s="100"/>
      <c r="F135" s="100"/>
      <c r="G135" s="99"/>
      <c r="H135" s="99"/>
      <c r="I135" s="99"/>
      <c r="L135" s="98" t="e">
        <f t="shared" si="6"/>
        <v>#DIV/0!</v>
      </c>
      <c r="N135" s="98" t="e">
        <f t="shared" si="9"/>
        <v>#DIV/0!</v>
      </c>
      <c r="Q135" s="149">
        <f t="shared" si="10"/>
        <v>0</v>
      </c>
      <c r="R135" s="149" t="e">
        <f t="shared" si="11"/>
        <v>#DIV/0!</v>
      </c>
      <c r="T135" s="113"/>
      <c r="U135" s="113"/>
    </row>
    <row r="136" spans="4:21" x14ac:dyDescent="0.2">
      <c r="D136" s="101"/>
      <c r="E136" s="100"/>
      <c r="F136" s="100"/>
      <c r="G136" s="99"/>
      <c r="H136" s="99"/>
      <c r="I136" s="99"/>
      <c r="L136" s="98" t="e">
        <f t="shared" si="6"/>
        <v>#DIV/0!</v>
      </c>
      <c r="N136" s="98" t="e">
        <f t="shared" si="9"/>
        <v>#DIV/0!</v>
      </c>
      <c r="Q136" s="149">
        <f t="shared" si="10"/>
        <v>0</v>
      </c>
      <c r="R136" s="149" t="e">
        <f t="shared" si="11"/>
        <v>#DIV/0!</v>
      </c>
      <c r="T136" s="113"/>
      <c r="U136" s="113"/>
    </row>
    <row r="137" spans="4:21" x14ac:dyDescent="0.2">
      <c r="D137" s="101"/>
      <c r="E137" s="100"/>
      <c r="F137" s="100"/>
      <c r="G137" s="99"/>
      <c r="H137" s="99"/>
      <c r="I137" s="99"/>
      <c r="L137" s="98" t="e">
        <f t="shared" si="6"/>
        <v>#DIV/0!</v>
      </c>
      <c r="N137" s="98" t="e">
        <f t="shared" si="9"/>
        <v>#DIV/0!</v>
      </c>
      <c r="Q137" s="149">
        <f t="shared" si="10"/>
        <v>0</v>
      </c>
      <c r="R137" s="149" t="e">
        <f t="shared" si="11"/>
        <v>#DIV/0!</v>
      </c>
      <c r="T137" s="113"/>
      <c r="U137" s="113"/>
    </row>
    <row r="138" spans="4:21" x14ac:dyDescent="0.2">
      <c r="D138" s="101"/>
      <c r="E138" s="100"/>
      <c r="F138" s="100"/>
      <c r="G138" s="99"/>
      <c r="H138" s="99"/>
      <c r="I138" s="99"/>
      <c r="L138" s="98" t="e">
        <f t="shared" si="6"/>
        <v>#DIV/0!</v>
      </c>
      <c r="N138" s="98" t="e">
        <f t="shared" si="9"/>
        <v>#DIV/0!</v>
      </c>
      <c r="Q138" s="149">
        <f t="shared" si="10"/>
        <v>0</v>
      </c>
      <c r="R138" s="149" t="e">
        <f t="shared" si="11"/>
        <v>#DIV/0!</v>
      </c>
      <c r="T138" s="113"/>
      <c r="U138" s="113"/>
    </row>
    <row r="139" spans="4:21" x14ac:dyDescent="0.2">
      <c r="D139" s="101"/>
      <c r="E139" s="100"/>
      <c r="F139" s="100"/>
      <c r="G139" s="99"/>
      <c r="H139" s="99"/>
      <c r="I139" s="99"/>
      <c r="L139" s="98" t="e">
        <f t="shared" si="6"/>
        <v>#DIV/0!</v>
      </c>
      <c r="N139" s="98" t="e">
        <f t="shared" si="9"/>
        <v>#DIV/0!</v>
      </c>
      <c r="Q139" s="149">
        <f t="shared" si="10"/>
        <v>0</v>
      </c>
      <c r="R139" s="149" t="e">
        <f t="shared" si="11"/>
        <v>#DIV/0!</v>
      </c>
      <c r="T139" s="113"/>
      <c r="U139" s="113"/>
    </row>
    <row r="140" spans="4:21" x14ac:dyDescent="0.2">
      <c r="D140" s="101"/>
      <c r="E140" s="100"/>
      <c r="F140" s="100"/>
      <c r="G140" s="99"/>
      <c r="H140" s="99"/>
      <c r="I140" s="99"/>
      <c r="L140" s="98" t="e">
        <f t="shared" ref="L140:L196" si="12">(H140-($L$10*H141))/(1-$L$10)</f>
        <v>#DIV/0!</v>
      </c>
      <c r="N140" s="98" t="e">
        <f t="shared" si="9"/>
        <v>#DIV/0!</v>
      </c>
      <c r="Q140" s="149">
        <f t="shared" si="10"/>
        <v>0</v>
      </c>
      <c r="R140" s="149" t="e">
        <f t="shared" si="11"/>
        <v>#DIV/0!</v>
      </c>
      <c r="T140" s="113"/>
      <c r="U140" s="113"/>
    </row>
    <row r="141" spans="4:21" x14ac:dyDescent="0.2">
      <c r="D141" s="101"/>
      <c r="E141" s="100"/>
      <c r="F141" s="100"/>
      <c r="G141" s="99"/>
      <c r="H141" s="99"/>
      <c r="I141" s="99"/>
      <c r="L141" s="98" t="e">
        <f t="shared" si="12"/>
        <v>#DIV/0!</v>
      </c>
      <c r="N141" s="98" t="e">
        <f t="shared" si="9"/>
        <v>#DIV/0!</v>
      </c>
      <c r="Q141" s="149">
        <f t="shared" si="10"/>
        <v>0</v>
      </c>
      <c r="R141" s="149" t="e">
        <f t="shared" si="11"/>
        <v>#DIV/0!</v>
      </c>
      <c r="T141" s="113"/>
      <c r="U141" s="113"/>
    </row>
    <row r="142" spans="4:21" x14ac:dyDescent="0.2">
      <c r="D142" s="101"/>
      <c r="E142" s="100"/>
      <c r="F142" s="100"/>
      <c r="G142" s="99"/>
      <c r="H142" s="99"/>
      <c r="I142" s="99"/>
      <c r="L142" s="98" t="e">
        <f t="shared" si="12"/>
        <v>#DIV/0!</v>
      </c>
      <c r="N142" s="98" t="e">
        <f t="shared" si="9"/>
        <v>#DIV/0!</v>
      </c>
      <c r="Q142" s="149">
        <f t="shared" si="10"/>
        <v>0</v>
      </c>
      <c r="R142" s="149" t="e">
        <f t="shared" si="11"/>
        <v>#DIV/0!</v>
      </c>
      <c r="T142" s="113"/>
      <c r="U142" s="113"/>
    </row>
    <row r="143" spans="4:21" x14ac:dyDescent="0.2">
      <c r="D143" s="101"/>
      <c r="E143" s="100"/>
      <c r="F143" s="100"/>
      <c r="G143" s="99"/>
      <c r="H143" s="99"/>
      <c r="I143" s="99"/>
      <c r="L143" s="98" t="e">
        <f t="shared" si="12"/>
        <v>#DIV/0!</v>
      </c>
      <c r="N143" s="98" t="e">
        <f t="shared" ref="N143:N196" si="13">(1+L143)*(1+G143)*(1-I143)-1</f>
        <v>#DIV/0!</v>
      </c>
      <c r="Q143" s="149">
        <f t="shared" ref="Q143:Q196" si="14">F143</f>
        <v>0</v>
      </c>
      <c r="R143" s="149" t="e">
        <f t="shared" ref="R143:R196" si="15">(1+N143)*(1+$I$7/4)-1</f>
        <v>#DIV/0!</v>
      </c>
      <c r="T143" s="113"/>
      <c r="U143" s="113"/>
    </row>
    <row r="144" spans="4:21" x14ac:dyDescent="0.2">
      <c r="D144" s="101"/>
      <c r="E144" s="100"/>
      <c r="F144" s="100"/>
      <c r="G144" s="99"/>
      <c r="H144" s="99"/>
      <c r="I144" s="99"/>
      <c r="L144" s="98" t="e">
        <f t="shared" si="12"/>
        <v>#DIV/0!</v>
      </c>
      <c r="N144" s="98" t="e">
        <f t="shared" si="13"/>
        <v>#DIV/0!</v>
      </c>
      <c r="Q144" s="149">
        <f t="shared" si="14"/>
        <v>0</v>
      </c>
      <c r="R144" s="149" t="e">
        <f t="shared" si="15"/>
        <v>#DIV/0!</v>
      </c>
      <c r="T144" s="113"/>
      <c r="U144" s="113"/>
    </row>
    <row r="145" spans="4:21" x14ac:dyDescent="0.2">
      <c r="D145" s="101"/>
      <c r="E145" s="100"/>
      <c r="F145" s="100"/>
      <c r="G145" s="99"/>
      <c r="H145" s="99"/>
      <c r="I145" s="99"/>
      <c r="L145" s="98" t="e">
        <f t="shared" si="12"/>
        <v>#DIV/0!</v>
      </c>
      <c r="N145" s="98" t="e">
        <f t="shared" si="13"/>
        <v>#DIV/0!</v>
      </c>
      <c r="Q145" s="149">
        <f t="shared" si="14"/>
        <v>0</v>
      </c>
      <c r="R145" s="149" t="e">
        <f t="shared" si="15"/>
        <v>#DIV/0!</v>
      </c>
      <c r="T145" s="113"/>
      <c r="U145" s="113"/>
    </row>
    <row r="146" spans="4:21" x14ac:dyDescent="0.2">
      <c r="D146" s="101"/>
      <c r="E146" s="100"/>
      <c r="F146" s="100"/>
      <c r="G146" s="99"/>
      <c r="H146" s="99"/>
      <c r="I146" s="99"/>
      <c r="L146" s="98" t="e">
        <f t="shared" si="12"/>
        <v>#DIV/0!</v>
      </c>
      <c r="N146" s="98" t="e">
        <f t="shared" si="13"/>
        <v>#DIV/0!</v>
      </c>
      <c r="Q146" s="149">
        <f t="shared" si="14"/>
        <v>0</v>
      </c>
      <c r="R146" s="149" t="e">
        <f t="shared" si="15"/>
        <v>#DIV/0!</v>
      </c>
      <c r="T146" s="113"/>
      <c r="U146" s="113"/>
    </row>
    <row r="147" spans="4:21" x14ac:dyDescent="0.2">
      <c r="D147" s="101"/>
      <c r="E147" s="100"/>
      <c r="F147" s="100"/>
      <c r="G147" s="99"/>
      <c r="H147" s="99"/>
      <c r="I147" s="99"/>
      <c r="L147" s="98" t="e">
        <f t="shared" si="12"/>
        <v>#DIV/0!</v>
      </c>
      <c r="N147" s="98" t="e">
        <f t="shared" si="13"/>
        <v>#DIV/0!</v>
      </c>
      <c r="Q147" s="149">
        <f t="shared" si="14"/>
        <v>0</v>
      </c>
      <c r="R147" s="149" t="e">
        <f t="shared" si="15"/>
        <v>#DIV/0!</v>
      </c>
      <c r="T147" s="113"/>
      <c r="U147" s="113"/>
    </row>
    <row r="148" spans="4:21" x14ac:dyDescent="0.2">
      <c r="D148" s="101"/>
      <c r="E148" s="100"/>
      <c r="F148" s="100"/>
      <c r="G148" s="99"/>
      <c r="H148" s="99"/>
      <c r="I148" s="99"/>
      <c r="L148" s="98" t="e">
        <f t="shared" si="12"/>
        <v>#DIV/0!</v>
      </c>
      <c r="N148" s="98" t="e">
        <f t="shared" si="13"/>
        <v>#DIV/0!</v>
      </c>
      <c r="Q148" s="149">
        <f t="shared" si="14"/>
        <v>0</v>
      </c>
      <c r="R148" s="149" t="e">
        <f t="shared" si="15"/>
        <v>#DIV/0!</v>
      </c>
      <c r="T148" s="113"/>
      <c r="U148" s="113"/>
    </row>
    <row r="149" spans="4:21" x14ac:dyDescent="0.2">
      <c r="D149" s="101"/>
      <c r="E149" s="100"/>
      <c r="F149" s="100"/>
      <c r="G149" s="99"/>
      <c r="H149" s="99"/>
      <c r="I149" s="99"/>
      <c r="L149" s="98" t="e">
        <f t="shared" si="12"/>
        <v>#DIV/0!</v>
      </c>
      <c r="N149" s="98" t="e">
        <f t="shared" si="13"/>
        <v>#DIV/0!</v>
      </c>
      <c r="Q149" s="149">
        <f t="shared" si="14"/>
        <v>0</v>
      </c>
      <c r="R149" s="149" t="e">
        <f t="shared" si="15"/>
        <v>#DIV/0!</v>
      </c>
      <c r="T149" s="113"/>
      <c r="U149" s="113"/>
    </row>
    <row r="150" spans="4:21" x14ac:dyDescent="0.2">
      <c r="D150" s="101"/>
      <c r="E150" s="100"/>
      <c r="F150" s="100"/>
      <c r="G150" s="99"/>
      <c r="H150" s="99"/>
      <c r="I150" s="99"/>
      <c r="L150" s="98" t="e">
        <f t="shared" si="12"/>
        <v>#DIV/0!</v>
      </c>
      <c r="N150" s="98" t="e">
        <f t="shared" si="13"/>
        <v>#DIV/0!</v>
      </c>
      <c r="Q150" s="149">
        <f t="shared" si="14"/>
        <v>0</v>
      </c>
      <c r="R150" s="149" t="e">
        <f t="shared" si="15"/>
        <v>#DIV/0!</v>
      </c>
      <c r="T150" s="113"/>
      <c r="U150" s="113"/>
    </row>
    <row r="151" spans="4:21" x14ac:dyDescent="0.2">
      <c r="D151" s="101"/>
      <c r="E151" s="100"/>
      <c r="F151" s="100"/>
      <c r="G151" s="99"/>
      <c r="H151" s="99"/>
      <c r="I151" s="99"/>
      <c r="L151" s="98" t="e">
        <f t="shared" si="12"/>
        <v>#DIV/0!</v>
      </c>
      <c r="N151" s="98" t="e">
        <f t="shared" si="13"/>
        <v>#DIV/0!</v>
      </c>
      <c r="Q151" s="149">
        <f t="shared" si="14"/>
        <v>0</v>
      </c>
      <c r="R151" s="149" t="e">
        <f t="shared" si="15"/>
        <v>#DIV/0!</v>
      </c>
      <c r="T151" s="113"/>
      <c r="U151" s="113"/>
    </row>
    <row r="152" spans="4:21" x14ac:dyDescent="0.2">
      <c r="D152" s="101"/>
      <c r="E152" s="100"/>
      <c r="F152" s="100"/>
      <c r="G152" s="99"/>
      <c r="H152" s="99"/>
      <c r="I152" s="99"/>
      <c r="L152" s="98" t="e">
        <f t="shared" si="12"/>
        <v>#DIV/0!</v>
      </c>
      <c r="N152" s="98" t="e">
        <f t="shared" si="13"/>
        <v>#DIV/0!</v>
      </c>
      <c r="Q152" s="149">
        <f t="shared" si="14"/>
        <v>0</v>
      </c>
      <c r="R152" s="149" t="e">
        <f t="shared" si="15"/>
        <v>#DIV/0!</v>
      </c>
      <c r="T152" s="113"/>
      <c r="U152" s="113"/>
    </row>
    <row r="153" spans="4:21" x14ac:dyDescent="0.2">
      <c r="D153" s="101"/>
      <c r="E153" s="100"/>
      <c r="F153" s="100"/>
      <c r="G153" s="99"/>
      <c r="H153" s="99"/>
      <c r="I153" s="99"/>
      <c r="L153" s="98" t="e">
        <f t="shared" si="12"/>
        <v>#DIV/0!</v>
      </c>
      <c r="N153" s="98" t="e">
        <f t="shared" si="13"/>
        <v>#DIV/0!</v>
      </c>
      <c r="Q153" s="149">
        <f t="shared" si="14"/>
        <v>0</v>
      </c>
      <c r="R153" s="149" t="e">
        <f t="shared" si="15"/>
        <v>#DIV/0!</v>
      </c>
      <c r="T153" s="113"/>
      <c r="U153" s="113"/>
    </row>
    <row r="154" spans="4:21" x14ac:dyDescent="0.2">
      <c r="D154" s="101"/>
      <c r="E154" s="100"/>
      <c r="F154" s="100"/>
      <c r="G154" s="99"/>
      <c r="H154" s="99"/>
      <c r="I154" s="99"/>
      <c r="L154" s="98" t="e">
        <f t="shared" si="12"/>
        <v>#DIV/0!</v>
      </c>
      <c r="N154" s="98" t="e">
        <f t="shared" si="13"/>
        <v>#DIV/0!</v>
      </c>
      <c r="Q154" s="149">
        <f t="shared" si="14"/>
        <v>0</v>
      </c>
      <c r="R154" s="149" t="e">
        <f t="shared" si="15"/>
        <v>#DIV/0!</v>
      </c>
      <c r="T154" s="113"/>
      <c r="U154" s="113"/>
    </row>
    <row r="155" spans="4:21" x14ac:dyDescent="0.2">
      <c r="D155" s="101"/>
      <c r="E155" s="100"/>
      <c r="F155" s="100"/>
      <c r="G155" s="99"/>
      <c r="H155" s="99"/>
      <c r="I155" s="99"/>
      <c r="L155" s="98" t="e">
        <f t="shared" si="12"/>
        <v>#DIV/0!</v>
      </c>
      <c r="N155" s="98" t="e">
        <f t="shared" si="13"/>
        <v>#DIV/0!</v>
      </c>
      <c r="Q155" s="149">
        <f t="shared" si="14"/>
        <v>0</v>
      </c>
      <c r="R155" s="149" t="e">
        <f t="shared" si="15"/>
        <v>#DIV/0!</v>
      </c>
      <c r="T155" s="113"/>
      <c r="U155" s="113"/>
    </row>
    <row r="156" spans="4:21" x14ac:dyDescent="0.2">
      <c r="D156" s="101"/>
      <c r="E156" s="100"/>
      <c r="F156" s="100"/>
      <c r="G156" s="99"/>
      <c r="H156" s="99"/>
      <c r="I156" s="99"/>
      <c r="L156" s="98" t="e">
        <f t="shared" si="12"/>
        <v>#DIV/0!</v>
      </c>
      <c r="N156" s="98" t="e">
        <f t="shared" si="13"/>
        <v>#DIV/0!</v>
      </c>
      <c r="Q156" s="149">
        <f t="shared" si="14"/>
        <v>0</v>
      </c>
      <c r="R156" s="149" t="e">
        <f t="shared" si="15"/>
        <v>#DIV/0!</v>
      </c>
      <c r="T156" s="113"/>
      <c r="U156" s="113"/>
    </row>
    <row r="157" spans="4:21" x14ac:dyDescent="0.2">
      <c r="D157" s="101"/>
      <c r="E157" s="100"/>
      <c r="F157" s="100"/>
      <c r="G157" s="99"/>
      <c r="H157" s="99"/>
      <c r="I157" s="99"/>
      <c r="L157" s="98" t="e">
        <f t="shared" si="12"/>
        <v>#DIV/0!</v>
      </c>
      <c r="N157" s="98" t="e">
        <f t="shared" si="13"/>
        <v>#DIV/0!</v>
      </c>
      <c r="Q157" s="149">
        <f t="shared" si="14"/>
        <v>0</v>
      </c>
      <c r="R157" s="149" t="e">
        <f t="shared" si="15"/>
        <v>#DIV/0!</v>
      </c>
      <c r="T157" s="113"/>
      <c r="U157" s="113"/>
    </row>
    <row r="158" spans="4:21" x14ac:dyDescent="0.2">
      <c r="D158" s="101"/>
      <c r="E158" s="100"/>
      <c r="F158" s="100"/>
      <c r="G158" s="99"/>
      <c r="H158" s="99"/>
      <c r="I158" s="99"/>
      <c r="L158" s="98" t="e">
        <f t="shared" si="12"/>
        <v>#DIV/0!</v>
      </c>
      <c r="N158" s="98" t="e">
        <f t="shared" si="13"/>
        <v>#DIV/0!</v>
      </c>
      <c r="Q158" s="149">
        <f t="shared" si="14"/>
        <v>0</v>
      </c>
      <c r="R158" s="149" t="e">
        <f t="shared" si="15"/>
        <v>#DIV/0!</v>
      </c>
      <c r="T158" s="113"/>
      <c r="U158" s="113"/>
    </row>
    <row r="159" spans="4:21" x14ac:dyDescent="0.2">
      <c r="D159" s="101"/>
      <c r="E159" s="100"/>
      <c r="F159" s="100"/>
      <c r="G159" s="99"/>
      <c r="H159" s="99"/>
      <c r="I159" s="99"/>
      <c r="L159" s="98" t="e">
        <f t="shared" si="12"/>
        <v>#DIV/0!</v>
      </c>
      <c r="N159" s="98" t="e">
        <f t="shared" si="13"/>
        <v>#DIV/0!</v>
      </c>
      <c r="Q159" s="149">
        <f t="shared" si="14"/>
        <v>0</v>
      </c>
      <c r="R159" s="149" t="e">
        <f t="shared" si="15"/>
        <v>#DIV/0!</v>
      </c>
      <c r="T159" s="113"/>
      <c r="U159" s="113"/>
    </row>
    <row r="160" spans="4:21" x14ac:dyDescent="0.2">
      <c r="D160" s="101"/>
      <c r="E160" s="100"/>
      <c r="F160" s="100"/>
      <c r="G160" s="99"/>
      <c r="H160" s="99"/>
      <c r="I160" s="99"/>
      <c r="L160" s="98" t="e">
        <f t="shared" si="12"/>
        <v>#DIV/0!</v>
      </c>
      <c r="N160" s="98" t="e">
        <f t="shared" si="13"/>
        <v>#DIV/0!</v>
      </c>
      <c r="Q160" s="149">
        <f t="shared" si="14"/>
        <v>0</v>
      </c>
      <c r="R160" s="149" t="e">
        <f t="shared" si="15"/>
        <v>#DIV/0!</v>
      </c>
      <c r="T160" s="113"/>
      <c r="U160" s="113"/>
    </row>
    <row r="161" spans="4:21" x14ac:dyDescent="0.2">
      <c r="D161" s="101"/>
      <c r="E161" s="100"/>
      <c r="F161" s="100"/>
      <c r="G161" s="99"/>
      <c r="H161" s="99"/>
      <c r="I161" s="99"/>
      <c r="L161" s="98" t="e">
        <f t="shared" si="12"/>
        <v>#DIV/0!</v>
      </c>
      <c r="N161" s="98" t="e">
        <f t="shared" si="13"/>
        <v>#DIV/0!</v>
      </c>
      <c r="Q161" s="149">
        <f t="shared" si="14"/>
        <v>0</v>
      </c>
      <c r="R161" s="149" t="e">
        <f t="shared" si="15"/>
        <v>#DIV/0!</v>
      </c>
      <c r="T161" s="113"/>
      <c r="U161" s="113"/>
    </row>
    <row r="162" spans="4:21" x14ac:dyDescent="0.2">
      <c r="D162" s="101"/>
      <c r="E162" s="100"/>
      <c r="F162" s="100"/>
      <c r="G162" s="99"/>
      <c r="H162" s="99"/>
      <c r="I162" s="99"/>
      <c r="L162" s="98" t="e">
        <f t="shared" si="12"/>
        <v>#DIV/0!</v>
      </c>
      <c r="N162" s="98" t="e">
        <f t="shared" si="13"/>
        <v>#DIV/0!</v>
      </c>
      <c r="Q162" s="149">
        <f t="shared" si="14"/>
        <v>0</v>
      </c>
      <c r="R162" s="149" t="e">
        <f t="shared" si="15"/>
        <v>#DIV/0!</v>
      </c>
      <c r="T162" s="113"/>
      <c r="U162" s="113"/>
    </row>
    <row r="163" spans="4:21" x14ac:dyDescent="0.2">
      <c r="D163" s="101"/>
      <c r="E163" s="100"/>
      <c r="F163" s="100"/>
      <c r="G163" s="99"/>
      <c r="H163" s="99"/>
      <c r="I163" s="99"/>
      <c r="L163" s="98" t="e">
        <f t="shared" si="12"/>
        <v>#DIV/0!</v>
      </c>
      <c r="N163" s="98" t="e">
        <f t="shared" si="13"/>
        <v>#DIV/0!</v>
      </c>
      <c r="Q163" s="149">
        <f t="shared" si="14"/>
        <v>0</v>
      </c>
      <c r="R163" s="149" t="e">
        <f t="shared" si="15"/>
        <v>#DIV/0!</v>
      </c>
      <c r="T163" s="113"/>
      <c r="U163" s="113"/>
    </row>
    <row r="164" spans="4:21" x14ac:dyDescent="0.2">
      <c r="D164" s="101"/>
      <c r="E164" s="100"/>
      <c r="F164" s="100"/>
      <c r="G164" s="99"/>
      <c r="H164" s="99"/>
      <c r="I164" s="99"/>
      <c r="L164" s="98" t="e">
        <f t="shared" si="12"/>
        <v>#DIV/0!</v>
      </c>
      <c r="N164" s="98" t="e">
        <f t="shared" si="13"/>
        <v>#DIV/0!</v>
      </c>
      <c r="Q164" s="149">
        <f t="shared" si="14"/>
        <v>0</v>
      </c>
      <c r="R164" s="149" t="e">
        <f t="shared" si="15"/>
        <v>#DIV/0!</v>
      </c>
      <c r="T164" s="113"/>
      <c r="U164" s="113"/>
    </row>
    <row r="165" spans="4:21" x14ac:dyDescent="0.2">
      <c r="D165" s="101"/>
      <c r="E165" s="100"/>
      <c r="F165" s="100"/>
      <c r="G165" s="99"/>
      <c r="H165" s="99"/>
      <c r="I165" s="99"/>
      <c r="L165" s="98" t="e">
        <f t="shared" si="12"/>
        <v>#DIV/0!</v>
      </c>
      <c r="N165" s="98" t="e">
        <f t="shared" si="13"/>
        <v>#DIV/0!</v>
      </c>
      <c r="Q165" s="149">
        <f t="shared" si="14"/>
        <v>0</v>
      </c>
      <c r="R165" s="149" t="e">
        <f t="shared" si="15"/>
        <v>#DIV/0!</v>
      </c>
      <c r="T165" s="113"/>
      <c r="U165" s="113"/>
    </row>
    <row r="166" spans="4:21" x14ac:dyDescent="0.2">
      <c r="D166" s="101"/>
      <c r="E166" s="100"/>
      <c r="F166" s="100"/>
      <c r="G166" s="99"/>
      <c r="H166" s="99"/>
      <c r="I166" s="99"/>
      <c r="L166" s="98" t="e">
        <f t="shared" si="12"/>
        <v>#DIV/0!</v>
      </c>
      <c r="N166" s="98" t="e">
        <f t="shared" si="13"/>
        <v>#DIV/0!</v>
      </c>
      <c r="Q166" s="149">
        <f t="shared" si="14"/>
        <v>0</v>
      </c>
      <c r="R166" s="149" t="e">
        <f t="shared" si="15"/>
        <v>#DIV/0!</v>
      </c>
      <c r="T166" s="113"/>
      <c r="U166" s="113"/>
    </row>
    <row r="167" spans="4:21" x14ac:dyDescent="0.2">
      <c r="D167" s="101"/>
      <c r="E167" s="100"/>
      <c r="F167" s="100"/>
      <c r="G167" s="99"/>
      <c r="H167" s="99"/>
      <c r="I167" s="99"/>
      <c r="L167" s="98" t="e">
        <f t="shared" si="12"/>
        <v>#DIV/0!</v>
      </c>
      <c r="N167" s="98" t="e">
        <f t="shared" si="13"/>
        <v>#DIV/0!</v>
      </c>
      <c r="Q167" s="149">
        <f t="shared" si="14"/>
        <v>0</v>
      </c>
      <c r="R167" s="149" t="e">
        <f t="shared" si="15"/>
        <v>#DIV/0!</v>
      </c>
      <c r="T167" s="113"/>
      <c r="U167" s="113"/>
    </row>
    <row r="168" spans="4:21" x14ac:dyDescent="0.2">
      <c r="D168" s="101"/>
      <c r="E168" s="100"/>
      <c r="F168" s="100"/>
      <c r="G168" s="99"/>
      <c r="H168" s="99"/>
      <c r="I168" s="99"/>
      <c r="L168" s="98" t="e">
        <f t="shared" si="12"/>
        <v>#DIV/0!</v>
      </c>
      <c r="N168" s="98" t="e">
        <f t="shared" si="13"/>
        <v>#DIV/0!</v>
      </c>
      <c r="Q168" s="149">
        <f t="shared" si="14"/>
        <v>0</v>
      </c>
      <c r="R168" s="149" t="e">
        <f t="shared" si="15"/>
        <v>#DIV/0!</v>
      </c>
      <c r="T168" s="113"/>
      <c r="U168" s="113"/>
    </row>
    <row r="169" spans="4:21" x14ac:dyDescent="0.2">
      <c r="D169" s="101"/>
      <c r="E169" s="100"/>
      <c r="F169" s="100"/>
      <c r="G169" s="99"/>
      <c r="H169" s="99"/>
      <c r="I169" s="99"/>
      <c r="L169" s="98" t="e">
        <f t="shared" si="12"/>
        <v>#DIV/0!</v>
      </c>
      <c r="N169" s="98" t="e">
        <f t="shared" si="13"/>
        <v>#DIV/0!</v>
      </c>
      <c r="Q169" s="149">
        <f t="shared" si="14"/>
        <v>0</v>
      </c>
      <c r="R169" s="149" t="e">
        <f t="shared" si="15"/>
        <v>#DIV/0!</v>
      </c>
      <c r="T169" s="113"/>
      <c r="U169" s="113"/>
    </row>
    <row r="170" spans="4:21" x14ac:dyDescent="0.2">
      <c r="D170" s="101"/>
      <c r="E170" s="100"/>
      <c r="F170" s="100"/>
      <c r="G170" s="99"/>
      <c r="H170" s="99"/>
      <c r="I170" s="99"/>
      <c r="L170" s="98" t="e">
        <f t="shared" si="12"/>
        <v>#DIV/0!</v>
      </c>
      <c r="N170" s="98" t="e">
        <f t="shared" si="13"/>
        <v>#DIV/0!</v>
      </c>
      <c r="Q170" s="149">
        <f t="shared" si="14"/>
        <v>0</v>
      </c>
      <c r="R170" s="149" t="e">
        <f t="shared" si="15"/>
        <v>#DIV/0!</v>
      </c>
      <c r="T170" s="113"/>
      <c r="U170" s="113"/>
    </row>
    <row r="171" spans="4:21" x14ac:dyDescent="0.2">
      <c r="D171" s="101"/>
      <c r="E171" s="100"/>
      <c r="F171" s="100"/>
      <c r="G171" s="99"/>
      <c r="H171" s="99"/>
      <c r="I171" s="99"/>
      <c r="L171" s="98" t="e">
        <f t="shared" si="12"/>
        <v>#DIV/0!</v>
      </c>
      <c r="N171" s="98" t="e">
        <f t="shared" si="13"/>
        <v>#DIV/0!</v>
      </c>
      <c r="Q171" s="149">
        <f t="shared" si="14"/>
        <v>0</v>
      </c>
      <c r="R171" s="149" t="e">
        <f t="shared" si="15"/>
        <v>#DIV/0!</v>
      </c>
      <c r="T171" s="113"/>
      <c r="U171" s="113"/>
    </row>
    <row r="172" spans="4:21" x14ac:dyDescent="0.2">
      <c r="D172" s="101"/>
      <c r="E172" s="100"/>
      <c r="F172" s="100"/>
      <c r="G172" s="99"/>
      <c r="H172" s="99"/>
      <c r="I172" s="99"/>
      <c r="L172" s="98" t="e">
        <f t="shared" si="12"/>
        <v>#DIV/0!</v>
      </c>
      <c r="N172" s="98" t="e">
        <f t="shared" si="13"/>
        <v>#DIV/0!</v>
      </c>
      <c r="Q172" s="149">
        <f t="shared" si="14"/>
        <v>0</v>
      </c>
      <c r="R172" s="149" t="e">
        <f t="shared" si="15"/>
        <v>#DIV/0!</v>
      </c>
      <c r="T172" s="113"/>
      <c r="U172" s="113"/>
    </row>
    <row r="173" spans="4:21" x14ac:dyDescent="0.2">
      <c r="D173" s="101"/>
      <c r="E173" s="100"/>
      <c r="F173" s="100"/>
      <c r="G173" s="99"/>
      <c r="H173" s="99"/>
      <c r="I173" s="99"/>
      <c r="L173" s="98" t="e">
        <f t="shared" si="12"/>
        <v>#DIV/0!</v>
      </c>
      <c r="N173" s="98" t="e">
        <f t="shared" si="13"/>
        <v>#DIV/0!</v>
      </c>
      <c r="Q173" s="149">
        <f t="shared" si="14"/>
        <v>0</v>
      </c>
      <c r="R173" s="149" t="e">
        <f t="shared" si="15"/>
        <v>#DIV/0!</v>
      </c>
      <c r="T173" s="113"/>
      <c r="U173" s="113"/>
    </row>
    <row r="174" spans="4:21" x14ac:dyDescent="0.2">
      <c r="D174" s="101"/>
      <c r="E174" s="100"/>
      <c r="F174" s="100"/>
      <c r="G174" s="99"/>
      <c r="H174" s="99"/>
      <c r="I174" s="99"/>
      <c r="L174" s="98" t="e">
        <f t="shared" si="12"/>
        <v>#DIV/0!</v>
      </c>
      <c r="N174" s="98" t="e">
        <f t="shared" si="13"/>
        <v>#DIV/0!</v>
      </c>
      <c r="Q174" s="149">
        <f t="shared" si="14"/>
        <v>0</v>
      </c>
      <c r="R174" s="149" t="e">
        <f t="shared" si="15"/>
        <v>#DIV/0!</v>
      </c>
      <c r="T174" s="113"/>
      <c r="U174" s="113"/>
    </row>
    <row r="175" spans="4:21" x14ac:dyDescent="0.2">
      <c r="D175" s="101"/>
      <c r="E175" s="100"/>
      <c r="F175" s="100"/>
      <c r="G175" s="99"/>
      <c r="H175" s="99"/>
      <c r="I175" s="99"/>
      <c r="L175" s="98" t="e">
        <f t="shared" si="12"/>
        <v>#DIV/0!</v>
      </c>
      <c r="N175" s="98" t="e">
        <f t="shared" si="13"/>
        <v>#DIV/0!</v>
      </c>
      <c r="Q175" s="149">
        <f t="shared" si="14"/>
        <v>0</v>
      </c>
      <c r="R175" s="149" t="e">
        <f t="shared" si="15"/>
        <v>#DIV/0!</v>
      </c>
      <c r="T175" s="113"/>
      <c r="U175" s="113"/>
    </row>
    <row r="176" spans="4:21" x14ac:dyDescent="0.2">
      <c r="D176" s="101"/>
      <c r="E176" s="100"/>
      <c r="F176" s="100"/>
      <c r="G176" s="99"/>
      <c r="H176" s="99"/>
      <c r="I176" s="99"/>
      <c r="L176" s="98" t="e">
        <f t="shared" si="12"/>
        <v>#DIV/0!</v>
      </c>
      <c r="N176" s="98" t="e">
        <f t="shared" si="13"/>
        <v>#DIV/0!</v>
      </c>
      <c r="Q176" s="149">
        <f t="shared" si="14"/>
        <v>0</v>
      </c>
      <c r="R176" s="149" t="e">
        <f t="shared" si="15"/>
        <v>#DIV/0!</v>
      </c>
      <c r="T176" s="113"/>
      <c r="U176" s="113"/>
    </row>
    <row r="177" spans="4:21" x14ac:dyDescent="0.2">
      <c r="D177" s="101"/>
      <c r="E177" s="100"/>
      <c r="F177" s="100"/>
      <c r="G177" s="99"/>
      <c r="H177" s="99"/>
      <c r="I177" s="99"/>
      <c r="L177" s="98" t="e">
        <f t="shared" si="12"/>
        <v>#DIV/0!</v>
      </c>
      <c r="N177" s="98" t="e">
        <f t="shared" si="13"/>
        <v>#DIV/0!</v>
      </c>
      <c r="Q177" s="149">
        <f t="shared" si="14"/>
        <v>0</v>
      </c>
      <c r="R177" s="149" t="e">
        <f t="shared" si="15"/>
        <v>#DIV/0!</v>
      </c>
      <c r="T177" s="113"/>
      <c r="U177" s="113"/>
    </row>
    <row r="178" spans="4:21" x14ac:dyDescent="0.2">
      <c r="D178" s="101"/>
      <c r="E178" s="100"/>
      <c r="F178" s="100"/>
      <c r="G178" s="99"/>
      <c r="H178" s="99"/>
      <c r="I178" s="99"/>
      <c r="L178" s="98" t="e">
        <f t="shared" si="12"/>
        <v>#DIV/0!</v>
      </c>
      <c r="N178" s="98" t="e">
        <f t="shared" si="13"/>
        <v>#DIV/0!</v>
      </c>
      <c r="Q178" s="149">
        <f t="shared" si="14"/>
        <v>0</v>
      </c>
      <c r="R178" s="149" t="e">
        <f t="shared" si="15"/>
        <v>#DIV/0!</v>
      </c>
      <c r="T178" s="113"/>
      <c r="U178" s="113"/>
    </row>
    <row r="179" spans="4:21" x14ac:dyDescent="0.2">
      <c r="D179" s="101"/>
      <c r="E179" s="100"/>
      <c r="F179" s="100"/>
      <c r="G179" s="99"/>
      <c r="H179" s="99"/>
      <c r="I179" s="99"/>
      <c r="L179" s="98" t="e">
        <f t="shared" si="12"/>
        <v>#DIV/0!</v>
      </c>
      <c r="N179" s="98" t="e">
        <f t="shared" si="13"/>
        <v>#DIV/0!</v>
      </c>
      <c r="Q179" s="149">
        <f t="shared" si="14"/>
        <v>0</v>
      </c>
      <c r="R179" s="149" t="e">
        <f t="shared" si="15"/>
        <v>#DIV/0!</v>
      </c>
      <c r="T179" s="113"/>
      <c r="U179" s="113"/>
    </row>
    <row r="180" spans="4:21" x14ac:dyDescent="0.2">
      <c r="D180" s="101"/>
      <c r="E180" s="100"/>
      <c r="F180" s="100"/>
      <c r="G180" s="99"/>
      <c r="H180" s="99"/>
      <c r="I180" s="99"/>
      <c r="L180" s="98" t="e">
        <f t="shared" si="12"/>
        <v>#DIV/0!</v>
      </c>
      <c r="N180" s="98" t="e">
        <f t="shared" si="13"/>
        <v>#DIV/0!</v>
      </c>
      <c r="Q180" s="149">
        <f t="shared" si="14"/>
        <v>0</v>
      </c>
      <c r="R180" s="149" t="e">
        <f t="shared" si="15"/>
        <v>#DIV/0!</v>
      </c>
      <c r="T180" s="113"/>
      <c r="U180" s="113"/>
    </row>
    <row r="181" spans="4:21" x14ac:dyDescent="0.2">
      <c r="D181" s="101"/>
      <c r="E181" s="100"/>
      <c r="F181" s="100"/>
      <c r="G181" s="99"/>
      <c r="H181" s="99"/>
      <c r="I181" s="99"/>
      <c r="L181" s="98" t="e">
        <f t="shared" si="12"/>
        <v>#DIV/0!</v>
      </c>
      <c r="N181" s="98" t="e">
        <f t="shared" si="13"/>
        <v>#DIV/0!</v>
      </c>
      <c r="Q181" s="149">
        <f t="shared" si="14"/>
        <v>0</v>
      </c>
      <c r="R181" s="149" t="e">
        <f t="shared" si="15"/>
        <v>#DIV/0!</v>
      </c>
      <c r="T181" s="113"/>
      <c r="U181" s="113"/>
    </row>
    <row r="182" spans="4:21" x14ac:dyDescent="0.2">
      <c r="D182" s="101"/>
      <c r="E182" s="100"/>
      <c r="F182" s="100"/>
      <c r="G182" s="99"/>
      <c r="H182" s="99"/>
      <c r="I182" s="99"/>
      <c r="L182" s="98" t="e">
        <f t="shared" si="12"/>
        <v>#DIV/0!</v>
      </c>
      <c r="N182" s="98" t="e">
        <f t="shared" si="13"/>
        <v>#DIV/0!</v>
      </c>
      <c r="Q182" s="149">
        <f t="shared" si="14"/>
        <v>0</v>
      </c>
      <c r="R182" s="149" t="e">
        <f t="shared" si="15"/>
        <v>#DIV/0!</v>
      </c>
      <c r="T182" s="113"/>
      <c r="U182" s="113"/>
    </row>
    <row r="183" spans="4:21" x14ac:dyDescent="0.2">
      <c r="D183" s="101"/>
      <c r="E183" s="100"/>
      <c r="F183" s="100"/>
      <c r="G183" s="99"/>
      <c r="H183" s="99"/>
      <c r="I183" s="99"/>
      <c r="L183" s="98" t="e">
        <f t="shared" si="12"/>
        <v>#DIV/0!</v>
      </c>
      <c r="N183" s="98" t="e">
        <f t="shared" si="13"/>
        <v>#DIV/0!</v>
      </c>
      <c r="Q183" s="149">
        <f t="shared" si="14"/>
        <v>0</v>
      </c>
      <c r="R183" s="149" t="e">
        <f t="shared" si="15"/>
        <v>#DIV/0!</v>
      </c>
      <c r="T183" s="113"/>
      <c r="U183" s="113"/>
    </row>
    <row r="184" spans="4:21" x14ac:dyDescent="0.2">
      <c r="D184" s="101"/>
      <c r="E184" s="100"/>
      <c r="F184" s="100"/>
      <c r="G184" s="99"/>
      <c r="H184" s="99"/>
      <c r="I184" s="99"/>
      <c r="L184" s="98" t="e">
        <f t="shared" si="12"/>
        <v>#DIV/0!</v>
      </c>
      <c r="N184" s="98" t="e">
        <f t="shared" si="13"/>
        <v>#DIV/0!</v>
      </c>
      <c r="Q184" s="149">
        <f t="shared" si="14"/>
        <v>0</v>
      </c>
      <c r="R184" s="149" t="e">
        <f t="shared" si="15"/>
        <v>#DIV/0!</v>
      </c>
    </row>
    <row r="185" spans="4:21" x14ac:dyDescent="0.2">
      <c r="D185" s="101"/>
      <c r="E185" s="100"/>
      <c r="F185" s="100"/>
      <c r="G185" s="99"/>
      <c r="H185" s="99"/>
      <c r="I185" s="99"/>
      <c r="L185" s="98" t="e">
        <f t="shared" si="12"/>
        <v>#DIV/0!</v>
      </c>
      <c r="N185" s="98" t="e">
        <f t="shared" si="13"/>
        <v>#DIV/0!</v>
      </c>
      <c r="Q185" s="149">
        <f t="shared" si="14"/>
        <v>0</v>
      </c>
      <c r="R185" s="149" t="e">
        <f t="shared" si="15"/>
        <v>#DIV/0!</v>
      </c>
    </row>
    <row r="186" spans="4:21" x14ac:dyDescent="0.2">
      <c r="D186" s="101"/>
      <c r="E186" s="100"/>
      <c r="F186" s="100"/>
      <c r="G186" s="99"/>
      <c r="H186" s="99"/>
      <c r="I186" s="99"/>
      <c r="L186" s="98" t="e">
        <f t="shared" si="12"/>
        <v>#DIV/0!</v>
      </c>
      <c r="N186" s="98" t="e">
        <f t="shared" si="13"/>
        <v>#DIV/0!</v>
      </c>
      <c r="Q186" s="149">
        <f t="shared" si="14"/>
        <v>0</v>
      </c>
      <c r="R186" s="149" t="e">
        <f t="shared" si="15"/>
        <v>#DIV/0!</v>
      </c>
    </row>
    <row r="187" spans="4:21" x14ac:dyDescent="0.2">
      <c r="D187" s="101"/>
      <c r="E187" s="100"/>
      <c r="F187" s="100"/>
      <c r="G187" s="99"/>
      <c r="H187" s="99"/>
      <c r="I187" s="99"/>
      <c r="L187" s="98" t="e">
        <f t="shared" si="12"/>
        <v>#DIV/0!</v>
      </c>
      <c r="N187" s="98" t="e">
        <f t="shared" si="13"/>
        <v>#DIV/0!</v>
      </c>
      <c r="Q187" s="149">
        <f t="shared" si="14"/>
        <v>0</v>
      </c>
      <c r="R187" s="149" t="e">
        <f t="shared" si="15"/>
        <v>#DIV/0!</v>
      </c>
    </row>
    <row r="188" spans="4:21" x14ac:dyDescent="0.2">
      <c r="D188" s="101"/>
      <c r="E188" s="100"/>
      <c r="F188" s="100"/>
      <c r="G188" s="99"/>
      <c r="H188" s="99"/>
      <c r="I188" s="99"/>
      <c r="L188" s="98" t="e">
        <f t="shared" si="12"/>
        <v>#DIV/0!</v>
      </c>
      <c r="N188" s="98" t="e">
        <f t="shared" si="13"/>
        <v>#DIV/0!</v>
      </c>
      <c r="Q188" s="149">
        <f t="shared" si="14"/>
        <v>0</v>
      </c>
      <c r="R188" s="149" t="e">
        <f t="shared" si="15"/>
        <v>#DIV/0!</v>
      </c>
    </row>
    <row r="189" spans="4:21" x14ac:dyDescent="0.2">
      <c r="D189" s="101"/>
      <c r="E189" s="100"/>
      <c r="F189" s="100"/>
      <c r="G189" s="99"/>
      <c r="H189" s="99"/>
      <c r="I189" s="99"/>
      <c r="L189" s="98" t="e">
        <f t="shared" si="12"/>
        <v>#DIV/0!</v>
      </c>
      <c r="N189" s="98" t="e">
        <f t="shared" si="13"/>
        <v>#DIV/0!</v>
      </c>
      <c r="Q189" s="149">
        <f t="shared" si="14"/>
        <v>0</v>
      </c>
      <c r="R189" s="149" t="e">
        <f t="shared" si="15"/>
        <v>#DIV/0!</v>
      </c>
    </row>
    <row r="190" spans="4:21" x14ac:dyDescent="0.2">
      <c r="D190" s="101"/>
      <c r="E190" s="100"/>
      <c r="F190" s="100"/>
      <c r="G190" s="99"/>
      <c r="H190" s="99"/>
      <c r="I190" s="99"/>
      <c r="L190" s="98" t="e">
        <f t="shared" si="12"/>
        <v>#DIV/0!</v>
      </c>
      <c r="N190" s="98" t="e">
        <f t="shared" si="13"/>
        <v>#DIV/0!</v>
      </c>
      <c r="Q190" s="149">
        <f t="shared" si="14"/>
        <v>0</v>
      </c>
      <c r="R190" s="149" t="e">
        <f t="shared" si="15"/>
        <v>#DIV/0!</v>
      </c>
    </row>
    <row r="191" spans="4:21" x14ac:dyDescent="0.2">
      <c r="D191" s="101"/>
      <c r="E191" s="100"/>
      <c r="F191" s="100"/>
      <c r="G191" s="99"/>
      <c r="H191" s="99"/>
      <c r="I191" s="99"/>
      <c r="L191" s="98" t="e">
        <f t="shared" si="12"/>
        <v>#DIV/0!</v>
      </c>
      <c r="N191" s="98" t="e">
        <f t="shared" si="13"/>
        <v>#DIV/0!</v>
      </c>
      <c r="Q191" s="149">
        <f t="shared" si="14"/>
        <v>0</v>
      </c>
      <c r="R191" s="149" t="e">
        <f t="shared" si="15"/>
        <v>#DIV/0!</v>
      </c>
    </row>
    <row r="192" spans="4:21" x14ac:dyDescent="0.2">
      <c r="D192" s="101"/>
      <c r="E192" s="100"/>
      <c r="F192" s="100"/>
      <c r="G192" s="99"/>
      <c r="H192" s="99"/>
      <c r="I192" s="99"/>
      <c r="L192" s="98" t="e">
        <f t="shared" si="12"/>
        <v>#DIV/0!</v>
      </c>
      <c r="N192" s="98" t="e">
        <f t="shared" si="13"/>
        <v>#DIV/0!</v>
      </c>
      <c r="Q192" s="149">
        <f t="shared" si="14"/>
        <v>0</v>
      </c>
      <c r="R192" s="149" t="e">
        <f t="shared" si="15"/>
        <v>#DIV/0!</v>
      </c>
    </row>
    <row r="193" spans="4:18" x14ac:dyDescent="0.2">
      <c r="D193" s="101"/>
      <c r="E193" s="100"/>
      <c r="F193" s="100"/>
      <c r="G193" s="99"/>
      <c r="H193" s="99"/>
      <c r="I193" s="99"/>
      <c r="L193" s="98" t="e">
        <f t="shared" si="12"/>
        <v>#DIV/0!</v>
      </c>
      <c r="N193" s="98" t="e">
        <f t="shared" si="13"/>
        <v>#DIV/0!</v>
      </c>
      <c r="Q193" s="149">
        <f t="shared" si="14"/>
        <v>0</v>
      </c>
      <c r="R193" s="149" t="e">
        <f t="shared" si="15"/>
        <v>#DIV/0!</v>
      </c>
    </row>
    <row r="194" spans="4:18" x14ac:dyDescent="0.2">
      <c r="D194" s="101"/>
      <c r="E194" s="100"/>
      <c r="F194" s="100"/>
      <c r="G194" s="99"/>
      <c r="H194" s="99"/>
      <c r="I194" s="99"/>
      <c r="L194" s="98" t="e">
        <f t="shared" si="12"/>
        <v>#DIV/0!</v>
      </c>
      <c r="N194" s="98" t="e">
        <f t="shared" si="13"/>
        <v>#DIV/0!</v>
      </c>
      <c r="Q194" s="149">
        <f t="shared" si="14"/>
        <v>0</v>
      </c>
      <c r="R194" s="149" t="e">
        <f t="shared" si="15"/>
        <v>#DIV/0!</v>
      </c>
    </row>
    <row r="195" spans="4:18" x14ac:dyDescent="0.2">
      <c r="D195" s="101"/>
      <c r="E195" s="100"/>
      <c r="F195" s="100"/>
      <c r="G195" s="99"/>
      <c r="H195" s="99"/>
      <c r="I195" s="99"/>
      <c r="L195" s="98" t="e">
        <f t="shared" si="12"/>
        <v>#DIV/0!</v>
      </c>
      <c r="N195" s="98" t="e">
        <f t="shared" si="13"/>
        <v>#DIV/0!</v>
      </c>
      <c r="Q195" s="149">
        <f t="shared" si="14"/>
        <v>0</v>
      </c>
      <c r="R195" s="149" t="e">
        <f t="shared" si="15"/>
        <v>#DIV/0!</v>
      </c>
    </row>
    <row r="196" spans="4:18" x14ac:dyDescent="0.2">
      <c r="D196" s="101"/>
      <c r="E196" s="100"/>
      <c r="F196" s="100"/>
      <c r="G196" s="99"/>
      <c r="H196" s="99"/>
      <c r="I196" s="99"/>
      <c r="L196" s="98" t="e">
        <f t="shared" si="12"/>
        <v>#DIV/0!</v>
      </c>
      <c r="N196" s="98" t="e">
        <f t="shared" si="13"/>
        <v>#DIV/0!</v>
      </c>
      <c r="Q196" s="149">
        <f t="shared" si="14"/>
        <v>0</v>
      </c>
      <c r="R196" s="149" t="e">
        <f t="shared" si="15"/>
        <v>#DIV/0!</v>
      </c>
    </row>
  </sheetData>
  <mergeCells count="8">
    <mergeCell ref="B15:B17"/>
    <mergeCell ref="L6:L9"/>
    <mergeCell ref="N6:N9"/>
    <mergeCell ref="O6:O9"/>
    <mergeCell ref="T6:T9"/>
    <mergeCell ref="D10:I10"/>
    <mergeCell ref="Q10:Q11"/>
    <mergeCell ref="R10:R11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A99D-9CFD-46F6-9CD7-76F84174F17B}">
  <sheetPr codeName="Sheet27"/>
  <dimension ref="F8:H19"/>
  <sheetViews>
    <sheetView workbookViewId="0">
      <selection activeCell="I28" sqref="I28"/>
    </sheetView>
  </sheetViews>
  <sheetFormatPr defaultRowHeight="12" x14ac:dyDescent="0.2"/>
  <cols>
    <col min="6" max="6" width="16.5" bestFit="1" customWidth="1"/>
    <col min="7" max="7" width="12.83203125" customWidth="1"/>
    <col min="8" max="8" width="8.83203125" hidden="1" customWidth="1"/>
  </cols>
  <sheetData>
    <row r="8" spans="6:8" x14ac:dyDescent="0.2">
      <c r="F8" t="s">
        <v>72</v>
      </c>
      <c r="G8" s="65" t="s">
        <v>94</v>
      </c>
      <c r="H8" s="64"/>
    </row>
    <row r="9" spans="6:8" x14ac:dyDescent="0.2">
      <c r="F9" t="s">
        <v>74</v>
      </c>
      <c r="G9" s="66" t="s">
        <v>73</v>
      </c>
      <c r="H9" s="54"/>
    </row>
    <row r="10" spans="6:8" x14ac:dyDescent="0.2">
      <c r="F10" t="s">
        <v>76</v>
      </c>
      <c r="G10" s="67" t="s">
        <v>75</v>
      </c>
      <c r="H10" s="55"/>
    </row>
    <row r="11" spans="6:8" x14ac:dyDescent="0.2">
      <c r="F11" t="s">
        <v>77</v>
      </c>
      <c r="G11" s="68" t="s">
        <v>78</v>
      </c>
      <c r="H11" s="56"/>
    </row>
    <row r="12" spans="6:8" x14ac:dyDescent="0.2">
      <c r="F12" t="s">
        <v>80</v>
      </c>
      <c r="G12" s="69" t="s">
        <v>79</v>
      </c>
      <c r="H12" s="57"/>
    </row>
    <row r="13" spans="6:8" x14ac:dyDescent="0.2">
      <c r="F13" t="s">
        <v>81</v>
      </c>
      <c r="G13" s="70" t="s">
        <v>91</v>
      </c>
      <c r="H13" s="58"/>
    </row>
    <row r="14" spans="6:8" x14ac:dyDescent="0.2">
      <c r="F14" t="s">
        <v>82</v>
      </c>
      <c r="G14" s="71" t="s">
        <v>92</v>
      </c>
      <c r="H14" s="59"/>
    </row>
    <row r="15" spans="6:8" x14ac:dyDescent="0.2">
      <c r="F15" t="s">
        <v>84</v>
      </c>
      <c r="G15" s="72" t="s">
        <v>83</v>
      </c>
      <c r="H15" s="60"/>
    </row>
    <row r="16" spans="6:8" x14ac:dyDescent="0.2">
      <c r="F16" t="s">
        <v>87</v>
      </c>
      <c r="G16" s="73" t="s">
        <v>86</v>
      </c>
      <c r="H16" s="61"/>
    </row>
    <row r="17" spans="6:8" x14ac:dyDescent="0.2">
      <c r="F17" t="s">
        <v>85</v>
      </c>
      <c r="G17" s="74" t="s">
        <v>93</v>
      </c>
      <c r="H17" s="62"/>
    </row>
    <row r="18" spans="6:8" x14ac:dyDescent="0.2">
      <c r="F18" t="s">
        <v>89</v>
      </c>
      <c r="G18" s="75" t="s">
        <v>88</v>
      </c>
      <c r="H18" s="63"/>
    </row>
    <row r="19" spans="6:8" x14ac:dyDescent="0.2">
      <c r="F19" t="s">
        <v>90</v>
      </c>
      <c r="G19" s="76" t="s">
        <v>71</v>
      </c>
      <c r="H19" s="5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4ABEF-6884-4B5B-A2D1-671C03871D70}">
  <sheetPr codeName="Sheet28"/>
  <dimension ref="A6:AE351"/>
  <sheetViews>
    <sheetView showGridLines="0" topLeftCell="X328" workbookViewId="0">
      <selection activeCell="I28" sqref="I28"/>
    </sheetView>
  </sheetViews>
  <sheetFormatPr defaultColWidth="9.33203125" defaultRowHeight="15" x14ac:dyDescent="0.25"/>
  <cols>
    <col min="1" max="1" width="15" style="115" customWidth="1"/>
    <col min="2" max="2" width="13.6640625" style="115" customWidth="1"/>
    <col min="3" max="3" width="17.83203125" style="115" customWidth="1"/>
    <col min="4" max="5" width="16.33203125" style="115" customWidth="1"/>
    <col min="6" max="6" width="28.83203125" style="115" customWidth="1"/>
    <col min="7" max="7" width="9.5" style="115" customWidth="1"/>
    <col min="8" max="8" width="17.83203125" style="115" customWidth="1"/>
    <col min="9" max="9" width="16.33203125" style="115" customWidth="1"/>
    <col min="10" max="10" width="12.33203125" style="115" customWidth="1"/>
    <col min="11" max="11" width="20.5" style="115" customWidth="1"/>
    <col min="12" max="13" width="8.1640625" style="115" customWidth="1"/>
    <col min="14" max="14" width="21.83203125" style="115" customWidth="1"/>
    <col min="15" max="15" width="15" style="115" customWidth="1"/>
    <col min="16" max="16" width="17.83203125" style="115" customWidth="1"/>
    <col min="17" max="17" width="10.83203125" style="115" customWidth="1"/>
    <col min="18" max="18" width="8.1640625" style="115" customWidth="1"/>
    <col min="19" max="19" width="26" style="115" customWidth="1"/>
    <col min="20" max="20" width="13.6640625" style="115" customWidth="1"/>
    <col min="21" max="21" width="9.5" style="115" customWidth="1"/>
    <col min="22" max="22" width="17.83203125" style="115" customWidth="1"/>
    <col min="23" max="23" width="28.83203125" style="115" customWidth="1"/>
    <col min="24" max="24" width="17.83203125" style="115" customWidth="1"/>
    <col min="25" max="25" width="21.83203125" style="115" customWidth="1"/>
    <col min="26" max="26" width="8.1640625" style="115" customWidth="1"/>
    <col min="27" max="28" width="9.33203125" style="115"/>
    <col min="29" max="29" width="13.83203125" style="115" bestFit="1" customWidth="1"/>
    <col min="30" max="16384" width="9.33203125" style="115"/>
  </cols>
  <sheetData>
    <row r="6" spans="1:31" ht="30" x14ac:dyDescent="0.4">
      <c r="A6" s="122" t="s">
        <v>468</v>
      </c>
    </row>
    <row r="8" spans="1:31" x14ac:dyDescent="0.25">
      <c r="A8" s="115" t="s">
        <v>467</v>
      </c>
    </row>
    <row r="9" spans="1:31" x14ac:dyDescent="0.25">
      <c r="A9" s="115" t="s">
        <v>466</v>
      </c>
    </row>
    <row r="10" spans="1:31" ht="17.25" x14ac:dyDescent="0.25">
      <c r="A10" s="115" t="s">
        <v>465</v>
      </c>
      <c r="B10" s="115" t="s">
        <v>464</v>
      </c>
      <c r="C10" s="115" t="s">
        <v>463</v>
      </c>
      <c r="D10" s="115" t="s">
        <v>462</v>
      </c>
      <c r="E10" s="115" t="s">
        <v>461</v>
      </c>
      <c r="F10" s="115" t="s">
        <v>460</v>
      </c>
      <c r="G10" s="115" t="s">
        <v>459</v>
      </c>
      <c r="H10" s="115" t="s">
        <v>458</v>
      </c>
      <c r="I10" s="115" t="s">
        <v>457</v>
      </c>
      <c r="J10" s="115" t="s">
        <v>456</v>
      </c>
      <c r="K10" s="115" t="s">
        <v>455</v>
      </c>
      <c r="L10" s="115" t="s">
        <v>454</v>
      </c>
      <c r="M10" s="115" t="s">
        <v>453</v>
      </c>
      <c r="N10" s="115" t="s">
        <v>452</v>
      </c>
      <c r="O10" s="115" t="s">
        <v>451</v>
      </c>
      <c r="P10" s="115" t="s">
        <v>450</v>
      </c>
      <c r="Q10" s="115" t="s">
        <v>449</v>
      </c>
      <c r="R10" s="115" t="s">
        <v>448</v>
      </c>
      <c r="S10" s="115" t="s">
        <v>447</v>
      </c>
      <c r="T10" s="115" t="s">
        <v>446</v>
      </c>
      <c r="U10" s="115" t="s">
        <v>445</v>
      </c>
      <c r="V10" s="115" t="s">
        <v>444</v>
      </c>
      <c r="W10" s="115" t="s">
        <v>443</v>
      </c>
      <c r="X10" s="115" t="s">
        <v>442</v>
      </c>
      <c r="Y10" s="115" t="s">
        <v>441</v>
      </c>
      <c r="Z10" s="115" t="s">
        <v>440</v>
      </c>
    </row>
    <row r="11" spans="1:31" x14ac:dyDescent="0.25">
      <c r="A11" s="120" t="s">
        <v>439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</row>
    <row r="12" spans="1:31" x14ac:dyDescent="0.25">
      <c r="A12" s="120" t="s">
        <v>438</v>
      </c>
      <c r="B12" s="121">
        <v>26.288491480000001</v>
      </c>
      <c r="C12" s="121"/>
      <c r="D12" s="121">
        <v>27.236775990000002</v>
      </c>
      <c r="E12" s="121"/>
      <c r="F12" s="121">
        <v>26.502873810000001</v>
      </c>
      <c r="G12" s="121"/>
      <c r="H12" s="121"/>
      <c r="I12" s="121"/>
      <c r="J12" s="121"/>
      <c r="K12" s="121"/>
      <c r="L12" s="121"/>
      <c r="M12" s="121"/>
      <c r="N12" s="121"/>
      <c r="O12" s="121">
        <v>28.676969740000001</v>
      </c>
      <c r="P12" s="121"/>
      <c r="Q12" s="121"/>
      <c r="R12" s="121">
        <v>27.339674550000002</v>
      </c>
      <c r="S12" s="121">
        <v>27.13876307</v>
      </c>
      <c r="T12" s="121"/>
      <c r="U12" s="121">
        <v>25.871728560000001</v>
      </c>
      <c r="V12" s="121">
        <v>22.601871240000001</v>
      </c>
      <c r="W12" s="121"/>
      <c r="X12" s="121">
        <v>28.857395319999998</v>
      </c>
      <c r="Y12" s="121"/>
      <c r="Z12" s="121"/>
    </row>
    <row r="13" spans="1:31" x14ac:dyDescent="0.25">
      <c r="A13" s="120" t="s">
        <v>437</v>
      </c>
      <c r="B13" s="121">
        <v>26.574286870000002</v>
      </c>
      <c r="C13" s="121"/>
      <c r="D13" s="121">
        <v>27.5042756</v>
      </c>
      <c r="E13" s="121"/>
      <c r="F13" s="121">
        <v>26.747799499999999</v>
      </c>
      <c r="G13" s="121"/>
      <c r="H13" s="121"/>
      <c r="I13" s="121"/>
      <c r="J13" s="121"/>
      <c r="K13" s="121"/>
      <c r="L13" s="121"/>
      <c r="M13" s="121"/>
      <c r="N13" s="121"/>
      <c r="O13" s="121">
        <v>28.986341400000001</v>
      </c>
      <c r="P13" s="121"/>
      <c r="Q13" s="121"/>
      <c r="R13" s="121">
        <v>27.479510730000001</v>
      </c>
      <c r="S13" s="121">
        <v>27.315458899999999</v>
      </c>
      <c r="T13" s="121"/>
      <c r="U13" s="121">
        <v>26.182601259999998</v>
      </c>
      <c r="V13" s="121">
        <v>22.770046990000001</v>
      </c>
      <c r="W13" s="121"/>
      <c r="X13" s="121">
        <v>29.033546229999999</v>
      </c>
      <c r="Y13" s="121"/>
      <c r="Z13" s="121"/>
    </row>
    <row r="14" spans="1:31" x14ac:dyDescent="0.25">
      <c r="A14" s="120" t="s">
        <v>436</v>
      </c>
      <c r="B14" s="121">
        <v>27.060776879999999</v>
      </c>
      <c r="C14" s="121"/>
      <c r="D14" s="121">
        <v>27.95386847</v>
      </c>
      <c r="E14" s="121"/>
      <c r="F14" s="121">
        <v>27.312508480000002</v>
      </c>
      <c r="G14" s="121"/>
      <c r="H14" s="121"/>
      <c r="I14" s="121"/>
      <c r="J14" s="121"/>
      <c r="K14" s="121"/>
      <c r="L14" s="121"/>
      <c r="M14" s="121"/>
      <c r="N14" s="121"/>
      <c r="O14" s="121">
        <v>29.598567620000001</v>
      </c>
      <c r="P14" s="121"/>
      <c r="Q14" s="121"/>
      <c r="R14" s="121">
        <v>27.722169510000001</v>
      </c>
      <c r="S14" s="121">
        <v>29.148645909999999</v>
      </c>
      <c r="T14" s="121"/>
      <c r="U14" s="121">
        <v>26.601981160000001</v>
      </c>
      <c r="V14" s="121">
        <v>24.341963140000001</v>
      </c>
      <c r="W14" s="121"/>
      <c r="X14" s="121">
        <v>29.354332060000001</v>
      </c>
      <c r="Y14" s="121"/>
      <c r="Z14" s="121"/>
      <c r="AB14" s="120" t="str">
        <f t="shared" ref="AB14:AB77" si="0">A14</f>
        <v>1998-02-01</v>
      </c>
      <c r="AC14" s="116">
        <f t="shared" ref="AC14:AC77" si="1">(D14-D13)/D13</f>
        <v>1.6346290174608345E-2</v>
      </c>
      <c r="AD14" s="117">
        <f t="shared" ref="AD14:AD77" si="2">1+AC14</f>
        <v>1.0163462901746083</v>
      </c>
      <c r="AE14" s="115">
        <f>MAX(AD15:AD331)</f>
        <v>1.0873620644224709</v>
      </c>
    </row>
    <row r="15" spans="1:31" x14ac:dyDescent="0.25">
      <c r="A15" s="120" t="s">
        <v>435</v>
      </c>
      <c r="B15" s="121">
        <v>28.56285162</v>
      </c>
      <c r="C15" s="121"/>
      <c r="D15" s="121">
        <v>29.49367363</v>
      </c>
      <c r="E15" s="121"/>
      <c r="F15" s="121">
        <v>28.775777080000001</v>
      </c>
      <c r="G15" s="121"/>
      <c r="H15" s="121"/>
      <c r="I15" s="121"/>
      <c r="J15" s="121"/>
      <c r="K15" s="121"/>
      <c r="L15" s="121"/>
      <c r="M15" s="121"/>
      <c r="N15" s="121"/>
      <c r="O15" s="121">
        <v>30.1086308</v>
      </c>
      <c r="P15" s="121"/>
      <c r="Q15" s="121"/>
      <c r="R15" s="121">
        <v>29.508663290000001</v>
      </c>
      <c r="S15" s="121">
        <v>29.328812169999999</v>
      </c>
      <c r="T15" s="121"/>
      <c r="U15" s="121">
        <v>29.34364364</v>
      </c>
      <c r="V15" s="121">
        <v>24.515358630000001</v>
      </c>
      <c r="W15" s="121"/>
      <c r="X15" s="121">
        <v>30.077111859999999</v>
      </c>
      <c r="Y15" s="121"/>
      <c r="Z15" s="121"/>
      <c r="AB15" s="120" t="str">
        <f t="shared" si="0"/>
        <v>1998-03-01</v>
      </c>
      <c r="AC15" s="116">
        <f t="shared" si="1"/>
        <v>5.5083794990754643E-2</v>
      </c>
      <c r="AD15" s="117">
        <f t="shared" si="2"/>
        <v>1.0550837949907546</v>
      </c>
    </row>
    <row r="16" spans="1:31" x14ac:dyDescent="0.25">
      <c r="A16" s="120" t="s">
        <v>434</v>
      </c>
      <c r="B16" s="121">
        <v>28.72596953</v>
      </c>
      <c r="C16" s="121"/>
      <c r="D16" s="121">
        <v>29.650506790000001</v>
      </c>
      <c r="E16" s="121"/>
      <c r="F16" s="121">
        <v>28.9313024</v>
      </c>
      <c r="G16" s="121"/>
      <c r="H16" s="121"/>
      <c r="I16" s="121"/>
      <c r="J16" s="121"/>
      <c r="K16" s="121"/>
      <c r="L16" s="121"/>
      <c r="M16" s="121"/>
      <c r="N16" s="121"/>
      <c r="O16" s="121">
        <v>30.285855380000001</v>
      </c>
      <c r="P16" s="121"/>
      <c r="Q16" s="121"/>
      <c r="R16" s="121">
        <v>29.649800930000001</v>
      </c>
      <c r="S16" s="121">
        <v>29.510092019999998</v>
      </c>
      <c r="T16" s="121"/>
      <c r="U16" s="121">
        <v>29.469508810000001</v>
      </c>
      <c r="V16" s="121">
        <v>24.689989270000002</v>
      </c>
      <c r="W16" s="121"/>
      <c r="X16" s="121">
        <v>30.25710831</v>
      </c>
      <c r="Y16" s="121"/>
      <c r="Z16" s="121"/>
      <c r="AB16" s="120" t="str">
        <f t="shared" si="0"/>
        <v>1998-04-01</v>
      </c>
      <c r="AC16" s="116">
        <f t="shared" si="1"/>
        <v>5.3175186640865213E-3</v>
      </c>
      <c r="AD16" s="117">
        <f t="shared" si="2"/>
        <v>1.0053175186640866</v>
      </c>
    </row>
    <row r="17" spans="1:30" x14ac:dyDescent="0.25">
      <c r="A17" s="120" t="s">
        <v>433</v>
      </c>
      <c r="B17" s="121">
        <v>29.291824330000001</v>
      </c>
      <c r="C17" s="121"/>
      <c r="D17" s="121">
        <v>30.151679999999999</v>
      </c>
      <c r="E17" s="121"/>
      <c r="F17" s="121">
        <v>29.418708819999999</v>
      </c>
      <c r="G17" s="121"/>
      <c r="H17" s="121"/>
      <c r="I17" s="121"/>
      <c r="J17" s="121"/>
      <c r="K17" s="121"/>
      <c r="L17" s="121"/>
      <c r="M17" s="121"/>
      <c r="N17" s="121"/>
      <c r="O17" s="121">
        <v>30.805308520000001</v>
      </c>
      <c r="P17" s="121"/>
      <c r="Q17" s="121"/>
      <c r="R17" s="121">
        <v>30.081982289999999</v>
      </c>
      <c r="S17" s="121">
        <v>30.040412079999999</v>
      </c>
      <c r="T17" s="121"/>
      <c r="U17" s="121">
        <v>29.966863050000001</v>
      </c>
      <c r="V17" s="121">
        <v>25.155893460000001</v>
      </c>
      <c r="W17" s="121"/>
      <c r="X17" s="121">
        <v>30.656241319999999</v>
      </c>
      <c r="Y17" s="121"/>
      <c r="Z17" s="121"/>
      <c r="AB17" s="120" t="str">
        <f t="shared" si="0"/>
        <v>1998-05-01</v>
      </c>
      <c r="AC17" s="116">
        <f t="shared" si="1"/>
        <v>1.6902686134492119E-2</v>
      </c>
      <c r="AD17" s="117">
        <f t="shared" si="2"/>
        <v>1.0169026861344921</v>
      </c>
    </row>
    <row r="18" spans="1:30" x14ac:dyDescent="0.25">
      <c r="A18" s="120" t="s">
        <v>432</v>
      </c>
      <c r="B18" s="121">
        <v>29.291806999999999</v>
      </c>
      <c r="C18" s="121"/>
      <c r="D18" s="121">
        <v>30.47894312</v>
      </c>
      <c r="E18" s="121"/>
      <c r="F18" s="121">
        <v>29.728486669999999</v>
      </c>
      <c r="G18" s="121"/>
      <c r="H18" s="121"/>
      <c r="I18" s="121"/>
      <c r="J18" s="121"/>
      <c r="K18" s="121"/>
      <c r="L18" s="121"/>
      <c r="M18" s="121"/>
      <c r="N18" s="121"/>
      <c r="O18" s="121">
        <v>31.23639395</v>
      </c>
      <c r="P18" s="121"/>
      <c r="Q18" s="121"/>
      <c r="R18" s="121">
        <v>30.427426570000002</v>
      </c>
      <c r="S18" s="121">
        <v>30.226090299999999</v>
      </c>
      <c r="T18" s="121"/>
      <c r="U18" s="121">
        <v>30.474470929999999</v>
      </c>
      <c r="V18" s="121">
        <v>25.335086830000002</v>
      </c>
      <c r="W18" s="121"/>
      <c r="X18" s="121">
        <v>31.069586180000002</v>
      </c>
      <c r="Y18" s="121"/>
      <c r="Z18" s="121"/>
      <c r="AB18" s="120" t="str">
        <f t="shared" si="0"/>
        <v>1998-06-01</v>
      </c>
      <c r="AC18" s="116">
        <f t="shared" si="1"/>
        <v>1.0853893381728692E-2</v>
      </c>
      <c r="AD18" s="117">
        <f t="shared" si="2"/>
        <v>1.0108538933817286</v>
      </c>
    </row>
    <row r="19" spans="1:30" x14ac:dyDescent="0.25">
      <c r="A19" s="120" t="s">
        <v>431</v>
      </c>
      <c r="B19" s="121">
        <v>29.319696669999999</v>
      </c>
      <c r="C19" s="121"/>
      <c r="D19" s="121">
        <v>30.59469563</v>
      </c>
      <c r="E19" s="121"/>
      <c r="F19" s="121">
        <v>29.865678219999999</v>
      </c>
      <c r="G19" s="121"/>
      <c r="H19" s="121"/>
      <c r="I19" s="121"/>
      <c r="J19" s="121"/>
      <c r="K19" s="121"/>
      <c r="L19" s="121"/>
      <c r="M19" s="121"/>
      <c r="N19" s="121"/>
      <c r="O19" s="121">
        <v>31.269216920000002</v>
      </c>
      <c r="P19" s="121"/>
      <c r="Q19" s="121"/>
      <c r="R19" s="121">
        <v>30.645605140000001</v>
      </c>
      <c r="S19" s="121">
        <v>30.412916190000001</v>
      </c>
      <c r="T19" s="121"/>
      <c r="U19" s="121">
        <v>30.676651100000001</v>
      </c>
      <c r="V19" s="121">
        <v>25.515556660000001</v>
      </c>
      <c r="W19" s="121"/>
      <c r="X19" s="121">
        <v>31.254051319999999</v>
      </c>
      <c r="Y19" s="121"/>
      <c r="Z19" s="121"/>
      <c r="AB19" s="120" t="str">
        <f t="shared" si="0"/>
        <v>1998-07-01</v>
      </c>
      <c r="AC19" s="116">
        <f t="shared" si="1"/>
        <v>3.7977862140516402E-3</v>
      </c>
      <c r="AD19" s="117">
        <f t="shared" si="2"/>
        <v>1.0037977862140517</v>
      </c>
    </row>
    <row r="20" spans="1:30" x14ac:dyDescent="0.25">
      <c r="A20" s="120" t="s">
        <v>430</v>
      </c>
      <c r="B20" s="121">
        <v>29.898632150000001</v>
      </c>
      <c r="C20" s="121"/>
      <c r="D20" s="121">
        <v>31.111045570000002</v>
      </c>
      <c r="E20" s="121"/>
      <c r="F20" s="121">
        <v>30.36813119</v>
      </c>
      <c r="G20" s="121"/>
      <c r="H20" s="121"/>
      <c r="I20" s="121"/>
      <c r="J20" s="121"/>
      <c r="K20" s="121"/>
      <c r="L20" s="121"/>
      <c r="M20" s="121"/>
      <c r="N20" s="121"/>
      <c r="O20" s="121">
        <v>31.803951300000001</v>
      </c>
      <c r="P20" s="121"/>
      <c r="Q20" s="121"/>
      <c r="R20" s="121">
        <v>31.091295379999998</v>
      </c>
      <c r="S20" s="121">
        <v>30.959460719999999</v>
      </c>
      <c r="T20" s="121"/>
      <c r="U20" s="121">
        <v>31.192574820000001</v>
      </c>
      <c r="V20" s="121">
        <v>25.997039440000002</v>
      </c>
      <c r="W20" s="121"/>
      <c r="X20" s="121">
        <v>31.664855750000001</v>
      </c>
      <c r="Y20" s="121"/>
      <c r="Z20" s="121"/>
      <c r="AB20" s="120" t="str">
        <f t="shared" si="0"/>
        <v>1998-08-01</v>
      </c>
      <c r="AC20" s="116">
        <f t="shared" si="1"/>
        <v>1.6877106614967861E-2</v>
      </c>
      <c r="AD20" s="117">
        <f t="shared" si="2"/>
        <v>1.0168771066149678</v>
      </c>
    </row>
    <row r="21" spans="1:30" x14ac:dyDescent="0.25">
      <c r="A21" s="120" t="s">
        <v>429</v>
      </c>
      <c r="B21" s="121">
        <v>29.218308029999999</v>
      </c>
      <c r="C21" s="121"/>
      <c r="D21" s="121">
        <v>30.173008939999999</v>
      </c>
      <c r="E21" s="121"/>
      <c r="F21" s="121">
        <v>29.434806739999999</v>
      </c>
      <c r="G21" s="121"/>
      <c r="H21" s="121"/>
      <c r="I21" s="121"/>
      <c r="J21" s="121"/>
      <c r="K21" s="121"/>
      <c r="L21" s="121"/>
      <c r="M21" s="121"/>
      <c r="N21" s="121"/>
      <c r="O21" s="121">
        <v>31.50186605</v>
      </c>
      <c r="P21" s="121"/>
      <c r="Q21" s="121"/>
      <c r="R21" s="121">
        <v>31.30925543</v>
      </c>
      <c r="S21" s="121">
        <v>30.581013509999998</v>
      </c>
      <c r="T21" s="121"/>
      <c r="U21" s="121">
        <v>28.6972834</v>
      </c>
      <c r="V21" s="121">
        <v>25.386396820000002</v>
      </c>
      <c r="W21" s="121"/>
      <c r="X21" s="121">
        <v>30.91369662</v>
      </c>
      <c r="Y21" s="121"/>
      <c r="Z21" s="121"/>
      <c r="AB21" s="120" t="str">
        <f t="shared" si="0"/>
        <v>1998-09-01</v>
      </c>
      <c r="AC21" s="116">
        <f t="shared" si="1"/>
        <v>-3.0151240911830361E-2</v>
      </c>
      <c r="AD21" s="117">
        <f t="shared" si="2"/>
        <v>0.96984875908816959</v>
      </c>
    </row>
    <row r="22" spans="1:30" x14ac:dyDescent="0.25">
      <c r="A22" s="120" t="s">
        <v>428</v>
      </c>
      <c r="B22" s="121">
        <v>29.392700510000001</v>
      </c>
      <c r="C22" s="121"/>
      <c r="D22" s="121">
        <v>30.338885019999999</v>
      </c>
      <c r="E22" s="121"/>
      <c r="F22" s="121">
        <v>29.599453369999999</v>
      </c>
      <c r="G22" s="121"/>
      <c r="H22" s="121"/>
      <c r="I22" s="121"/>
      <c r="J22" s="121"/>
      <c r="K22" s="121"/>
      <c r="L22" s="121"/>
      <c r="M22" s="121"/>
      <c r="N22" s="121"/>
      <c r="O22" s="121">
        <v>31.688761710000001</v>
      </c>
      <c r="P22" s="121"/>
      <c r="Q22" s="121"/>
      <c r="R22" s="121">
        <v>31.457779810000002</v>
      </c>
      <c r="S22" s="121">
        <v>30.773816190000002</v>
      </c>
      <c r="T22" s="121"/>
      <c r="U22" s="121">
        <v>28.830954980000001</v>
      </c>
      <c r="V22" s="121">
        <v>25.57327677</v>
      </c>
      <c r="W22" s="121"/>
      <c r="X22" s="121">
        <v>31.10280612</v>
      </c>
      <c r="Y22" s="121"/>
      <c r="Z22" s="121"/>
      <c r="AB22" s="120" t="str">
        <f t="shared" si="0"/>
        <v>1998-10-01</v>
      </c>
      <c r="AC22" s="116">
        <f t="shared" si="1"/>
        <v>5.4974987854161392E-3</v>
      </c>
      <c r="AD22" s="117">
        <f t="shared" si="2"/>
        <v>1.0054974987854162</v>
      </c>
    </row>
    <row r="23" spans="1:30" x14ac:dyDescent="0.25">
      <c r="A23" s="120" t="s">
        <v>427</v>
      </c>
      <c r="B23" s="121">
        <v>29.979270880000001</v>
      </c>
      <c r="C23" s="121"/>
      <c r="D23" s="121">
        <v>30.866413260000002</v>
      </c>
      <c r="E23" s="121"/>
      <c r="F23" s="121">
        <v>30.114030270000001</v>
      </c>
      <c r="G23" s="121"/>
      <c r="H23" s="121"/>
      <c r="I23" s="121"/>
      <c r="J23" s="121"/>
      <c r="K23" s="121"/>
      <c r="L23" s="121"/>
      <c r="M23" s="121"/>
      <c r="N23" s="121"/>
      <c r="O23" s="121">
        <v>32.23375601</v>
      </c>
      <c r="P23" s="121"/>
      <c r="Q23" s="121"/>
      <c r="R23" s="121">
        <v>31.99187616</v>
      </c>
      <c r="S23" s="121">
        <v>31.330653269999999</v>
      </c>
      <c r="T23" s="121"/>
      <c r="U23" s="121">
        <v>29.32816055</v>
      </c>
      <c r="V23" s="121">
        <v>26.06193785</v>
      </c>
      <c r="W23" s="121"/>
      <c r="X23" s="121">
        <v>31.51722702</v>
      </c>
      <c r="Y23" s="121"/>
      <c r="Z23" s="121"/>
      <c r="AB23" s="120" t="str">
        <f t="shared" si="0"/>
        <v>1998-11-01</v>
      </c>
      <c r="AC23" s="116">
        <f t="shared" si="1"/>
        <v>1.7387858507398844E-2</v>
      </c>
      <c r="AD23" s="117">
        <f t="shared" si="2"/>
        <v>1.0173878585073988</v>
      </c>
    </row>
    <row r="24" spans="1:30" x14ac:dyDescent="0.25">
      <c r="A24" s="120" t="s">
        <v>426</v>
      </c>
      <c r="B24" s="121">
        <v>30.29783149</v>
      </c>
      <c r="C24" s="121"/>
      <c r="D24" s="121">
        <v>31.06678569</v>
      </c>
      <c r="E24" s="121"/>
      <c r="F24" s="121">
        <v>30.306010149999999</v>
      </c>
      <c r="G24" s="121"/>
      <c r="H24" s="121"/>
      <c r="I24" s="121"/>
      <c r="J24" s="121"/>
      <c r="K24" s="121"/>
      <c r="L24" s="121"/>
      <c r="M24" s="121"/>
      <c r="N24" s="121"/>
      <c r="O24" s="121">
        <v>32.424993860000001</v>
      </c>
      <c r="P24" s="121"/>
      <c r="Q24" s="121"/>
      <c r="R24" s="121">
        <v>32.060713970000002</v>
      </c>
      <c r="S24" s="121">
        <v>31.528182170000001</v>
      </c>
      <c r="T24" s="121"/>
      <c r="U24" s="121">
        <v>29.48279505</v>
      </c>
      <c r="V24" s="121">
        <v>26.253790739999999</v>
      </c>
      <c r="W24" s="121"/>
      <c r="X24" s="121">
        <v>31.710056089999998</v>
      </c>
      <c r="Y24" s="121"/>
      <c r="Z24" s="121"/>
      <c r="AB24" s="120" t="str">
        <f t="shared" si="0"/>
        <v>1998-12-01</v>
      </c>
      <c r="AC24" s="116">
        <f t="shared" si="1"/>
        <v>6.4916007024263507E-3</v>
      </c>
      <c r="AD24" s="117">
        <f t="shared" si="2"/>
        <v>1.0064916007024263</v>
      </c>
    </row>
    <row r="25" spans="1:30" x14ac:dyDescent="0.25">
      <c r="A25" s="120" t="s">
        <v>425</v>
      </c>
      <c r="B25" s="121">
        <v>30.77052802</v>
      </c>
      <c r="C25" s="121"/>
      <c r="D25" s="121">
        <v>31.2564961</v>
      </c>
      <c r="E25" s="121"/>
      <c r="F25" s="121">
        <v>30.49918486</v>
      </c>
      <c r="G25" s="121"/>
      <c r="H25" s="121"/>
      <c r="I25" s="121"/>
      <c r="J25" s="121"/>
      <c r="K25" s="121"/>
      <c r="L25" s="121"/>
      <c r="M25" s="121"/>
      <c r="N25" s="121"/>
      <c r="O25" s="121">
        <v>32.461476900000001</v>
      </c>
      <c r="P25" s="121"/>
      <c r="Q25" s="121"/>
      <c r="R25" s="121">
        <v>32.213528869999998</v>
      </c>
      <c r="S25" s="121">
        <v>31.72695642</v>
      </c>
      <c r="T25" s="121"/>
      <c r="U25" s="121">
        <v>29.54933149</v>
      </c>
      <c r="V25" s="121">
        <v>26.447055930000001</v>
      </c>
      <c r="W25" s="121"/>
      <c r="X25" s="121">
        <v>31.904078810000001</v>
      </c>
      <c r="Y25" s="121"/>
      <c r="Z25" s="121"/>
      <c r="AB25" s="120" t="str">
        <f t="shared" si="0"/>
        <v>1999-01-01</v>
      </c>
      <c r="AC25" s="116">
        <f t="shared" si="1"/>
        <v>6.1065348663046706E-3</v>
      </c>
      <c r="AD25" s="117">
        <f t="shared" si="2"/>
        <v>1.0061065348663047</v>
      </c>
    </row>
    <row r="26" spans="1:30" x14ac:dyDescent="0.25">
      <c r="A26" s="120" t="s">
        <v>424</v>
      </c>
      <c r="B26" s="121">
        <v>31.38381562</v>
      </c>
      <c r="C26" s="121"/>
      <c r="D26" s="121">
        <v>31.790313269999999</v>
      </c>
      <c r="E26" s="121"/>
      <c r="F26" s="121">
        <v>31.018682259999999</v>
      </c>
      <c r="G26" s="121"/>
      <c r="H26" s="121"/>
      <c r="I26" s="121"/>
      <c r="J26" s="121"/>
      <c r="K26" s="121"/>
      <c r="L26" s="121"/>
      <c r="M26" s="121"/>
      <c r="N26" s="121"/>
      <c r="O26" s="121">
        <v>33.01976062</v>
      </c>
      <c r="P26" s="121"/>
      <c r="Q26" s="121"/>
      <c r="R26" s="121">
        <v>32.682547769999999</v>
      </c>
      <c r="S26" s="121">
        <v>32.301040100000002</v>
      </c>
      <c r="T26" s="121"/>
      <c r="U26" s="121">
        <v>30.058833759999999</v>
      </c>
      <c r="V26" s="121">
        <v>26.952413419999999</v>
      </c>
      <c r="W26" s="121"/>
      <c r="X26" s="121">
        <v>32.329217929999999</v>
      </c>
      <c r="Y26" s="121"/>
      <c r="Z26" s="121"/>
      <c r="AB26" s="120" t="str">
        <f t="shared" si="0"/>
        <v>1999-02-01</v>
      </c>
      <c r="AC26" s="116">
        <f t="shared" si="1"/>
        <v>1.7078599222770812E-2</v>
      </c>
      <c r="AD26" s="117">
        <f t="shared" si="2"/>
        <v>1.0170785992227709</v>
      </c>
    </row>
    <row r="27" spans="1:30" x14ac:dyDescent="0.25">
      <c r="A27" s="120" t="s">
        <v>423</v>
      </c>
      <c r="B27" s="121">
        <v>32.567521110000001</v>
      </c>
      <c r="C27" s="121"/>
      <c r="D27" s="121">
        <v>32.35128461</v>
      </c>
      <c r="E27" s="121"/>
      <c r="F27" s="121">
        <v>31.540977510000001</v>
      </c>
      <c r="G27" s="121"/>
      <c r="H27" s="121"/>
      <c r="I27" s="121"/>
      <c r="J27" s="121"/>
      <c r="K27" s="121"/>
      <c r="L27" s="121"/>
      <c r="M27" s="121"/>
      <c r="N27" s="121"/>
      <c r="O27" s="121">
        <v>33.68681247</v>
      </c>
      <c r="P27" s="121"/>
      <c r="Q27" s="121"/>
      <c r="R27" s="121">
        <v>31.99811145</v>
      </c>
      <c r="S27" s="121">
        <v>33.028269899999998</v>
      </c>
      <c r="T27" s="121"/>
      <c r="U27" s="121">
        <v>30.53581252</v>
      </c>
      <c r="V27" s="121">
        <v>27.712330089999998</v>
      </c>
      <c r="W27" s="121"/>
      <c r="X27" s="121">
        <v>32.799160209999997</v>
      </c>
      <c r="Y27" s="121"/>
      <c r="Z27" s="121"/>
      <c r="AB27" s="120" t="str">
        <f t="shared" si="0"/>
        <v>1999-03-01</v>
      </c>
      <c r="AC27" s="116">
        <f t="shared" si="1"/>
        <v>1.764598339234931E-2</v>
      </c>
      <c r="AD27" s="117">
        <f t="shared" si="2"/>
        <v>1.0176459833923492</v>
      </c>
    </row>
    <row r="28" spans="1:30" x14ac:dyDescent="0.25">
      <c r="A28" s="120" t="s">
        <v>422</v>
      </c>
      <c r="B28" s="121">
        <v>32.754209109999998</v>
      </c>
      <c r="C28" s="121"/>
      <c r="D28" s="121">
        <v>32.526573310000003</v>
      </c>
      <c r="E28" s="121"/>
      <c r="F28" s="121">
        <v>31.715073310000001</v>
      </c>
      <c r="G28" s="121"/>
      <c r="H28" s="121"/>
      <c r="I28" s="121"/>
      <c r="J28" s="121"/>
      <c r="K28" s="121"/>
      <c r="L28" s="121"/>
      <c r="M28" s="121"/>
      <c r="N28" s="121"/>
      <c r="O28" s="121">
        <v>33.88366199</v>
      </c>
      <c r="P28" s="121"/>
      <c r="Q28" s="121"/>
      <c r="R28" s="121">
        <v>32.156372099999999</v>
      </c>
      <c r="S28" s="121">
        <v>33.232960679999998</v>
      </c>
      <c r="T28" s="121"/>
      <c r="U28" s="121">
        <v>30.67623549</v>
      </c>
      <c r="V28" s="121">
        <v>27.911933250000001</v>
      </c>
      <c r="W28" s="121"/>
      <c r="X28" s="121">
        <v>32.997641780000002</v>
      </c>
      <c r="Y28" s="121"/>
      <c r="Z28" s="121"/>
      <c r="AB28" s="120" t="str">
        <f t="shared" si="0"/>
        <v>1999-04-01</v>
      </c>
      <c r="AC28" s="116">
        <f t="shared" si="1"/>
        <v>5.418291796234269E-3</v>
      </c>
      <c r="AD28" s="117">
        <f t="shared" si="2"/>
        <v>1.0054182917962342</v>
      </c>
    </row>
    <row r="29" spans="1:30" x14ac:dyDescent="0.25">
      <c r="A29" s="120" t="s">
        <v>421</v>
      </c>
      <c r="B29" s="121">
        <v>33.335732649999997</v>
      </c>
      <c r="C29" s="121"/>
      <c r="D29" s="121">
        <v>33.063113790000003</v>
      </c>
      <c r="E29" s="121"/>
      <c r="F29" s="121">
        <v>32.235481100000001</v>
      </c>
      <c r="G29" s="121"/>
      <c r="H29" s="121"/>
      <c r="I29" s="121"/>
      <c r="J29" s="121"/>
      <c r="K29" s="121"/>
      <c r="L29" s="121"/>
      <c r="M29" s="121"/>
      <c r="N29" s="121"/>
      <c r="O29" s="121">
        <v>34.422501709999999</v>
      </c>
      <c r="P29" s="121"/>
      <c r="Q29" s="121"/>
      <c r="R29" s="121">
        <v>32.671373539999998</v>
      </c>
      <c r="S29" s="121">
        <v>33.852359</v>
      </c>
      <c r="T29" s="121"/>
      <c r="U29" s="121">
        <v>31.231004080000002</v>
      </c>
      <c r="V29" s="121">
        <v>28.332827869999999</v>
      </c>
      <c r="W29" s="121"/>
      <c r="X29" s="121">
        <v>33.408963669999999</v>
      </c>
      <c r="Y29" s="121"/>
      <c r="Z29" s="121"/>
      <c r="AB29" s="120" t="str">
        <f t="shared" si="0"/>
        <v>1999-05-01</v>
      </c>
      <c r="AC29" s="116">
        <f t="shared" si="1"/>
        <v>1.6495450500930719E-2</v>
      </c>
      <c r="AD29" s="117">
        <f t="shared" si="2"/>
        <v>1.0164954505009307</v>
      </c>
    </row>
    <row r="30" spans="1:30" x14ac:dyDescent="0.25">
      <c r="A30" s="120" t="s">
        <v>420</v>
      </c>
      <c r="B30" s="121">
        <v>33.092567780000003</v>
      </c>
      <c r="C30" s="121"/>
      <c r="D30" s="121">
        <v>33.220119339999997</v>
      </c>
      <c r="E30" s="121"/>
      <c r="F30" s="121">
        <v>32.384404619999998</v>
      </c>
      <c r="G30" s="121"/>
      <c r="H30" s="121"/>
      <c r="I30" s="121"/>
      <c r="J30" s="121"/>
      <c r="K30" s="121"/>
      <c r="L30" s="121"/>
      <c r="M30" s="121"/>
      <c r="N30" s="121"/>
      <c r="O30" s="121">
        <v>34.764906230000001</v>
      </c>
      <c r="P30" s="121"/>
      <c r="Q30" s="121"/>
      <c r="R30" s="121">
        <v>32.678216460000002</v>
      </c>
      <c r="S30" s="121">
        <v>34.062157020000001</v>
      </c>
      <c r="T30" s="121"/>
      <c r="U30" s="121">
        <v>31.793293590000001</v>
      </c>
      <c r="V30" s="121">
        <v>28.536900280000001</v>
      </c>
      <c r="W30" s="121"/>
      <c r="X30" s="121">
        <v>33.290897940000001</v>
      </c>
      <c r="Y30" s="121"/>
      <c r="Z30" s="121"/>
      <c r="AB30" s="120" t="str">
        <f t="shared" si="0"/>
        <v>1999-06-01</v>
      </c>
      <c r="AC30" s="116">
        <f t="shared" si="1"/>
        <v>4.7486619378081822E-3</v>
      </c>
      <c r="AD30" s="117">
        <f t="shared" si="2"/>
        <v>1.0047486619378081</v>
      </c>
    </row>
    <row r="31" spans="1:30" x14ac:dyDescent="0.25">
      <c r="A31" s="120" t="s">
        <v>419</v>
      </c>
      <c r="B31" s="121">
        <v>33.285531650000003</v>
      </c>
      <c r="C31" s="121"/>
      <c r="D31" s="121">
        <v>33.440972410000001</v>
      </c>
      <c r="E31" s="121"/>
      <c r="F31" s="121">
        <v>32.586291950000003</v>
      </c>
      <c r="G31" s="121"/>
      <c r="H31" s="121"/>
      <c r="I31" s="121"/>
      <c r="J31" s="121"/>
      <c r="K31" s="121"/>
      <c r="L31" s="121"/>
      <c r="M31" s="121"/>
      <c r="N31" s="121"/>
      <c r="O31" s="121">
        <v>35.135112589999999</v>
      </c>
      <c r="P31" s="121"/>
      <c r="Q31" s="121"/>
      <c r="R31" s="121">
        <v>32.841995949999998</v>
      </c>
      <c r="S31" s="121">
        <v>34.273255259999999</v>
      </c>
      <c r="T31" s="121"/>
      <c r="U31" s="121">
        <v>31.937389970000002</v>
      </c>
      <c r="V31" s="121">
        <v>28.742442560000001</v>
      </c>
      <c r="W31" s="121"/>
      <c r="X31" s="121">
        <v>33.495608410000003</v>
      </c>
      <c r="Y31" s="121"/>
      <c r="Z31" s="121"/>
      <c r="AB31" s="120" t="str">
        <f t="shared" si="0"/>
        <v>1999-07-01</v>
      </c>
      <c r="AC31" s="116">
        <f t="shared" si="1"/>
        <v>6.6481720832976396E-3</v>
      </c>
      <c r="AD31" s="117">
        <f t="shared" si="2"/>
        <v>1.0066481720832976</v>
      </c>
    </row>
    <row r="32" spans="1:30" x14ac:dyDescent="0.25">
      <c r="A32" s="120" t="s">
        <v>418</v>
      </c>
      <c r="B32" s="121">
        <v>33.879775719999998</v>
      </c>
      <c r="C32" s="121"/>
      <c r="D32" s="121">
        <v>33.993337840000002</v>
      </c>
      <c r="E32" s="121"/>
      <c r="F32" s="121">
        <v>33.121787660000003</v>
      </c>
      <c r="G32" s="121"/>
      <c r="H32" s="121"/>
      <c r="I32" s="121"/>
      <c r="J32" s="121"/>
      <c r="K32" s="121"/>
      <c r="L32" s="121"/>
      <c r="M32" s="121"/>
      <c r="N32" s="121"/>
      <c r="O32" s="121">
        <v>35.69295477</v>
      </c>
      <c r="P32" s="121"/>
      <c r="Q32" s="121"/>
      <c r="R32" s="121">
        <v>33.370145450000003</v>
      </c>
      <c r="S32" s="121">
        <v>34.912042659999997</v>
      </c>
      <c r="T32" s="121"/>
      <c r="U32" s="121">
        <v>32.51284725</v>
      </c>
      <c r="V32" s="121">
        <v>29.175860740000001</v>
      </c>
      <c r="W32" s="121"/>
      <c r="X32" s="121">
        <v>33.916410980000002</v>
      </c>
      <c r="Y32" s="121"/>
      <c r="Z32" s="121"/>
      <c r="AB32" s="120" t="str">
        <f t="shared" si="0"/>
        <v>1999-08-01</v>
      </c>
      <c r="AC32" s="116">
        <f t="shared" si="1"/>
        <v>1.6517624644037731E-2</v>
      </c>
      <c r="AD32" s="117">
        <f t="shared" si="2"/>
        <v>1.0165176246440377</v>
      </c>
    </row>
    <row r="33" spans="1:30" x14ac:dyDescent="0.25">
      <c r="A33" s="120" t="s">
        <v>417</v>
      </c>
      <c r="B33" s="121">
        <v>34.245599579999997</v>
      </c>
      <c r="C33" s="121"/>
      <c r="D33" s="121">
        <v>34.413279369999998</v>
      </c>
      <c r="E33" s="121"/>
      <c r="F33" s="121">
        <v>33.51310024</v>
      </c>
      <c r="G33" s="121"/>
      <c r="H33" s="121"/>
      <c r="I33" s="121"/>
      <c r="J33" s="121"/>
      <c r="K33" s="121"/>
      <c r="L33" s="121"/>
      <c r="M33" s="121"/>
      <c r="N33" s="121"/>
      <c r="O33" s="121">
        <v>36.233071529999997</v>
      </c>
      <c r="P33" s="121"/>
      <c r="Q33" s="121"/>
      <c r="R33" s="121">
        <v>33.712377369999999</v>
      </c>
      <c r="S33" s="121">
        <v>35.128408020000002</v>
      </c>
      <c r="T33" s="121"/>
      <c r="U33" s="121">
        <v>32.610150230000002</v>
      </c>
      <c r="V33" s="121">
        <v>29.38600525</v>
      </c>
      <c r="W33" s="121"/>
      <c r="X33" s="121">
        <v>34.95859342</v>
      </c>
      <c r="Y33" s="121"/>
      <c r="Z33" s="121"/>
      <c r="AB33" s="120" t="str">
        <f t="shared" si="0"/>
        <v>1999-09-01</v>
      </c>
      <c r="AC33" s="116">
        <f t="shared" si="1"/>
        <v>1.2353642115892774E-2</v>
      </c>
      <c r="AD33" s="117">
        <f t="shared" si="2"/>
        <v>1.0123536421158927</v>
      </c>
    </row>
    <row r="34" spans="1:30" x14ac:dyDescent="0.25">
      <c r="A34" s="120" t="s">
        <v>416</v>
      </c>
      <c r="B34" s="121">
        <v>34.444367059999998</v>
      </c>
      <c r="C34" s="121"/>
      <c r="D34" s="121">
        <v>34.64026483</v>
      </c>
      <c r="E34" s="121"/>
      <c r="F34" s="121">
        <v>33.720462509999997</v>
      </c>
      <c r="G34" s="121"/>
      <c r="H34" s="121"/>
      <c r="I34" s="121"/>
      <c r="J34" s="121"/>
      <c r="K34" s="121"/>
      <c r="L34" s="121"/>
      <c r="M34" s="121"/>
      <c r="N34" s="121"/>
      <c r="O34" s="121">
        <v>36.615985950000002</v>
      </c>
      <c r="P34" s="121"/>
      <c r="Q34" s="121"/>
      <c r="R34" s="121">
        <v>33.879991439999998</v>
      </c>
      <c r="S34" s="121">
        <v>35.346114290000003</v>
      </c>
      <c r="T34" s="121"/>
      <c r="U34" s="121">
        <v>32.758197690000003</v>
      </c>
      <c r="V34" s="121">
        <v>29.597663359999999</v>
      </c>
      <c r="W34" s="121"/>
      <c r="X34" s="121">
        <v>35.167320279999998</v>
      </c>
      <c r="Y34" s="121"/>
      <c r="Z34" s="121"/>
      <c r="AB34" s="120" t="str">
        <f t="shared" si="0"/>
        <v>1999-10-01</v>
      </c>
      <c r="AC34" s="116">
        <f t="shared" si="1"/>
        <v>6.5958683437149467E-3</v>
      </c>
      <c r="AD34" s="117">
        <f t="shared" si="2"/>
        <v>1.0065958683437148</v>
      </c>
    </row>
    <row r="35" spans="1:30" x14ac:dyDescent="0.25">
      <c r="A35" s="120" t="s">
        <v>415</v>
      </c>
      <c r="B35" s="121">
        <v>35.058374049999998</v>
      </c>
      <c r="C35" s="121"/>
      <c r="D35" s="121">
        <v>35.210828710000001</v>
      </c>
      <c r="E35" s="121"/>
      <c r="F35" s="121">
        <v>34.273136649999998</v>
      </c>
      <c r="G35" s="121"/>
      <c r="H35" s="121"/>
      <c r="I35" s="121"/>
      <c r="J35" s="121"/>
      <c r="K35" s="121"/>
      <c r="L35" s="121"/>
      <c r="M35" s="121"/>
      <c r="N35" s="121"/>
      <c r="O35" s="121">
        <v>37.19523332</v>
      </c>
      <c r="P35" s="121"/>
      <c r="Q35" s="121"/>
      <c r="R35" s="121">
        <v>34.423477310000003</v>
      </c>
      <c r="S35" s="121">
        <v>36.004897710000002</v>
      </c>
      <c r="T35" s="121"/>
      <c r="U35" s="121">
        <v>33.34869449</v>
      </c>
      <c r="V35" s="121">
        <v>30.043977739999999</v>
      </c>
      <c r="W35" s="121"/>
      <c r="X35" s="121">
        <v>35.602848219999998</v>
      </c>
      <c r="Y35" s="121"/>
      <c r="Z35" s="121"/>
      <c r="AB35" s="120" t="str">
        <f t="shared" si="0"/>
        <v>1999-11-01</v>
      </c>
      <c r="AC35" s="116">
        <f t="shared" si="1"/>
        <v>1.647111772384223E-2</v>
      </c>
      <c r="AD35" s="117">
        <f t="shared" si="2"/>
        <v>1.0164711177238421</v>
      </c>
    </row>
    <row r="36" spans="1:30" x14ac:dyDescent="0.25">
      <c r="A36" s="120" t="s">
        <v>414</v>
      </c>
      <c r="B36" s="121">
        <v>35.308331180000003</v>
      </c>
      <c r="C36" s="121"/>
      <c r="D36" s="121">
        <v>35.145407650000003</v>
      </c>
      <c r="E36" s="121"/>
      <c r="F36" s="121">
        <v>34.232286950000002</v>
      </c>
      <c r="G36" s="121"/>
      <c r="H36" s="121"/>
      <c r="I36" s="121"/>
      <c r="J36" s="121"/>
      <c r="K36" s="121"/>
      <c r="L36" s="121"/>
      <c r="M36" s="121"/>
      <c r="N36" s="121"/>
      <c r="O36" s="121">
        <v>37.154493799999997</v>
      </c>
      <c r="P36" s="121"/>
      <c r="Q36" s="121"/>
      <c r="R36" s="121">
        <v>34.357159690000003</v>
      </c>
      <c r="S36" s="121">
        <v>36.228035970000001</v>
      </c>
      <c r="T36" s="121"/>
      <c r="U36" s="121">
        <v>32.836522189999997</v>
      </c>
      <c r="V36" s="121">
        <v>30.260375020000001</v>
      </c>
      <c r="W36" s="121"/>
      <c r="X36" s="121">
        <v>35.80613872</v>
      </c>
      <c r="Y36" s="121"/>
      <c r="Z36" s="121"/>
      <c r="AB36" s="120" t="str">
        <f t="shared" si="0"/>
        <v>1999-12-01</v>
      </c>
      <c r="AC36" s="116">
        <f t="shared" si="1"/>
        <v>-1.8579812630600955E-3</v>
      </c>
      <c r="AD36" s="117">
        <f t="shared" si="2"/>
        <v>0.99814201873693986</v>
      </c>
    </row>
    <row r="37" spans="1:30" x14ac:dyDescent="0.25">
      <c r="A37" s="120" t="s">
        <v>413</v>
      </c>
      <c r="B37" s="121">
        <v>35.68209032</v>
      </c>
      <c r="C37" s="121"/>
      <c r="D37" s="121">
        <v>35.378417130000003</v>
      </c>
      <c r="E37" s="121"/>
      <c r="F37" s="121">
        <v>34.456917740000002</v>
      </c>
      <c r="G37" s="121"/>
      <c r="H37" s="121"/>
      <c r="I37" s="121"/>
      <c r="J37" s="121"/>
      <c r="K37" s="121"/>
      <c r="L37" s="121"/>
      <c r="M37" s="121"/>
      <c r="N37" s="121"/>
      <c r="O37" s="121">
        <v>37.370102799999998</v>
      </c>
      <c r="P37" s="121"/>
      <c r="Q37" s="121"/>
      <c r="R37" s="121">
        <v>34.529183189999998</v>
      </c>
      <c r="S37" s="121">
        <v>36.452557120000002</v>
      </c>
      <c r="T37" s="121"/>
      <c r="U37" s="121">
        <v>32.988901640000002</v>
      </c>
      <c r="V37" s="121">
        <v>30.478330939999999</v>
      </c>
      <c r="W37" s="121"/>
      <c r="X37" s="121">
        <v>36.020034150000001</v>
      </c>
      <c r="Y37" s="121"/>
      <c r="Z37" s="121"/>
      <c r="AB37" s="120" t="str">
        <f t="shared" si="0"/>
        <v>2000-01-01</v>
      </c>
      <c r="AC37" s="116">
        <f t="shared" si="1"/>
        <v>6.6298698914081236E-3</v>
      </c>
      <c r="AD37" s="117">
        <f t="shared" si="2"/>
        <v>1.006629869891408</v>
      </c>
    </row>
    <row r="38" spans="1:30" x14ac:dyDescent="0.25">
      <c r="A38" s="120" t="s">
        <v>412</v>
      </c>
      <c r="B38" s="121">
        <v>36.318106360000002</v>
      </c>
      <c r="C38" s="121"/>
      <c r="D38" s="121">
        <v>35.962561200000003</v>
      </c>
      <c r="E38" s="121"/>
      <c r="F38" s="121">
        <v>35.022915150000003</v>
      </c>
      <c r="G38" s="121"/>
      <c r="H38" s="121"/>
      <c r="I38" s="121"/>
      <c r="J38" s="121"/>
      <c r="K38" s="121"/>
      <c r="L38" s="121"/>
      <c r="M38" s="121"/>
      <c r="N38" s="121"/>
      <c r="O38" s="121">
        <v>37.962873420000001</v>
      </c>
      <c r="P38" s="121"/>
      <c r="Q38" s="121"/>
      <c r="R38" s="121">
        <v>35.084293600000002</v>
      </c>
      <c r="S38" s="121">
        <v>37.1319625</v>
      </c>
      <c r="T38" s="121"/>
      <c r="U38" s="121">
        <v>33.586876719999999</v>
      </c>
      <c r="V38" s="121">
        <v>30.937925239999998</v>
      </c>
      <c r="W38" s="121"/>
      <c r="X38" s="121">
        <v>36.466231270000002</v>
      </c>
      <c r="Y38" s="121"/>
      <c r="Z38" s="121"/>
      <c r="AB38" s="120" t="str">
        <f t="shared" si="0"/>
        <v>2000-02-01</v>
      </c>
      <c r="AC38" s="116">
        <f t="shared" si="1"/>
        <v>1.6511311624076628E-2</v>
      </c>
      <c r="AD38" s="117">
        <f t="shared" si="2"/>
        <v>1.0165113116240767</v>
      </c>
    </row>
    <row r="39" spans="1:30" x14ac:dyDescent="0.25">
      <c r="A39" s="120" t="s">
        <v>411</v>
      </c>
      <c r="B39" s="121">
        <v>35.832038750000002</v>
      </c>
      <c r="C39" s="121"/>
      <c r="D39" s="121">
        <v>35.991526180000001</v>
      </c>
      <c r="E39" s="121"/>
      <c r="F39" s="121">
        <v>35.098224139999999</v>
      </c>
      <c r="G39" s="121"/>
      <c r="H39" s="121"/>
      <c r="I39" s="121"/>
      <c r="J39" s="121"/>
      <c r="K39" s="121"/>
      <c r="L39" s="121"/>
      <c r="M39" s="121"/>
      <c r="N39" s="121"/>
      <c r="O39" s="121">
        <v>37.973138390000003</v>
      </c>
      <c r="P39" s="121"/>
      <c r="Q39" s="121"/>
      <c r="R39" s="121">
        <v>35.341742029999999</v>
      </c>
      <c r="S39" s="121">
        <v>37.36208568</v>
      </c>
      <c r="T39" s="121"/>
      <c r="U39" s="121">
        <v>33.985020419999998</v>
      </c>
      <c r="V39" s="121">
        <v>31.160761350000001</v>
      </c>
      <c r="W39" s="121"/>
      <c r="X39" s="121">
        <v>36.525434930000003</v>
      </c>
      <c r="Y39" s="121"/>
      <c r="Z39" s="121"/>
      <c r="AB39" s="120" t="str">
        <f t="shared" si="0"/>
        <v>2000-03-01</v>
      </c>
      <c r="AC39" s="116">
        <f t="shared" si="1"/>
        <v>8.0542038813402996E-4</v>
      </c>
      <c r="AD39" s="117">
        <f t="shared" si="2"/>
        <v>1.000805420388134</v>
      </c>
    </row>
    <row r="40" spans="1:30" x14ac:dyDescent="0.25">
      <c r="A40" s="120" t="s">
        <v>410</v>
      </c>
      <c r="B40" s="121">
        <v>36.045110010000002</v>
      </c>
      <c r="C40" s="121"/>
      <c r="D40" s="121">
        <v>36.275016729999997</v>
      </c>
      <c r="E40" s="121"/>
      <c r="F40" s="121">
        <v>35.30202525</v>
      </c>
      <c r="G40" s="121"/>
      <c r="H40" s="121"/>
      <c r="I40" s="121"/>
      <c r="J40" s="121"/>
      <c r="K40" s="121"/>
      <c r="L40" s="121"/>
      <c r="M40" s="121"/>
      <c r="N40" s="121"/>
      <c r="O40" s="121">
        <v>38.194811999999999</v>
      </c>
      <c r="P40" s="121"/>
      <c r="Q40" s="121"/>
      <c r="R40" s="121">
        <v>35.51896189</v>
      </c>
      <c r="S40" s="121">
        <v>37.593635040000002</v>
      </c>
      <c r="T40" s="121"/>
      <c r="U40" s="121">
        <v>34.468277659999998</v>
      </c>
      <c r="V40" s="121">
        <v>30.440936969999999</v>
      </c>
      <c r="W40" s="121"/>
      <c r="X40" s="121">
        <v>36.74425068</v>
      </c>
      <c r="Y40" s="121"/>
      <c r="Z40" s="121"/>
      <c r="AB40" s="120" t="str">
        <f t="shared" si="0"/>
        <v>2000-04-01</v>
      </c>
      <c r="AC40" s="116">
        <f t="shared" si="1"/>
        <v>7.8765915227437082E-3</v>
      </c>
      <c r="AD40" s="117">
        <f t="shared" si="2"/>
        <v>1.0078765915227437</v>
      </c>
    </row>
    <row r="41" spans="1:30" x14ac:dyDescent="0.25">
      <c r="A41" s="120" t="s">
        <v>409</v>
      </c>
      <c r="B41" s="121">
        <v>36.823269449999998</v>
      </c>
      <c r="C41" s="121"/>
      <c r="D41" s="121">
        <v>36.944914150000002</v>
      </c>
      <c r="E41" s="121"/>
      <c r="F41" s="121">
        <v>35.964590209999997</v>
      </c>
      <c r="G41" s="121"/>
      <c r="H41" s="121"/>
      <c r="I41" s="121"/>
      <c r="J41" s="121"/>
      <c r="K41" s="121"/>
      <c r="L41" s="121"/>
      <c r="M41" s="121"/>
      <c r="N41" s="121"/>
      <c r="O41" s="121">
        <v>38.930590189999997</v>
      </c>
      <c r="P41" s="121"/>
      <c r="Q41" s="121"/>
      <c r="R41" s="121">
        <v>35.987202420000003</v>
      </c>
      <c r="S41" s="121">
        <v>38.2413539</v>
      </c>
      <c r="T41" s="121"/>
      <c r="U41" s="121">
        <v>35.182188019999998</v>
      </c>
      <c r="V41" s="121">
        <v>31.328018159999999</v>
      </c>
      <c r="W41" s="121"/>
      <c r="X41" s="121">
        <v>37.164083789999999</v>
      </c>
      <c r="Y41" s="121"/>
      <c r="Z41" s="121"/>
      <c r="AB41" s="120" t="str">
        <f t="shared" si="0"/>
        <v>2000-05-01</v>
      </c>
      <c r="AC41" s="116">
        <f t="shared" si="1"/>
        <v>1.84671843154793E-2</v>
      </c>
      <c r="AD41" s="117">
        <f t="shared" si="2"/>
        <v>1.0184671843154793</v>
      </c>
    </row>
    <row r="42" spans="1:30" x14ac:dyDescent="0.25">
      <c r="A42" s="120" t="s">
        <v>408</v>
      </c>
      <c r="B42" s="121">
        <v>37.113259149999998</v>
      </c>
      <c r="C42" s="121"/>
      <c r="D42" s="121">
        <v>36.656879940000003</v>
      </c>
      <c r="E42" s="121"/>
      <c r="F42" s="121">
        <v>35.780755190000001</v>
      </c>
      <c r="G42" s="121"/>
      <c r="H42" s="121"/>
      <c r="I42" s="121"/>
      <c r="J42" s="121"/>
      <c r="K42" s="121"/>
      <c r="L42" s="121"/>
      <c r="M42" s="121"/>
      <c r="N42" s="121"/>
      <c r="O42" s="121">
        <v>37.978207390000001</v>
      </c>
      <c r="P42" s="121"/>
      <c r="Q42" s="121"/>
      <c r="R42" s="121">
        <v>34.773142329999999</v>
      </c>
      <c r="S42" s="121">
        <v>38.478352469999997</v>
      </c>
      <c r="T42" s="121"/>
      <c r="U42" s="121">
        <v>35.07047</v>
      </c>
      <c r="V42" s="121">
        <v>31.56112332</v>
      </c>
      <c r="W42" s="121"/>
      <c r="X42" s="121">
        <v>37.56891435</v>
      </c>
      <c r="Y42" s="121"/>
      <c r="Z42" s="121"/>
      <c r="AB42" s="120" t="str">
        <f t="shared" si="0"/>
        <v>2000-06-01</v>
      </c>
      <c r="AC42" s="116">
        <f t="shared" si="1"/>
        <v>-7.7963155857001575E-3</v>
      </c>
      <c r="AD42" s="117">
        <f t="shared" si="2"/>
        <v>0.99220368441429985</v>
      </c>
    </row>
    <row r="43" spans="1:30" x14ac:dyDescent="0.25">
      <c r="A43" s="120" t="s">
        <v>407</v>
      </c>
      <c r="B43" s="121">
        <v>37.333727140000001</v>
      </c>
      <c r="C43" s="121"/>
      <c r="D43" s="121">
        <v>36.947831180000001</v>
      </c>
      <c r="E43" s="121"/>
      <c r="F43" s="121">
        <v>36.068135040000001</v>
      </c>
      <c r="G43" s="121"/>
      <c r="H43" s="121"/>
      <c r="I43" s="121"/>
      <c r="J43" s="121"/>
      <c r="K43" s="121"/>
      <c r="L43" s="121"/>
      <c r="M43" s="121"/>
      <c r="N43" s="121"/>
      <c r="O43" s="121">
        <v>38.207332870000002</v>
      </c>
      <c r="P43" s="121"/>
      <c r="Q43" s="121"/>
      <c r="R43" s="121">
        <v>34.956429300000003</v>
      </c>
      <c r="S43" s="121">
        <v>38.716819819999998</v>
      </c>
      <c r="T43" s="121"/>
      <c r="U43" s="121">
        <v>35.567331109999998</v>
      </c>
      <c r="V43" s="121">
        <v>31.795962979999999</v>
      </c>
      <c r="W43" s="121"/>
      <c r="X43" s="121">
        <v>37.79223502</v>
      </c>
      <c r="Y43" s="121"/>
      <c r="Z43" s="121"/>
      <c r="AB43" s="120" t="str">
        <f t="shared" si="0"/>
        <v>2000-07-01</v>
      </c>
      <c r="AC43" s="116">
        <f t="shared" si="1"/>
        <v>7.9371523292824531E-3</v>
      </c>
      <c r="AD43" s="117">
        <f t="shared" si="2"/>
        <v>1.0079371523292824</v>
      </c>
    </row>
    <row r="44" spans="1:30" x14ac:dyDescent="0.25">
      <c r="A44" s="120" t="s">
        <v>406</v>
      </c>
      <c r="B44" s="121">
        <v>38.139482469999997</v>
      </c>
      <c r="C44" s="121"/>
      <c r="D44" s="121">
        <v>37.621981179999999</v>
      </c>
      <c r="E44" s="121"/>
      <c r="F44" s="121">
        <v>36.734918880000002</v>
      </c>
      <c r="G44" s="121"/>
      <c r="H44" s="121"/>
      <c r="I44" s="121"/>
      <c r="J44" s="121"/>
      <c r="K44" s="121"/>
      <c r="L44" s="121"/>
      <c r="M44" s="121"/>
      <c r="N44" s="121"/>
      <c r="O44" s="121">
        <v>38.950819330000002</v>
      </c>
      <c r="P44" s="121"/>
      <c r="Q44" s="121"/>
      <c r="R44" s="121">
        <v>35.341026120000002</v>
      </c>
      <c r="S44" s="121">
        <v>39.383890569999998</v>
      </c>
      <c r="T44" s="121"/>
      <c r="U44" s="121">
        <v>36.305405399999998</v>
      </c>
      <c r="V44" s="121">
        <v>32.722531060000001</v>
      </c>
      <c r="W44" s="121"/>
      <c r="X44" s="121">
        <v>38.222285380000002</v>
      </c>
      <c r="Y44" s="121"/>
      <c r="Z44" s="121"/>
      <c r="AB44" s="120" t="str">
        <f t="shared" si="0"/>
        <v>2000-08-01</v>
      </c>
      <c r="AC44" s="116">
        <f t="shared" si="1"/>
        <v>1.8245996543497182E-2</v>
      </c>
      <c r="AD44" s="117">
        <f t="shared" si="2"/>
        <v>1.0182459965434971</v>
      </c>
    </row>
    <row r="45" spans="1:30" x14ac:dyDescent="0.25">
      <c r="A45" s="120" t="s">
        <v>405</v>
      </c>
      <c r="B45" s="121">
        <v>38.258594590000001</v>
      </c>
      <c r="C45" s="121"/>
      <c r="D45" s="121">
        <v>37.777308759999997</v>
      </c>
      <c r="E45" s="121"/>
      <c r="F45" s="121">
        <v>36.965802089999997</v>
      </c>
      <c r="G45" s="121"/>
      <c r="H45" s="121"/>
      <c r="I45" s="121"/>
      <c r="J45" s="121"/>
      <c r="K45" s="121"/>
      <c r="L45" s="121"/>
      <c r="M45" s="121"/>
      <c r="N45" s="121"/>
      <c r="O45" s="121">
        <v>38.500746739999997</v>
      </c>
      <c r="P45" s="121"/>
      <c r="Q45" s="121"/>
      <c r="R45" s="121">
        <v>35.787216430000001</v>
      </c>
      <c r="S45" s="121">
        <v>39.62796994</v>
      </c>
      <c r="T45" s="121"/>
      <c r="U45" s="121">
        <v>36.92933876</v>
      </c>
      <c r="V45" s="121">
        <v>32.966012499999998</v>
      </c>
      <c r="W45" s="121"/>
      <c r="X45" s="121">
        <v>38.332981500000002</v>
      </c>
      <c r="Y45" s="121"/>
      <c r="Z45" s="121"/>
      <c r="AB45" s="120" t="str">
        <f t="shared" si="0"/>
        <v>2000-09-01</v>
      </c>
      <c r="AC45" s="116">
        <f t="shared" si="1"/>
        <v>4.1286390330387704E-3</v>
      </c>
      <c r="AD45" s="117">
        <f t="shared" si="2"/>
        <v>1.0041286390330388</v>
      </c>
    </row>
    <row r="46" spans="1:30" x14ac:dyDescent="0.25">
      <c r="A46" s="120" t="s">
        <v>404</v>
      </c>
      <c r="B46" s="121">
        <v>38.486925730000003</v>
      </c>
      <c r="C46" s="121"/>
      <c r="D46" s="121">
        <v>38.01047294</v>
      </c>
      <c r="E46" s="121"/>
      <c r="F46" s="121">
        <v>37.187470769999997</v>
      </c>
      <c r="G46" s="121"/>
      <c r="H46" s="121"/>
      <c r="I46" s="121"/>
      <c r="J46" s="121"/>
      <c r="K46" s="121"/>
      <c r="L46" s="121"/>
      <c r="M46" s="121"/>
      <c r="N46" s="121"/>
      <c r="O46" s="121">
        <v>38.829577430000001</v>
      </c>
      <c r="P46" s="121"/>
      <c r="Q46" s="121"/>
      <c r="R46" s="121">
        <v>35.974421599999999</v>
      </c>
      <c r="S46" s="121">
        <v>39.873561989999999</v>
      </c>
      <c r="T46" s="121"/>
      <c r="U46" s="121">
        <v>37.098512650000004</v>
      </c>
      <c r="V46" s="121">
        <v>33.211305639999999</v>
      </c>
      <c r="W46" s="121"/>
      <c r="X46" s="121">
        <v>38.561656059999997</v>
      </c>
      <c r="Y46" s="121"/>
      <c r="Z46" s="121"/>
      <c r="AB46" s="120" t="str">
        <f t="shared" si="0"/>
        <v>2000-10-01</v>
      </c>
      <c r="AC46" s="116">
        <f t="shared" si="1"/>
        <v>6.1720696273336872E-3</v>
      </c>
      <c r="AD46" s="117">
        <f t="shared" si="2"/>
        <v>1.0061720696273337</v>
      </c>
    </row>
    <row r="47" spans="1:30" x14ac:dyDescent="0.25">
      <c r="A47" s="120" t="s">
        <v>403</v>
      </c>
      <c r="B47" s="121">
        <v>39.318636550000001</v>
      </c>
      <c r="C47" s="121"/>
      <c r="D47" s="121">
        <v>38.716184640000002</v>
      </c>
      <c r="E47" s="121"/>
      <c r="F47" s="121">
        <v>37.887954229999998</v>
      </c>
      <c r="G47" s="121"/>
      <c r="H47" s="121"/>
      <c r="I47" s="121"/>
      <c r="J47" s="121"/>
      <c r="K47" s="121"/>
      <c r="L47" s="121"/>
      <c r="M47" s="121"/>
      <c r="N47" s="121"/>
      <c r="O47" s="121">
        <v>39.589655909999998</v>
      </c>
      <c r="P47" s="121"/>
      <c r="Q47" s="121"/>
      <c r="R47" s="121">
        <v>36.455830120000002</v>
      </c>
      <c r="S47" s="121">
        <v>40.56056281</v>
      </c>
      <c r="T47" s="121"/>
      <c r="U47" s="121">
        <v>37.866035830000001</v>
      </c>
      <c r="V47" s="121">
        <v>34.179118299999999</v>
      </c>
      <c r="W47" s="121"/>
      <c r="X47" s="121">
        <v>39.00127887</v>
      </c>
      <c r="Y47" s="121"/>
      <c r="Z47" s="121"/>
      <c r="AB47" s="120" t="str">
        <f t="shared" si="0"/>
        <v>2000-11-01</v>
      </c>
      <c r="AC47" s="116">
        <f t="shared" si="1"/>
        <v>1.8566243601177406E-2</v>
      </c>
      <c r="AD47" s="117">
        <f t="shared" si="2"/>
        <v>1.0185662436011773</v>
      </c>
    </row>
    <row r="48" spans="1:30" x14ac:dyDescent="0.25">
      <c r="A48" s="120" t="s">
        <v>402</v>
      </c>
      <c r="B48" s="121">
        <v>39.831401880000001</v>
      </c>
      <c r="C48" s="121"/>
      <c r="D48" s="121">
        <v>39.074477979999998</v>
      </c>
      <c r="E48" s="121"/>
      <c r="F48" s="121">
        <v>38.195758949999998</v>
      </c>
      <c r="G48" s="121"/>
      <c r="H48" s="121"/>
      <c r="I48" s="121"/>
      <c r="J48" s="121"/>
      <c r="K48" s="121"/>
      <c r="L48" s="121"/>
      <c r="M48" s="121"/>
      <c r="N48" s="121"/>
      <c r="O48" s="121">
        <v>40.124476510000001</v>
      </c>
      <c r="P48" s="121"/>
      <c r="Q48" s="121"/>
      <c r="R48" s="121">
        <v>36.34523678</v>
      </c>
      <c r="S48" s="121">
        <v>40.811934540000003</v>
      </c>
      <c r="T48" s="121"/>
      <c r="U48" s="121">
        <v>38.230505530000002</v>
      </c>
      <c r="V48" s="121">
        <v>34.433437900000001</v>
      </c>
      <c r="W48" s="121"/>
      <c r="X48" s="121">
        <v>39.18525692</v>
      </c>
      <c r="Y48" s="121"/>
      <c r="Z48" s="121"/>
      <c r="AB48" s="120" t="str">
        <f t="shared" si="0"/>
        <v>2000-12-01</v>
      </c>
      <c r="AC48" s="116">
        <f t="shared" si="1"/>
        <v>9.2543555965435096E-3</v>
      </c>
      <c r="AD48" s="117">
        <f t="shared" si="2"/>
        <v>1.0092543555965434</v>
      </c>
    </row>
    <row r="49" spans="1:30" x14ac:dyDescent="0.25">
      <c r="A49" s="120" t="s">
        <v>401</v>
      </c>
      <c r="B49" s="121">
        <v>39.62181751</v>
      </c>
      <c r="C49" s="121"/>
      <c r="D49" s="121">
        <v>39.022977249999997</v>
      </c>
      <c r="E49" s="121"/>
      <c r="F49" s="121">
        <v>38.19537948</v>
      </c>
      <c r="G49" s="121"/>
      <c r="H49" s="121"/>
      <c r="I49" s="121"/>
      <c r="J49" s="121"/>
      <c r="K49" s="121"/>
      <c r="L49" s="121"/>
      <c r="M49" s="121"/>
      <c r="N49" s="121"/>
      <c r="O49" s="121">
        <v>40.069167329999999</v>
      </c>
      <c r="P49" s="121"/>
      <c r="Q49" s="121"/>
      <c r="R49" s="121">
        <v>36.537552980000001</v>
      </c>
      <c r="S49" s="121">
        <v>41.064864129999997</v>
      </c>
      <c r="T49" s="121"/>
      <c r="U49" s="121">
        <v>38.04768996</v>
      </c>
      <c r="V49" s="121">
        <v>34.689649850000002</v>
      </c>
      <c r="W49" s="121"/>
      <c r="X49" s="121">
        <v>39.459899550000003</v>
      </c>
      <c r="Y49" s="121"/>
      <c r="Z49" s="121"/>
      <c r="AB49" s="120" t="str">
        <f t="shared" si="0"/>
        <v>2001-01-01</v>
      </c>
      <c r="AC49" s="116">
        <f t="shared" si="1"/>
        <v>-1.3180145369148903E-3</v>
      </c>
      <c r="AD49" s="117">
        <f t="shared" si="2"/>
        <v>0.99868198546308506</v>
      </c>
    </row>
    <row r="50" spans="1:30" x14ac:dyDescent="0.25">
      <c r="A50" s="120" t="s">
        <v>400</v>
      </c>
      <c r="B50" s="121">
        <v>40.451038789999998</v>
      </c>
      <c r="C50" s="121"/>
      <c r="D50" s="121">
        <v>39.766470239999997</v>
      </c>
      <c r="E50" s="121"/>
      <c r="F50" s="121">
        <v>38.938142929999998</v>
      </c>
      <c r="G50" s="121"/>
      <c r="H50" s="121"/>
      <c r="I50" s="121"/>
      <c r="J50" s="121"/>
      <c r="K50" s="121"/>
      <c r="L50" s="121"/>
      <c r="M50" s="121"/>
      <c r="N50" s="121"/>
      <c r="O50" s="121">
        <v>40.852300210000003</v>
      </c>
      <c r="P50" s="121"/>
      <c r="Q50" s="121"/>
      <c r="R50" s="121">
        <v>37.117969700000003</v>
      </c>
      <c r="S50" s="121">
        <v>41.772390469999998</v>
      </c>
      <c r="T50" s="121"/>
      <c r="U50" s="121">
        <v>38.833877770000001</v>
      </c>
      <c r="V50" s="121">
        <v>35.700543029999999</v>
      </c>
      <c r="W50" s="121"/>
      <c r="X50" s="121">
        <v>40.022747719999998</v>
      </c>
      <c r="Y50" s="121"/>
      <c r="Z50" s="121"/>
      <c r="AB50" s="120" t="str">
        <f t="shared" si="0"/>
        <v>2001-02-01</v>
      </c>
      <c r="AC50" s="116">
        <f t="shared" si="1"/>
        <v>1.9052697728233949E-2</v>
      </c>
      <c r="AD50" s="117">
        <f t="shared" si="2"/>
        <v>1.0190526977282339</v>
      </c>
    </row>
    <row r="51" spans="1:30" x14ac:dyDescent="0.25">
      <c r="A51" s="120" t="s">
        <v>399</v>
      </c>
      <c r="B51" s="121">
        <v>40.46890492</v>
      </c>
      <c r="C51" s="121"/>
      <c r="D51" s="121">
        <v>39.863057859999998</v>
      </c>
      <c r="E51" s="121"/>
      <c r="F51" s="121">
        <v>38.990227060000002</v>
      </c>
      <c r="G51" s="121"/>
      <c r="H51" s="121"/>
      <c r="I51" s="121"/>
      <c r="J51" s="121"/>
      <c r="K51" s="121"/>
      <c r="L51" s="121"/>
      <c r="M51" s="121"/>
      <c r="N51" s="121"/>
      <c r="O51" s="121">
        <v>41.607141839999997</v>
      </c>
      <c r="P51" s="121"/>
      <c r="Q51" s="121"/>
      <c r="R51" s="121">
        <v>37.354159490000001</v>
      </c>
      <c r="S51" s="121">
        <v>42.031272430000001</v>
      </c>
      <c r="T51" s="121"/>
      <c r="U51" s="121">
        <v>38.311836280000001</v>
      </c>
      <c r="V51" s="121">
        <v>35.966183229999999</v>
      </c>
      <c r="W51" s="121"/>
      <c r="X51" s="121">
        <v>40.107420310000002</v>
      </c>
      <c r="Y51" s="121"/>
      <c r="Z51" s="121"/>
      <c r="AB51" s="120" t="str">
        <f t="shared" si="0"/>
        <v>2001-03-01</v>
      </c>
      <c r="AC51" s="116">
        <f t="shared" si="1"/>
        <v>2.4288708406120054E-3</v>
      </c>
      <c r="AD51" s="117">
        <f t="shared" si="2"/>
        <v>1.0024288708406119</v>
      </c>
    </row>
    <row r="52" spans="1:30" x14ac:dyDescent="0.25">
      <c r="A52" s="120" t="s">
        <v>398</v>
      </c>
      <c r="B52" s="121">
        <v>40.701619700000002</v>
      </c>
      <c r="C52" s="121"/>
      <c r="D52" s="121">
        <v>39.881960980000002</v>
      </c>
      <c r="E52" s="121"/>
      <c r="F52" s="121">
        <v>39.039810840000001</v>
      </c>
      <c r="G52" s="121"/>
      <c r="H52" s="121"/>
      <c r="I52" s="121"/>
      <c r="J52" s="121"/>
      <c r="K52" s="121"/>
      <c r="L52" s="121"/>
      <c r="M52" s="121"/>
      <c r="N52" s="121"/>
      <c r="O52" s="121">
        <v>41.587954670000002</v>
      </c>
      <c r="P52" s="121"/>
      <c r="Q52" s="121"/>
      <c r="R52" s="121">
        <v>37.551238150000003</v>
      </c>
      <c r="S52" s="121">
        <v>42.291758799999997</v>
      </c>
      <c r="T52" s="121"/>
      <c r="U52" s="121">
        <v>37.966632130000001</v>
      </c>
      <c r="V52" s="121">
        <v>36.233800000000002</v>
      </c>
      <c r="W52" s="121"/>
      <c r="X52" s="121">
        <v>40.34645269</v>
      </c>
      <c r="Y52" s="121"/>
      <c r="Z52" s="121"/>
      <c r="AB52" s="120" t="str">
        <f t="shared" si="0"/>
        <v>2001-04-01</v>
      </c>
      <c r="AC52" s="116">
        <f t="shared" si="1"/>
        <v>4.7420145404782283E-4</v>
      </c>
      <c r="AD52" s="117">
        <f t="shared" si="2"/>
        <v>1.0004742014540478</v>
      </c>
    </row>
    <row r="53" spans="1:30" x14ac:dyDescent="0.25">
      <c r="A53" s="120" t="s">
        <v>397</v>
      </c>
      <c r="B53" s="121">
        <v>41.318502389999999</v>
      </c>
      <c r="C53" s="121"/>
      <c r="D53" s="121">
        <v>40.53174499</v>
      </c>
      <c r="E53" s="121"/>
      <c r="F53" s="121">
        <v>39.627536800000001</v>
      </c>
      <c r="G53" s="121"/>
      <c r="H53" s="121"/>
      <c r="I53" s="121"/>
      <c r="J53" s="121"/>
      <c r="K53" s="121"/>
      <c r="L53" s="121"/>
      <c r="M53" s="121"/>
      <c r="N53" s="121"/>
      <c r="O53" s="121">
        <v>42.127241400000003</v>
      </c>
      <c r="P53" s="121"/>
      <c r="Q53" s="121"/>
      <c r="R53" s="121">
        <v>38.021636049999998</v>
      </c>
      <c r="S53" s="121">
        <v>43.028158830000002</v>
      </c>
      <c r="T53" s="121"/>
      <c r="U53" s="121">
        <v>38.721825350000003</v>
      </c>
      <c r="V53" s="121">
        <v>35.958814680000003</v>
      </c>
      <c r="W53" s="121"/>
      <c r="X53" s="121">
        <v>41.225419039999998</v>
      </c>
      <c r="Y53" s="121"/>
      <c r="Z53" s="121"/>
      <c r="AB53" s="120" t="str">
        <f t="shared" si="0"/>
        <v>2001-05-01</v>
      </c>
      <c r="AC53" s="116">
        <f t="shared" si="1"/>
        <v>1.6292679548175957E-2</v>
      </c>
      <c r="AD53" s="117">
        <f t="shared" si="2"/>
        <v>1.0162926795481759</v>
      </c>
    </row>
    <row r="54" spans="1:30" x14ac:dyDescent="0.25">
      <c r="A54" s="120" t="s">
        <v>396</v>
      </c>
      <c r="B54" s="121">
        <v>41.53667634</v>
      </c>
      <c r="C54" s="121"/>
      <c r="D54" s="121">
        <v>40.733108600000001</v>
      </c>
      <c r="E54" s="121"/>
      <c r="F54" s="121">
        <v>39.830521779999998</v>
      </c>
      <c r="G54" s="121"/>
      <c r="H54" s="121"/>
      <c r="I54" s="121"/>
      <c r="J54" s="121"/>
      <c r="K54" s="121"/>
      <c r="L54" s="121"/>
      <c r="M54" s="121"/>
      <c r="N54" s="121"/>
      <c r="O54" s="121">
        <v>42.382752099999998</v>
      </c>
      <c r="P54" s="121"/>
      <c r="Q54" s="121"/>
      <c r="R54" s="121">
        <v>38.309129230000003</v>
      </c>
      <c r="S54" s="121">
        <v>43.294823350000001</v>
      </c>
      <c r="T54" s="121"/>
      <c r="U54" s="121">
        <v>38.791914769999998</v>
      </c>
      <c r="V54" s="121">
        <v>36.226376620000003</v>
      </c>
      <c r="W54" s="121"/>
      <c r="X54" s="121">
        <v>41.467490589999997</v>
      </c>
      <c r="Y54" s="121"/>
      <c r="Z54" s="121"/>
      <c r="AB54" s="120" t="str">
        <f t="shared" si="0"/>
        <v>2001-06-01</v>
      </c>
      <c r="AC54" s="116">
        <f t="shared" si="1"/>
        <v>4.9680468987871561E-3</v>
      </c>
      <c r="AD54" s="117">
        <f t="shared" si="2"/>
        <v>1.0049680468987872</v>
      </c>
    </row>
    <row r="55" spans="1:30" x14ac:dyDescent="0.25">
      <c r="A55" s="120" t="s">
        <v>395</v>
      </c>
      <c r="B55" s="121">
        <v>41.786020989999997</v>
      </c>
      <c r="C55" s="121"/>
      <c r="D55" s="121">
        <v>40.839906370000001</v>
      </c>
      <c r="E55" s="121"/>
      <c r="F55" s="121">
        <v>39.950104699999997</v>
      </c>
      <c r="G55" s="121"/>
      <c r="H55" s="121"/>
      <c r="I55" s="121"/>
      <c r="J55" s="121"/>
      <c r="K55" s="121"/>
      <c r="L55" s="121"/>
      <c r="M55" s="121"/>
      <c r="N55" s="121"/>
      <c r="O55" s="121">
        <v>42.5239586</v>
      </c>
      <c r="P55" s="121"/>
      <c r="Q55" s="121"/>
      <c r="R55" s="121">
        <v>38.510955119999998</v>
      </c>
      <c r="S55" s="121">
        <v>43.563140500000003</v>
      </c>
      <c r="T55" s="121"/>
      <c r="U55" s="121">
        <v>38.620552369999999</v>
      </c>
      <c r="V55" s="121">
        <v>36.495929439999998</v>
      </c>
      <c r="W55" s="121"/>
      <c r="X55" s="121">
        <v>41.711001719999999</v>
      </c>
      <c r="Y55" s="121"/>
      <c r="Z55" s="121"/>
      <c r="AB55" s="120" t="str">
        <f t="shared" si="0"/>
        <v>2001-07-01</v>
      </c>
      <c r="AC55" s="116">
        <f t="shared" si="1"/>
        <v>2.6218909793690533E-3</v>
      </c>
      <c r="AD55" s="117">
        <f t="shared" si="2"/>
        <v>1.0026218909793692</v>
      </c>
    </row>
    <row r="56" spans="1:30" x14ac:dyDescent="0.25">
      <c r="A56" s="120" t="s">
        <v>394</v>
      </c>
      <c r="B56" s="121">
        <v>41.837548660000003</v>
      </c>
      <c r="C56" s="121"/>
      <c r="D56" s="121">
        <v>41.2276983</v>
      </c>
      <c r="E56" s="121"/>
      <c r="F56" s="121">
        <v>40.316344909999998</v>
      </c>
      <c r="G56" s="121"/>
      <c r="H56" s="121"/>
      <c r="I56" s="121"/>
      <c r="J56" s="121"/>
      <c r="K56" s="121"/>
      <c r="L56" s="121"/>
      <c r="M56" s="121"/>
      <c r="N56" s="121"/>
      <c r="O56" s="121">
        <v>42.792096450000003</v>
      </c>
      <c r="P56" s="121"/>
      <c r="Q56" s="121"/>
      <c r="R56" s="121">
        <v>38.88184012</v>
      </c>
      <c r="S56" s="121">
        <v>44.321678310000003</v>
      </c>
      <c r="T56" s="121"/>
      <c r="U56" s="121">
        <v>39.4590216</v>
      </c>
      <c r="V56" s="121">
        <v>36.218954760000003</v>
      </c>
      <c r="W56" s="121"/>
      <c r="X56" s="121">
        <v>42.037782790000001</v>
      </c>
      <c r="Y56" s="121"/>
      <c r="Z56" s="121"/>
      <c r="AB56" s="120" t="str">
        <f t="shared" si="0"/>
        <v>2001-08-01</v>
      </c>
      <c r="AC56" s="116">
        <f t="shared" si="1"/>
        <v>9.4954167251681387E-3</v>
      </c>
      <c r="AD56" s="117">
        <f t="shared" si="2"/>
        <v>1.0094954167251682</v>
      </c>
    </row>
    <row r="57" spans="1:30" x14ac:dyDescent="0.25">
      <c r="A57" s="120" t="s">
        <v>393</v>
      </c>
      <c r="B57" s="121">
        <v>42.271323180000003</v>
      </c>
      <c r="C57" s="121"/>
      <c r="D57" s="121">
        <v>41.129411869999998</v>
      </c>
      <c r="E57" s="121"/>
      <c r="F57" s="121">
        <v>40.278532089999999</v>
      </c>
      <c r="G57" s="121"/>
      <c r="H57" s="121"/>
      <c r="I57" s="121"/>
      <c r="J57" s="121"/>
      <c r="K57" s="121"/>
      <c r="L57" s="121"/>
      <c r="M57" s="121"/>
      <c r="N57" s="121"/>
      <c r="O57" s="121">
        <v>42.464376450000003</v>
      </c>
      <c r="P57" s="121"/>
      <c r="Q57" s="121"/>
      <c r="R57" s="121">
        <v>38.087939380000002</v>
      </c>
      <c r="S57" s="121">
        <v>45.275819030000001</v>
      </c>
      <c r="T57" s="121"/>
      <c r="U57" s="121">
        <v>39.312248310000001</v>
      </c>
      <c r="V57" s="121">
        <v>36.488452359999997</v>
      </c>
      <c r="W57" s="121"/>
      <c r="X57" s="121">
        <v>42.17929702</v>
      </c>
      <c r="Y57" s="121"/>
      <c r="Z57" s="121"/>
      <c r="AB57" s="120" t="str">
        <f t="shared" si="0"/>
        <v>2001-09-01</v>
      </c>
      <c r="AC57" s="116">
        <f t="shared" si="1"/>
        <v>-2.3839902311500543E-3</v>
      </c>
      <c r="AD57" s="117">
        <f t="shared" si="2"/>
        <v>0.9976160097688499</v>
      </c>
    </row>
    <row r="58" spans="1:30" x14ac:dyDescent="0.25">
      <c r="A58" s="120" t="s">
        <v>392</v>
      </c>
      <c r="B58" s="121">
        <v>42.277952030000002</v>
      </c>
      <c r="C58" s="121"/>
      <c r="D58" s="121">
        <v>40.94904476</v>
      </c>
      <c r="E58" s="121"/>
      <c r="F58" s="121">
        <v>40.123956630000002</v>
      </c>
      <c r="G58" s="121"/>
      <c r="H58" s="121"/>
      <c r="I58" s="121"/>
      <c r="J58" s="121"/>
      <c r="K58" s="121"/>
      <c r="L58" s="121"/>
      <c r="M58" s="121"/>
      <c r="N58" s="121"/>
      <c r="O58" s="121">
        <v>42.645180629999999</v>
      </c>
      <c r="P58" s="121"/>
      <c r="Q58" s="121"/>
      <c r="R58" s="121">
        <v>38.295789419999998</v>
      </c>
      <c r="S58" s="121">
        <v>45.551891840000003</v>
      </c>
      <c r="T58" s="121"/>
      <c r="U58" s="121">
        <v>38.162662910000002</v>
      </c>
      <c r="V58" s="121">
        <v>36.759955230000003</v>
      </c>
      <c r="W58" s="121"/>
      <c r="X58" s="121">
        <v>42.563790310000002</v>
      </c>
      <c r="Y58" s="121"/>
      <c r="Z58" s="121"/>
      <c r="AB58" s="120" t="str">
        <f t="shared" si="0"/>
        <v>2001-10-01</v>
      </c>
      <c r="AC58" s="116">
        <f t="shared" si="1"/>
        <v>-4.3853559241278503E-3</v>
      </c>
      <c r="AD58" s="117">
        <f t="shared" si="2"/>
        <v>0.99561464407587219</v>
      </c>
    </row>
    <row r="59" spans="1:30" x14ac:dyDescent="0.25">
      <c r="A59" s="120" t="s">
        <v>391</v>
      </c>
      <c r="B59" s="121">
        <v>42.883613740000001</v>
      </c>
      <c r="C59" s="121"/>
      <c r="D59" s="121">
        <v>41.492128540000003</v>
      </c>
      <c r="E59" s="121"/>
      <c r="F59" s="121">
        <v>40.628110790000001</v>
      </c>
      <c r="G59" s="121"/>
      <c r="H59" s="121"/>
      <c r="I59" s="121"/>
      <c r="J59" s="121"/>
      <c r="K59" s="121"/>
      <c r="L59" s="121"/>
      <c r="M59" s="121"/>
      <c r="N59" s="121"/>
      <c r="O59" s="121">
        <v>42.922442390000001</v>
      </c>
      <c r="P59" s="121"/>
      <c r="Q59" s="121"/>
      <c r="R59" s="121">
        <v>38.949425890000001</v>
      </c>
      <c r="S59" s="121">
        <v>46.340509519999998</v>
      </c>
      <c r="T59" s="121"/>
      <c r="U59" s="121">
        <v>38.928067519999999</v>
      </c>
      <c r="V59" s="121">
        <v>36.480976810000001</v>
      </c>
      <c r="W59" s="121"/>
      <c r="X59" s="121">
        <v>42.872972140000002</v>
      </c>
      <c r="Y59" s="121"/>
      <c r="Z59" s="121"/>
      <c r="AB59" s="120" t="str">
        <f t="shared" si="0"/>
        <v>2001-11-01</v>
      </c>
      <c r="AC59" s="116">
        <f t="shared" si="1"/>
        <v>1.3262428542179343E-2</v>
      </c>
      <c r="AD59" s="117">
        <f t="shared" si="2"/>
        <v>1.0132624285421794</v>
      </c>
    </row>
    <row r="60" spans="1:30" x14ac:dyDescent="0.25">
      <c r="A60" s="120" t="s">
        <v>390</v>
      </c>
      <c r="B60" s="121">
        <v>43.182311300000002</v>
      </c>
      <c r="C60" s="121"/>
      <c r="D60" s="121">
        <v>41.674127900000002</v>
      </c>
      <c r="E60" s="121"/>
      <c r="F60" s="121">
        <v>40.802021850000003</v>
      </c>
      <c r="G60" s="121"/>
      <c r="H60" s="121"/>
      <c r="I60" s="121"/>
      <c r="J60" s="121"/>
      <c r="K60" s="121"/>
      <c r="L60" s="121"/>
      <c r="M60" s="121"/>
      <c r="N60" s="121"/>
      <c r="O60" s="121">
        <v>43.190392559999999</v>
      </c>
      <c r="P60" s="121"/>
      <c r="Q60" s="121"/>
      <c r="R60" s="121">
        <v>38.85834818</v>
      </c>
      <c r="S60" s="121">
        <v>46.623074350000003</v>
      </c>
      <c r="T60" s="121"/>
      <c r="U60" s="121">
        <v>39.028723900000003</v>
      </c>
      <c r="V60" s="121">
        <v>36.752424050000002</v>
      </c>
      <c r="W60" s="121"/>
      <c r="X60" s="121">
        <v>43.123431359999998</v>
      </c>
      <c r="Y60" s="121"/>
      <c r="Z60" s="121"/>
      <c r="AB60" s="120" t="str">
        <f t="shared" si="0"/>
        <v>2001-12-01</v>
      </c>
      <c r="AC60" s="116">
        <f t="shared" si="1"/>
        <v>4.3863587240298985E-3</v>
      </c>
      <c r="AD60" s="117">
        <f t="shared" si="2"/>
        <v>1.0043863587240298</v>
      </c>
    </row>
    <row r="61" spans="1:30" x14ac:dyDescent="0.25">
      <c r="A61" s="120" t="s">
        <v>389</v>
      </c>
      <c r="B61" s="121">
        <v>40.884345080000003</v>
      </c>
      <c r="C61" s="121"/>
      <c r="D61" s="121">
        <v>41.268722799999999</v>
      </c>
      <c r="E61" s="121"/>
      <c r="F61" s="121">
        <v>40.56827286</v>
      </c>
      <c r="G61" s="121"/>
      <c r="H61" s="121"/>
      <c r="I61" s="121"/>
      <c r="J61" s="121"/>
      <c r="K61" s="121"/>
      <c r="L61" s="121"/>
      <c r="M61" s="121"/>
      <c r="N61" s="121"/>
      <c r="O61" s="121">
        <v>43.327951779999999</v>
      </c>
      <c r="P61" s="121"/>
      <c r="Q61" s="121"/>
      <c r="R61" s="121">
        <v>39.262382789999997</v>
      </c>
      <c r="S61" s="121">
        <v>48.735718009999999</v>
      </c>
      <c r="T61" s="121"/>
      <c r="U61" s="121">
        <v>39.145755579999999</v>
      </c>
      <c r="V61" s="121">
        <v>37.025891080000001</v>
      </c>
      <c r="W61" s="121"/>
      <c r="X61" s="121">
        <v>43.37537262</v>
      </c>
      <c r="Y61" s="121"/>
      <c r="Z61" s="121"/>
      <c r="AB61" s="120" t="str">
        <f t="shared" si="0"/>
        <v>2002-01-01</v>
      </c>
      <c r="AC61" s="116">
        <f t="shared" si="1"/>
        <v>-9.7279804144384495E-3</v>
      </c>
      <c r="AD61" s="117">
        <f t="shared" si="2"/>
        <v>0.99027201958556155</v>
      </c>
    </row>
    <row r="62" spans="1:30" x14ac:dyDescent="0.25">
      <c r="A62" s="120" t="s">
        <v>388</v>
      </c>
      <c r="B62" s="121">
        <v>41.576273049999998</v>
      </c>
      <c r="C62" s="121"/>
      <c r="D62" s="121">
        <v>41.88424612</v>
      </c>
      <c r="E62" s="121"/>
      <c r="F62" s="121">
        <v>41.109301299999998</v>
      </c>
      <c r="G62" s="121"/>
      <c r="H62" s="121"/>
      <c r="I62" s="121"/>
      <c r="J62" s="121"/>
      <c r="K62" s="121"/>
      <c r="L62" s="121"/>
      <c r="M62" s="121"/>
      <c r="N62" s="121"/>
      <c r="O62" s="121">
        <v>43.896976870000003</v>
      </c>
      <c r="P62" s="121"/>
      <c r="Q62" s="121"/>
      <c r="R62" s="121">
        <v>39.759218359999998</v>
      </c>
      <c r="S62" s="121">
        <v>49.567475479999999</v>
      </c>
      <c r="T62" s="121"/>
      <c r="U62" s="121">
        <v>39.904153710000003</v>
      </c>
      <c r="V62" s="121">
        <v>36.744894420000001</v>
      </c>
      <c r="W62" s="121"/>
      <c r="X62" s="121">
        <v>43.713891340000004</v>
      </c>
      <c r="Y62" s="121"/>
      <c r="Z62" s="121"/>
      <c r="AB62" s="120" t="str">
        <f t="shared" si="0"/>
        <v>2002-02-01</v>
      </c>
      <c r="AC62" s="116">
        <f t="shared" si="1"/>
        <v>1.4915007740438267E-2</v>
      </c>
      <c r="AD62" s="117">
        <f t="shared" si="2"/>
        <v>1.0149150077404383</v>
      </c>
    </row>
    <row r="63" spans="1:30" x14ac:dyDescent="0.25">
      <c r="A63" s="120" t="s">
        <v>387</v>
      </c>
      <c r="B63" s="121">
        <v>42.703660480000003</v>
      </c>
      <c r="C63" s="121"/>
      <c r="D63" s="121">
        <v>42.166330170000002</v>
      </c>
      <c r="E63" s="121"/>
      <c r="F63" s="121">
        <v>41.363757479999997</v>
      </c>
      <c r="G63" s="121"/>
      <c r="H63" s="121"/>
      <c r="I63" s="121"/>
      <c r="J63" s="121"/>
      <c r="K63" s="121"/>
      <c r="L63" s="121"/>
      <c r="M63" s="121"/>
      <c r="N63" s="121"/>
      <c r="O63" s="121">
        <v>44.129715699999998</v>
      </c>
      <c r="P63" s="121"/>
      <c r="Q63" s="121"/>
      <c r="R63" s="121">
        <v>40.064916480000001</v>
      </c>
      <c r="S63" s="121">
        <v>49.857532290000002</v>
      </c>
      <c r="T63" s="121"/>
      <c r="U63" s="121">
        <v>39.405175620000001</v>
      </c>
      <c r="V63" s="121">
        <v>37.018305419999997</v>
      </c>
      <c r="W63" s="121"/>
      <c r="X63" s="121">
        <v>43.992032569999999</v>
      </c>
      <c r="Y63" s="121"/>
      <c r="Z63" s="121"/>
      <c r="AB63" s="120" t="str">
        <f t="shared" si="0"/>
        <v>2002-03-01</v>
      </c>
      <c r="AC63" s="116">
        <f t="shared" si="1"/>
        <v>6.7348484485507962E-3</v>
      </c>
      <c r="AD63" s="117">
        <f t="shared" si="2"/>
        <v>1.0067348484485508</v>
      </c>
    </row>
    <row r="64" spans="1:30" x14ac:dyDescent="0.25">
      <c r="A64" s="120" t="s">
        <v>386</v>
      </c>
      <c r="B64" s="121">
        <v>42.954539689999997</v>
      </c>
      <c r="C64" s="121"/>
      <c r="D64" s="121">
        <v>42.208836990000002</v>
      </c>
      <c r="E64" s="121"/>
      <c r="F64" s="121">
        <v>41.40426489</v>
      </c>
      <c r="G64" s="121"/>
      <c r="H64" s="121"/>
      <c r="I64" s="121"/>
      <c r="J64" s="121"/>
      <c r="K64" s="121"/>
      <c r="L64" s="121"/>
      <c r="M64" s="121"/>
      <c r="N64" s="121"/>
      <c r="O64" s="121">
        <v>44.483650609999998</v>
      </c>
      <c r="P64" s="121"/>
      <c r="Q64" s="121"/>
      <c r="R64" s="121">
        <v>40.484960379999997</v>
      </c>
      <c r="S64" s="121">
        <v>50.149286439999997</v>
      </c>
      <c r="T64" s="121"/>
      <c r="U64" s="121">
        <v>38.685649179999999</v>
      </c>
      <c r="V64" s="121">
        <v>37.29375082</v>
      </c>
      <c r="W64" s="121"/>
      <c r="X64" s="121">
        <v>44.269598860000002</v>
      </c>
      <c r="Y64" s="121"/>
      <c r="Z64" s="121"/>
      <c r="AB64" s="120" t="str">
        <f t="shared" si="0"/>
        <v>2002-04-01</v>
      </c>
      <c r="AC64" s="116">
        <f t="shared" si="1"/>
        <v>1.0080749220676092E-3</v>
      </c>
      <c r="AD64" s="117">
        <f t="shared" si="2"/>
        <v>1.0010080749220676</v>
      </c>
    </row>
    <row r="65" spans="1:30" x14ac:dyDescent="0.25">
      <c r="A65" s="120" t="s">
        <v>385</v>
      </c>
      <c r="B65" s="121">
        <v>44.06145325</v>
      </c>
      <c r="C65" s="121"/>
      <c r="D65" s="121">
        <v>43.677366990000003</v>
      </c>
      <c r="E65" s="121"/>
      <c r="F65" s="121">
        <v>42.923722720000001</v>
      </c>
      <c r="G65" s="121"/>
      <c r="H65" s="121"/>
      <c r="I65" s="121"/>
      <c r="J65" s="121"/>
      <c r="K65" s="121"/>
      <c r="L65" s="121"/>
      <c r="M65" s="121"/>
      <c r="N65" s="121"/>
      <c r="O65" s="121">
        <v>46.314121649999997</v>
      </c>
      <c r="P65" s="121"/>
      <c r="Q65" s="121"/>
      <c r="R65" s="121">
        <v>42.717409369999999</v>
      </c>
      <c r="S65" s="121">
        <v>52.45651625</v>
      </c>
      <c r="T65" s="121"/>
      <c r="U65" s="121">
        <v>39.710586630000002</v>
      </c>
      <c r="V65" s="121">
        <v>39.36029954</v>
      </c>
      <c r="W65" s="121"/>
      <c r="X65" s="121">
        <v>45.879592250000002</v>
      </c>
      <c r="Y65" s="121"/>
      <c r="Z65" s="121"/>
      <c r="AB65" s="120" t="str">
        <f t="shared" si="0"/>
        <v>2002-05-01</v>
      </c>
      <c r="AC65" s="116">
        <f t="shared" si="1"/>
        <v>3.4792003398433392E-2</v>
      </c>
      <c r="AD65" s="117">
        <f t="shared" si="2"/>
        <v>1.0347920033984335</v>
      </c>
    </row>
    <row r="66" spans="1:30" x14ac:dyDescent="0.25">
      <c r="A66" s="120" t="s">
        <v>384</v>
      </c>
      <c r="B66" s="121">
        <v>44.310627539999999</v>
      </c>
      <c r="C66" s="121"/>
      <c r="D66" s="121">
        <v>44.145560549999999</v>
      </c>
      <c r="E66" s="121"/>
      <c r="F66" s="121">
        <v>43.329862669999997</v>
      </c>
      <c r="G66" s="121"/>
      <c r="H66" s="121"/>
      <c r="I66" s="121"/>
      <c r="J66" s="121"/>
      <c r="K66" s="121"/>
      <c r="L66" s="121"/>
      <c r="M66" s="121"/>
      <c r="N66" s="121"/>
      <c r="O66" s="121">
        <v>47.259706649999998</v>
      </c>
      <c r="P66" s="121"/>
      <c r="Q66" s="121"/>
      <c r="R66" s="121">
        <v>43.560920760000002</v>
      </c>
      <c r="S66" s="121">
        <v>52.753404889999999</v>
      </c>
      <c r="T66" s="121"/>
      <c r="U66" s="121">
        <v>39.903446410000001</v>
      </c>
      <c r="V66" s="121">
        <v>39.637551430000002</v>
      </c>
      <c r="W66" s="121"/>
      <c r="X66" s="121">
        <v>46.07005985</v>
      </c>
      <c r="Y66" s="121"/>
      <c r="Z66" s="121"/>
      <c r="AB66" s="120" t="str">
        <f t="shared" si="0"/>
        <v>2002-06-01</v>
      </c>
      <c r="AC66" s="116">
        <f t="shared" si="1"/>
        <v>1.0719363191173809E-2</v>
      </c>
      <c r="AD66" s="117">
        <f t="shared" si="2"/>
        <v>1.0107193631911737</v>
      </c>
    </row>
    <row r="67" spans="1:30" x14ac:dyDescent="0.25">
      <c r="A67" s="120" t="s">
        <v>383</v>
      </c>
      <c r="B67" s="121">
        <v>44.118087529999997</v>
      </c>
      <c r="C67" s="121"/>
      <c r="D67" s="121">
        <v>44.346817780000002</v>
      </c>
      <c r="E67" s="121"/>
      <c r="F67" s="121">
        <v>43.663453480000001</v>
      </c>
      <c r="G67" s="121"/>
      <c r="H67" s="121"/>
      <c r="I67" s="121"/>
      <c r="J67" s="121"/>
      <c r="K67" s="121"/>
      <c r="L67" s="121"/>
      <c r="M67" s="121"/>
      <c r="N67" s="121"/>
      <c r="O67" s="121">
        <v>46.621351310000001</v>
      </c>
      <c r="P67" s="121"/>
      <c r="Q67" s="121"/>
      <c r="R67" s="121">
        <v>44.238671850000003</v>
      </c>
      <c r="S67" s="121">
        <v>53.051973830000001</v>
      </c>
      <c r="T67" s="121"/>
      <c r="U67" s="121">
        <v>40.413638419999998</v>
      </c>
      <c r="V67" s="121">
        <v>39.91675627</v>
      </c>
      <c r="W67" s="121"/>
      <c r="X67" s="121">
        <v>47.500387580000002</v>
      </c>
      <c r="Y67" s="121"/>
      <c r="Z67" s="121"/>
      <c r="AB67" s="120" t="str">
        <f t="shared" si="0"/>
        <v>2002-07-01</v>
      </c>
      <c r="AC67" s="116">
        <f t="shared" si="1"/>
        <v>4.5589460750431691E-3</v>
      </c>
      <c r="AD67" s="117">
        <f t="shared" si="2"/>
        <v>1.0045589460750433</v>
      </c>
    </row>
    <row r="68" spans="1:30" x14ac:dyDescent="0.25">
      <c r="A68" s="120" t="s">
        <v>382</v>
      </c>
      <c r="B68" s="121">
        <v>43.7041793</v>
      </c>
      <c r="C68" s="121"/>
      <c r="D68" s="121">
        <v>44.420643300000002</v>
      </c>
      <c r="E68" s="121"/>
      <c r="F68" s="121">
        <v>43.76208269</v>
      </c>
      <c r="G68" s="121"/>
      <c r="H68" s="121"/>
      <c r="I68" s="121"/>
      <c r="J68" s="121"/>
      <c r="K68" s="121"/>
      <c r="L68" s="121"/>
      <c r="M68" s="121"/>
      <c r="N68" s="121"/>
      <c r="O68" s="121">
        <v>46.896887450000001</v>
      </c>
      <c r="P68" s="121"/>
      <c r="Q68" s="121"/>
      <c r="R68" s="121">
        <v>44.701187560000001</v>
      </c>
      <c r="S68" s="121">
        <v>53.791925540000001</v>
      </c>
      <c r="T68" s="121"/>
      <c r="U68" s="121">
        <v>40.540721949999998</v>
      </c>
      <c r="V68" s="121">
        <v>39.997587879999998</v>
      </c>
      <c r="W68" s="121"/>
      <c r="X68" s="121">
        <v>47.66745504</v>
      </c>
      <c r="Y68" s="121"/>
      <c r="Z68" s="121"/>
      <c r="AB68" s="120" t="str">
        <f t="shared" si="0"/>
        <v>2002-08-01</v>
      </c>
      <c r="AC68" s="116">
        <f t="shared" si="1"/>
        <v>1.6647309479169523E-3</v>
      </c>
      <c r="AD68" s="117">
        <f t="shared" si="2"/>
        <v>1.001664730947917</v>
      </c>
    </row>
    <row r="69" spans="1:30" x14ac:dyDescent="0.25">
      <c r="A69" s="120" t="s">
        <v>381</v>
      </c>
      <c r="B69" s="121">
        <v>44.035440940000001</v>
      </c>
      <c r="C69" s="121"/>
      <c r="D69" s="121">
        <v>44.593029010000002</v>
      </c>
      <c r="E69" s="121"/>
      <c r="F69" s="121">
        <v>43.881605180000001</v>
      </c>
      <c r="G69" s="121"/>
      <c r="H69" s="121"/>
      <c r="I69" s="121"/>
      <c r="J69" s="121"/>
      <c r="K69" s="121"/>
      <c r="L69" s="121"/>
      <c r="M69" s="121"/>
      <c r="N69" s="121"/>
      <c r="O69" s="121">
        <v>47.575597940000002</v>
      </c>
      <c r="P69" s="121"/>
      <c r="Q69" s="121"/>
      <c r="R69" s="121">
        <v>44.307469220000002</v>
      </c>
      <c r="S69" s="121">
        <v>54.096372209999998</v>
      </c>
      <c r="T69" s="121"/>
      <c r="U69" s="121">
        <v>40.31408665</v>
      </c>
      <c r="V69" s="121">
        <v>40.279328790000001</v>
      </c>
      <c r="W69" s="121"/>
      <c r="X69" s="121">
        <v>47.99780938</v>
      </c>
      <c r="Y69" s="121"/>
      <c r="Z69" s="121"/>
      <c r="AB69" s="120" t="str">
        <f t="shared" si="0"/>
        <v>2002-09-01</v>
      </c>
      <c r="AC69" s="116">
        <f t="shared" si="1"/>
        <v>3.8807567201531354E-3</v>
      </c>
      <c r="AD69" s="117">
        <f t="shared" si="2"/>
        <v>1.0038807567201531</v>
      </c>
    </row>
    <row r="70" spans="1:30" x14ac:dyDescent="0.25">
      <c r="A70" s="120" t="s">
        <v>380</v>
      </c>
      <c r="B70" s="121">
        <v>44.881874140000001</v>
      </c>
      <c r="C70" s="121"/>
      <c r="D70" s="121">
        <v>44.546198480000001</v>
      </c>
      <c r="E70" s="121"/>
      <c r="F70" s="121">
        <v>43.863599049999998</v>
      </c>
      <c r="G70" s="121"/>
      <c r="H70" s="121"/>
      <c r="I70" s="121"/>
      <c r="J70" s="121"/>
      <c r="K70" s="121"/>
      <c r="L70" s="121"/>
      <c r="M70" s="121"/>
      <c r="N70" s="121"/>
      <c r="O70" s="121">
        <v>47.383172860000002</v>
      </c>
      <c r="P70" s="121"/>
      <c r="Q70" s="121"/>
      <c r="R70" s="121">
        <v>44.530837380000001</v>
      </c>
      <c r="S70" s="121">
        <v>54.402541960000001</v>
      </c>
      <c r="T70" s="121"/>
      <c r="U70" s="121">
        <v>39.321010819999998</v>
      </c>
      <c r="V70" s="121">
        <v>40.563054280000003</v>
      </c>
      <c r="W70" s="121"/>
      <c r="X70" s="121">
        <v>48.260365720000003</v>
      </c>
      <c r="Y70" s="121"/>
      <c r="Z70" s="121"/>
      <c r="AB70" s="120" t="str">
        <f t="shared" si="0"/>
        <v>2002-10-01</v>
      </c>
      <c r="AC70" s="116">
        <f t="shared" si="1"/>
        <v>-1.0501760261564512E-3</v>
      </c>
      <c r="AD70" s="117">
        <f t="shared" si="2"/>
        <v>0.99894982397384358</v>
      </c>
    </row>
    <row r="71" spans="1:30" x14ac:dyDescent="0.25">
      <c r="A71" s="120" t="s">
        <v>379</v>
      </c>
      <c r="B71" s="121">
        <v>44.564628570000004</v>
      </c>
      <c r="C71" s="121"/>
      <c r="D71" s="121">
        <v>44.347671200000001</v>
      </c>
      <c r="E71" s="121"/>
      <c r="F71" s="121">
        <v>43.68553189</v>
      </c>
      <c r="G71" s="121"/>
      <c r="H71" s="121"/>
      <c r="I71" s="121"/>
      <c r="J71" s="121"/>
      <c r="K71" s="121"/>
      <c r="L71" s="121"/>
      <c r="M71" s="121"/>
      <c r="N71" s="121"/>
      <c r="O71" s="121">
        <v>47.703702900000003</v>
      </c>
      <c r="P71" s="121"/>
      <c r="Q71" s="121"/>
      <c r="R71" s="121">
        <v>44.894881169999998</v>
      </c>
      <c r="S71" s="121">
        <v>55.16133095</v>
      </c>
      <c r="T71" s="121"/>
      <c r="U71" s="121">
        <v>38.382447489999997</v>
      </c>
      <c r="V71" s="121">
        <v>40.64519464</v>
      </c>
      <c r="W71" s="121"/>
      <c r="X71" s="121">
        <v>48.478395050000003</v>
      </c>
      <c r="Y71" s="121"/>
      <c r="Z71" s="121"/>
      <c r="AB71" s="120" t="str">
        <f t="shared" si="0"/>
        <v>2002-11-01</v>
      </c>
      <c r="AC71" s="116">
        <f t="shared" si="1"/>
        <v>-4.4566604283670496E-3</v>
      </c>
      <c r="AD71" s="117">
        <f t="shared" si="2"/>
        <v>0.99554333957163299</v>
      </c>
    </row>
    <row r="72" spans="1:30" x14ac:dyDescent="0.25">
      <c r="A72" s="120" t="s">
        <v>378</v>
      </c>
      <c r="B72" s="121">
        <v>44.813249640000002</v>
      </c>
      <c r="C72" s="121"/>
      <c r="D72" s="121">
        <v>44.606910810000002</v>
      </c>
      <c r="E72" s="121"/>
      <c r="F72" s="121">
        <v>43.945174020000003</v>
      </c>
      <c r="G72" s="121"/>
      <c r="H72" s="121"/>
      <c r="I72" s="121"/>
      <c r="J72" s="121"/>
      <c r="K72" s="121"/>
      <c r="L72" s="121"/>
      <c r="M72" s="121"/>
      <c r="N72" s="121"/>
      <c r="O72" s="121">
        <v>47.982802360000001</v>
      </c>
      <c r="P72" s="121"/>
      <c r="Q72" s="121"/>
      <c r="R72" s="121">
        <v>45.187917550000002</v>
      </c>
      <c r="S72" s="121">
        <v>55.47352806</v>
      </c>
      <c r="T72" s="121"/>
      <c r="U72" s="121">
        <v>38.606244650000001</v>
      </c>
      <c r="V72" s="121">
        <v>40.93149726</v>
      </c>
      <c r="W72" s="121"/>
      <c r="X72" s="121">
        <v>48.75555602</v>
      </c>
      <c r="Y72" s="121"/>
      <c r="Z72" s="121"/>
      <c r="AB72" s="120" t="str">
        <f t="shared" si="0"/>
        <v>2002-12-01</v>
      </c>
      <c r="AC72" s="116">
        <f t="shared" si="1"/>
        <v>5.8456194651321765E-3</v>
      </c>
      <c r="AD72" s="117">
        <f t="shared" si="2"/>
        <v>1.0058456194651322</v>
      </c>
    </row>
    <row r="73" spans="1:30" x14ac:dyDescent="0.25">
      <c r="A73" s="120" t="s">
        <v>377</v>
      </c>
      <c r="B73" s="121">
        <v>44.800494919999998</v>
      </c>
      <c r="C73" s="121"/>
      <c r="D73" s="121">
        <v>44.841051299999997</v>
      </c>
      <c r="E73" s="121"/>
      <c r="F73" s="121">
        <v>44.178900650000003</v>
      </c>
      <c r="G73" s="121"/>
      <c r="H73" s="121"/>
      <c r="I73" s="121"/>
      <c r="J73" s="121"/>
      <c r="K73" s="121"/>
      <c r="L73" s="121"/>
      <c r="M73" s="121"/>
      <c r="N73" s="121"/>
      <c r="O73" s="121">
        <v>48.356209</v>
      </c>
      <c r="P73" s="121"/>
      <c r="Q73" s="121"/>
      <c r="R73" s="121">
        <v>45.416707729999999</v>
      </c>
      <c r="S73" s="121">
        <v>55.787492110000002</v>
      </c>
      <c r="T73" s="121"/>
      <c r="U73" s="121">
        <v>38.92416455</v>
      </c>
      <c r="V73" s="121">
        <v>41.219816590000001</v>
      </c>
      <c r="W73" s="121"/>
      <c r="X73" s="121">
        <v>49.021950940000004</v>
      </c>
      <c r="Y73" s="121"/>
      <c r="Z73" s="121"/>
      <c r="AB73" s="120" t="str">
        <f t="shared" si="0"/>
        <v>2003-01-01</v>
      </c>
      <c r="AC73" s="116">
        <f t="shared" si="1"/>
        <v>5.2489734381584796E-3</v>
      </c>
      <c r="AD73" s="117">
        <f t="shared" si="2"/>
        <v>1.0052489734381584</v>
      </c>
    </row>
    <row r="74" spans="1:30" x14ac:dyDescent="0.25">
      <c r="A74" s="120" t="s">
        <v>376</v>
      </c>
      <c r="B74" s="121">
        <v>44.64172155</v>
      </c>
      <c r="C74" s="121"/>
      <c r="D74" s="121">
        <v>45.1259923</v>
      </c>
      <c r="E74" s="121"/>
      <c r="F74" s="121">
        <v>44.493580250000001</v>
      </c>
      <c r="G74" s="121"/>
      <c r="H74" s="121"/>
      <c r="I74" s="121"/>
      <c r="J74" s="121"/>
      <c r="K74" s="121"/>
      <c r="L74" s="121"/>
      <c r="M74" s="121"/>
      <c r="N74" s="121"/>
      <c r="O74" s="121">
        <v>48.638541850000003</v>
      </c>
      <c r="P74" s="121"/>
      <c r="Q74" s="121"/>
      <c r="R74" s="121">
        <v>45.896741079999998</v>
      </c>
      <c r="S74" s="121">
        <v>56.565597930000003</v>
      </c>
      <c r="T74" s="121"/>
      <c r="U74" s="121">
        <v>39.143482149999997</v>
      </c>
      <c r="V74" s="121">
        <v>41.303286900000003</v>
      </c>
      <c r="W74" s="121"/>
      <c r="X74" s="121">
        <v>50.218480880000001</v>
      </c>
      <c r="Y74" s="121"/>
      <c r="Z74" s="121"/>
      <c r="AB74" s="120" t="str">
        <f t="shared" si="0"/>
        <v>2003-02-01</v>
      </c>
      <c r="AC74" s="116">
        <f t="shared" si="1"/>
        <v>6.3544674297144202E-3</v>
      </c>
      <c r="AD74" s="117">
        <f t="shared" si="2"/>
        <v>1.0063544674297145</v>
      </c>
    </row>
    <row r="75" spans="1:30" x14ac:dyDescent="0.25">
      <c r="A75" s="120" t="s">
        <v>375</v>
      </c>
      <c r="B75" s="121">
        <v>47.00816039</v>
      </c>
      <c r="C75" s="121"/>
      <c r="D75" s="121">
        <v>47.280217270000001</v>
      </c>
      <c r="E75" s="121"/>
      <c r="F75" s="121">
        <v>46.450798040000002</v>
      </c>
      <c r="G75" s="121"/>
      <c r="H75" s="121"/>
      <c r="I75" s="121"/>
      <c r="J75" s="121"/>
      <c r="K75" s="121"/>
      <c r="L75" s="121"/>
      <c r="M75" s="121"/>
      <c r="N75" s="121"/>
      <c r="O75" s="121">
        <v>51.162478270000001</v>
      </c>
      <c r="P75" s="121"/>
      <c r="Q75" s="121"/>
      <c r="R75" s="121">
        <v>47.999563379999998</v>
      </c>
      <c r="S75" s="121">
        <v>56.4599039</v>
      </c>
      <c r="T75" s="121"/>
      <c r="U75" s="121">
        <v>40.806863219999997</v>
      </c>
      <c r="V75" s="121">
        <v>42.584064210000001</v>
      </c>
      <c r="W75" s="121"/>
      <c r="X75" s="121">
        <v>52.292314439999998</v>
      </c>
      <c r="Y75" s="121"/>
      <c r="Z75" s="121"/>
      <c r="AB75" s="120" t="str">
        <f t="shared" si="0"/>
        <v>2003-03-01</v>
      </c>
      <c r="AC75" s="116">
        <f t="shared" si="1"/>
        <v>4.77380077468125E-2</v>
      </c>
      <c r="AD75" s="117">
        <f t="shared" si="2"/>
        <v>1.0477380077468126</v>
      </c>
    </row>
    <row r="76" spans="1:30" x14ac:dyDescent="0.25">
      <c r="A76" s="120" t="s">
        <v>374</v>
      </c>
      <c r="B76" s="121">
        <v>48.216722230000002</v>
      </c>
      <c r="C76" s="121"/>
      <c r="D76" s="121">
        <v>47.560817540000002</v>
      </c>
      <c r="E76" s="121"/>
      <c r="F76" s="121">
        <v>46.716918190000001</v>
      </c>
      <c r="G76" s="121"/>
      <c r="H76" s="121"/>
      <c r="I76" s="121"/>
      <c r="J76" s="121"/>
      <c r="K76" s="121"/>
      <c r="L76" s="121"/>
      <c r="M76" s="121"/>
      <c r="N76" s="121"/>
      <c r="O76" s="121">
        <v>51.288892339999997</v>
      </c>
      <c r="P76" s="121"/>
      <c r="Q76" s="121"/>
      <c r="R76" s="121">
        <v>48.5123034</v>
      </c>
      <c r="S76" s="121">
        <v>56.782052870000001</v>
      </c>
      <c r="T76" s="121"/>
      <c r="U76" s="121">
        <v>40.302591329999998</v>
      </c>
      <c r="V76" s="121">
        <v>42.876588519999999</v>
      </c>
      <c r="W76" s="121"/>
      <c r="X76" s="121">
        <v>52.561653389999996</v>
      </c>
      <c r="Y76" s="121"/>
      <c r="Z76" s="121"/>
      <c r="AB76" s="120" t="str">
        <f t="shared" si="0"/>
        <v>2003-04-01</v>
      </c>
      <c r="AC76" s="116">
        <f t="shared" si="1"/>
        <v>5.9348346137581267E-3</v>
      </c>
      <c r="AD76" s="117">
        <f t="shared" si="2"/>
        <v>1.0059348346137582</v>
      </c>
    </row>
    <row r="77" spans="1:30" x14ac:dyDescent="0.25">
      <c r="A77" s="120" t="s">
        <v>373</v>
      </c>
      <c r="B77" s="121">
        <v>49.676041419999997</v>
      </c>
      <c r="C77" s="121"/>
      <c r="D77" s="121">
        <v>49.14859233</v>
      </c>
      <c r="E77" s="121"/>
      <c r="F77" s="121">
        <v>48.378017479999997</v>
      </c>
      <c r="G77" s="121"/>
      <c r="H77" s="121"/>
      <c r="I77" s="121"/>
      <c r="J77" s="121"/>
      <c r="K77" s="121"/>
      <c r="L77" s="121"/>
      <c r="M77" s="121"/>
      <c r="N77" s="121"/>
      <c r="O77" s="121">
        <v>52.6134007</v>
      </c>
      <c r="P77" s="121"/>
      <c r="Q77" s="121"/>
      <c r="R77" s="121">
        <v>50.673223800000002</v>
      </c>
      <c r="S77" s="121">
        <v>60.954940729999997</v>
      </c>
      <c r="T77" s="121"/>
      <c r="U77" s="121">
        <v>41.771041410000002</v>
      </c>
      <c r="V77" s="121">
        <v>44.035802310000001</v>
      </c>
      <c r="W77" s="121"/>
      <c r="X77" s="121">
        <v>54.531514010000002</v>
      </c>
      <c r="Y77" s="121"/>
      <c r="Z77" s="121"/>
      <c r="AB77" s="120" t="str">
        <f t="shared" si="0"/>
        <v>2003-05-01</v>
      </c>
      <c r="AC77" s="116">
        <f t="shared" si="1"/>
        <v>3.338409371673718E-2</v>
      </c>
      <c r="AD77" s="117">
        <f t="shared" si="2"/>
        <v>1.0333840937167371</v>
      </c>
    </row>
    <row r="78" spans="1:30" x14ac:dyDescent="0.25">
      <c r="A78" s="120" t="s">
        <v>372</v>
      </c>
      <c r="B78" s="121">
        <v>50.702635890000003</v>
      </c>
      <c r="C78" s="121"/>
      <c r="D78" s="121">
        <v>49.595409140000001</v>
      </c>
      <c r="E78" s="121"/>
      <c r="F78" s="121">
        <v>48.792609390000003</v>
      </c>
      <c r="G78" s="121"/>
      <c r="H78" s="121"/>
      <c r="I78" s="121"/>
      <c r="J78" s="121"/>
      <c r="K78" s="121"/>
      <c r="L78" s="121"/>
      <c r="M78" s="121"/>
      <c r="N78" s="121"/>
      <c r="O78" s="121">
        <v>52.898497480000003</v>
      </c>
      <c r="P78" s="121"/>
      <c r="Q78" s="121"/>
      <c r="R78" s="121">
        <v>50.76242955</v>
      </c>
      <c r="S78" s="121">
        <v>61.280261520000003</v>
      </c>
      <c r="T78" s="121"/>
      <c r="U78" s="121">
        <v>42.059400799999999</v>
      </c>
      <c r="V78" s="121">
        <v>44.335503070000001</v>
      </c>
      <c r="W78" s="121"/>
      <c r="X78" s="121">
        <v>54.803793210000002</v>
      </c>
      <c r="Y78" s="121"/>
      <c r="Z78" s="121"/>
      <c r="AB78" s="120" t="str">
        <f t="shared" ref="AB78:AB141" si="3">A78</f>
        <v>2003-06-01</v>
      </c>
      <c r="AC78" s="116">
        <f t="shared" ref="AC78:AC141" si="4">(D78-D77)/D77</f>
        <v>9.0911415529446836E-3</v>
      </c>
      <c r="AD78" s="117">
        <f t="shared" ref="AD78:AD141" si="5">1+AC78</f>
        <v>1.0090911415529447</v>
      </c>
    </row>
    <row r="79" spans="1:30" x14ac:dyDescent="0.25">
      <c r="A79" s="120" t="s">
        <v>371</v>
      </c>
      <c r="B79" s="121">
        <v>50.986302670000001</v>
      </c>
      <c r="C79" s="121"/>
      <c r="D79" s="121">
        <v>50.047376839999998</v>
      </c>
      <c r="E79" s="121"/>
      <c r="F79" s="121">
        <v>49.218510270000003</v>
      </c>
      <c r="G79" s="121"/>
      <c r="H79" s="121"/>
      <c r="I79" s="121"/>
      <c r="J79" s="121"/>
      <c r="K79" s="121"/>
      <c r="L79" s="121"/>
      <c r="M79" s="121"/>
      <c r="N79" s="121"/>
      <c r="O79" s="121">
        <v>53.292730349999999</v>
      </c>
      <c r="P79" s="121"/>
      <c r="Q79" s="121"/>
      <c r="R79" s="121">
        <v>50.330623359999997</v>
      </c>
      <c r="S79" s="121">
        <v>61.607318560000003</v>
      </c>
      <c r="T79" s="121"/>
      <c r="U79" s="121">
        <v>43.117678179999999</v>
      </c>
      <c r="V79" s="121">
        <v>44.63724354</v>
      </c>
      <c r="W79" s="121"/>
      <c r="X79" s="121">
        <v>55.077456009999999</v>
      </c>
      <c r="Y79" s="121"/>
      <c r="Z79" s="121"/>
      <c r="AB79" s="120" t="str">
        <f t="shared" si="3"/>
        <v>2003-07-01</v>
      </c>
      <c r="AC79" s="116">
        <f t="shared" si="4"/>
        <v>9.1130955029358456E-3</v>
      </c>
      <c r="AD79" s="117">
        <f t="shared" si="5"/>
        <v>1.0091130955029359</v>
      </c>
    </row>
    <row r="80" spans="1:30" x14ac:dyDescent="0.25">
      <c r="A80" s="120" t="s">
        <v>370</v>
      </c>
      <c r="B80" s="121">
        <v>50.486844990000002</v>
      </c>
      <c r="C80" s="121"/>
      <c r="D80" s="121">
        <v>50.04579914</v>
      </c>
      <c r="E80" s="121"/>
      <c r="F80" s="121">
        <v>49.340983870000002</v>
      </c>
      <c r="G80" s="121"/>
      <c r="H80" s="121"/>
      <c r="I80" s="121"/>
      <c r="J80" s="121"/>
      <c r="K80" s="121"/>
      <c r="L80" s="121"/>
      <c r="M80" s="121"/>
      <c r="N80" s="121"/>
      <c r="O80" s="121">
        <v>53.205639499999997</v>
      </c>
      <c r="P80" s="121"/>
      <c r="Q80" s="121"/>
      <c r="R80" s="121">
        <v>50.989816810000001</v>
      </c>
      <c r="S80" s="121">
        <v>62.150241950000002</v>
      </c>
      <c r="T80" s="121"/>
      <c r="U80" s="121">
        <v>43.134967459999999</v>
      </c>
      <c r="V80" s="121">
        <v>45.443898590000003</v>
      </c>
      <c r="W80" s="121"/>
      <c r="X80" s="121">
        <v>55.557115510000003</v>
      </c>
      <c r="Y80" s="121"/>
      <c r="Z80" s="121"/>
      <c r="AB80" s="120" t="str">
        <f t="shared" si="3"/>
        <v>2003-08-01</v>
      </c>
      <c r="AC80" s="116">
        <f t="shared" si="4"/>
        <v>-3.1524129726967163E-5</v>
      </c>
      <c r="AD80" s="117">
        <f t="shared" si="5"/>
        <v>0.99996847587027304</v>
      </c>
    </row>
    <row r="81" spans="1:30" x14ac:dyDescent="0.25">
      <c r="A81" s="120" t="s">
        <v>369</v>
      </c>
      <c r="B81" s="121">
        <v>50.86149803</v>
      </c>
      <c r="C81" s="121"/>
      <c r="D81" s="121">
        <v>50.458926040000001</v>
      </c>
      <c r="E81" s="121"/>
      <c r="F81" s="121">
        <v>49.866147220000002</v>
      </c>
      <c r="G81" s="121"/>
      <c r="H81" s="121"/>
      <c r="I81" s="121"/>
      <c r="J81" s="121"/>
      <c r="K81" s="121"/>
      <c r="L81" s="121"/>
      <c r="M81" s="121"/>
      <c r="N81" s="121"/>
      <c r="O81" s="121">
        <v>53.469269109999999</v>
      </c>
      <c r="P81" s="121"/>
      <c r="Q81" s="121"/>
      <c r="R81" s="121">
        <v>53.643347210000002</v>
      </c>
      <c r="S81" s="121">
        <v>64.012317460000006</v>
      </c>
      <c r="T81" s="121"/>
      <c r="U81" s="121">
        <v>42.823939119999999</v>
      </c>
      <c r="V81" s="121">
        <v>46.156232729999999</v>
      </c>
      <c r="W81" s="121"/>
      <c r="X81" s="121">
        <v>55.760962110000001</v>
      </c>
      <c r="Y81" s="121"/>
      <c r="Z81" s="121"/>
      <c r="AB81" s="120" t="str">
        <f t="shared" si="3"/>
        <v>2003-09-01</v>
      </c>
      <c r="AC81" s="116">
        <f t="shared" si="4"/>
        <v>8.2549765834352053E-3</v>
      </c>
      <c r="AD81" s="117">
        <f t="shared" si="5"/>
        <v>1.0082549765834352</v>
      </c>
    </row>
    <row r="82" spans="1:30" x14ac:dyDescent="0.25">
      <c r="A82" s="120" t="s">
        <v>368</v>
      </c>
      <c r="B82" s="121">
        <v>51.577850689999998</v>
      </c>
      <c r="C82" s="121"/>
      <c r="D82" s="121">
        <v>50.791544160000001</v>
      </c>
      <c r="E82" s="121"/>
      <c r="F82" s="121">
        <v>50.354625630000001</v>
      </c>
      <c r="G82" s="121"/>
      <c r="H82" s="121"/>
      <c r="I82" s="121"/>
      <c r="J82" s="121"/>
      <c r="K82" s="121"/>
      <c r="L82" s="121"/>
      <c r="M82" s="121"/>
      <c r="N82" s="121"/>
      <c r="O82" s="121">
        <v>53.141690089999997</v>
      </c>
      <c r="P82" s="121"/>
      <c r="Q82" s="121"/>
      <c r="R82" s="121">
        <v>53.958857809999998</v>
      </c>
      <c r="S82" s="121">
        <v>64.345104430000006</v>
      </c>
      <c r="T82" s="121"/>
      <c r="U82" s="121">
        <v>43.397449739999999</v>
      </c>
      <c r="V82" s="121">
        <v>47.89168359</v>
      </c>
      <c r="W82" s="121"/>
      <c r="X82" s="121">
        <v>55.992530639999998</v>
      </c>
      <c r="Y82" s="121"/>
      <c r="Z82" s="121"/>
      <c r="AB82" s="120" t="str">
        <f t="shared" si="3"/>
        <v>2003-10-01</v>
      </c>
      <c r="AC82" s="116">
        <f t="shared" si="4"/>
        <v>6.5918588861032237E-3</v>
      </c>
      <c r="AD82" s="117">
        <f t="shared" si="5"/>
        <v>1.0065918588861031</v>
      </c>
    </row>
    <row r="83" spans="1:30" x14ac:dyDescent="0.25">
      <c r="A83" s="120" t="s">
        <v>367</v>
      </c>
      <c r="B83" s="121">
        <v>51.006850999999997</v>
      </c>
      <c r="C83" s="121"/>
      <c r="D83" s="121">
        <v>51.404489390000002</v>
      </c>
      <c r="E83" s="121"/>
      <c r="F83" s="121">
        <v>51.008011490000001</v>
      </c>
      <c r="G83" s="121"/>
      <c r="H83" s="121"/>
      <c r="I83" s="121"/>
      <c r="J83" s="121"/>
      <c r="K83" s="121"/>
      <c r="L83" s="121"/>
      <c r="M83" s="121"/>
      <c r="N83" s="121"/>
      <c r="O83" s="121">
        <v>53.98687142</v>
      </c>
      <c r="P83" s="121"/>
      <c r="Q83" s="121"/>
      <c r="R83" s="121">
        <v>56.304981310000002</v>
      </c>
      <c r="S83" s="121">
        <v>64.903257690000004</v>
      </c>
      <c r="T83" s="121"/>
      <c r="U83" s="121">
        <v>44.161926899999997</v>
      </c>
      <c r="V83" s="121">
        <v>48.55175054</v>
      </c>
      <c r="W83" s="121"/>
      <c r="X83" s="121">
        <v>56.449668430000003</v>
      </c>
      <c r="Y83" s="121"/>
      <c r="Z83" s="121"/>
      <c r="AB83" s="120" t="str">
        <f t="shared" si="3"/>
        <v>2003-11-01</v>
      </c>
      <c r="AC83" s="116">
        <f t="shared" si="4"/>
        <v>1.2067859722262894E-2</v>
      </c>
      <c r="AD83" s="117">
        <f t="shared" si="5"/>
        <v>1.012067859722263</v>
      </c>
    </row>
    <row r="84" spans="1:30" x14ac:dyDescent="0.25">
      <c r="A84" s="120" t="s">
        <v>366</v>
      </c>
      <c r="B84" s="121">
        <v>51.527969800000001</v>
      </c>
      <c r="C84" s="121"/>
      <c r="D84" s="121">
        <v>51.760864120000001</v>
      </c>
      <c r="E84" s="121"/>
      <c r="F84" s="121">
        <v>51.45672588</v>
      </c>
      <c r="G84" s="121"/>
      <c r="H84" s="121"/>
      <c r="I84" s="121"/>
      <c r="J84" s="121"/>
      <c r="K84" s="121"/>
      <c r="L84" s="121"/>
      <c r="M84" s="121"/>
      <c r="N84" s="121"/>
      <c r="O84" s="121">
        <v>54.335981320000002</v>
      </c>
      <c r="P84" s="121"/>
      <c r="Q84" s="121">
        <v>47.918720710000002</v>
      </c>
      <c r="R84" s="121">
        <v>56.2670587</v>
      </c>
      <c r="S84" s="121">
        <v>65.240676489999998</v>
      </c>
      <c r="T84" s="121"/>
      <c r="U84" s="121">
        <v>44.440708729999997</v>
      </c>
      <c r="V84" s="121">
        <v>50.29669166</v>
      </c>
      <c r="W84" s="121"/>
      <c r="X84" s="121">
        <v>57.022276689999998</v>
      </c>
      <c r="Y84" s="121"/>
      <c r="Z84" s="121"/>
      <c r="AB84" s="120" t="str">
        <f t="shared" si="3"/>
        <v>2003-12-01</v>
      </c>
      <c r="AC84" s="116">
        <f t="shared" si="4"/>
        <v>6.9327549836401331E-3</v>
      </c>
      <c r="AD84" s="117">
        <f t="shared" si="5"/>
        <v>1.0069327549836402</v>
      </c>
    </row>
    <row r="85" spans="1:30" x14ac:dyDescent="0.25">
      <c r="A85" s="120" t="s">
        <v>365</v>
      </c>
      <c r="B85" s="121">
        <v>54.195146710000003</v>
      </c>
      <c r="C85" s="121"/>
      <c r="D85" s="121">
        <v>54.326827110000004</v>
      </c>
      <c r="E85" s="121"/>
      <c r="F85" s="121">
        <v>53.733579239999997</v>
      </c>
      <c r="G85" s="121"/>
      <c r="H85" s="121"/>
      <c r="I85" s="121"/>
      <c r="J85" s="121"/>
      <c r="K85" s="121"/>
      <c r="L85" s="121"/>
      <c r="M85" s="121"/>
      <c r="N85" s="121"/>
      <c r="O85" s="121">
        <v>57.186365719999998</v>
      </c>
      <c r="P85" s="121"/>
      <c r="Q85" s="121">
        <v>48.200310899999998</v>
      </c>
      <c r="R85" s="121">
        <v>59.629457330000001</v>
      </c>
      <c r="S85" s="121">
        <v>68.081977670000001</v>
      </c>
      <c r="T85" s="121"/>
      <c r="U85" s="121">
        <v>46.140681489999999</v>
      </c>
      <c r="V85" s="121">
        <v>52.20208281</v>
      </c>
      <c r="W85" s="121"/>
      <c r="X85" s="121">
        <v>59.980810089999999</v>
      </c>
      <c r="Y85" s="121"/>
      <c r="Z85" s="121"/>
      <c r="AB85" s="120" t="str">
        <f t="shared" si="3"/>
        <v>2004-01-01</v>
      </c>
      <c r="AC85" s="116">
        <f t="shared" si="4"/>
        <v>4.9573418713628747E-2</v>
      </c>
      <c r="AD85" s="117">
        <f t="shared" si="5"/>
        <v>1.0495734187136287</v>
      </c>
    </row>
    <row r="86" spans="1:30" x14ac:dyDescent="0.25">
      <c r="A86" s="120" t="s">
        <v>364</v>
      </c>
      <c r="B86" s="121">
        <v>54.13441109</v>
      </c>
      <c r="C86" s="121"/>
      <c r="D86" s="121">
        <v>54.456498029999999</v>
      </c>
      <c r="E86" s="121"/>
      <c r="F86" s="121">
        <v>53.857504400000003</v>
      </c>
      <c r="G86" s="121"/>
      <c r="H86" s="121"/>
      <c r="I86" s="121"/>
      <c r="J86" s="121"/>
      <c r="K86" s="121"/>
      <c r="L86" s="121"/>
      <c r="M86" s="121"/>
      <c r="N86" s="121"/>
      <c r="O86" s="121">
        <v>57.630373159999998</v>
      </c>
      <c r="P86" s="121"/>
      <c r="Q86" s="121">
        <v>47.863608399999997</v>
      </c>
      <c r="R86" s="121">
        <v>60.046807540000003</v>
      </c>
      <c r="S86" s="121">
        <v>68.658424999999994</v>
      </c>
      <c r="T86" s="121"/>
      <c r="U86" s="121">
        <v>45.900972920000001</v>
      </c>
      <c r="V86" s="121">
        <v>53.017088770000001</v>
      </c>
      <c r="W86" s="121"/>
      <c r="X86" s="121">
        <v>60.532582150000003</v>
      </c>
      <c r="Y86" s="121"/>
      <c r="Z86" s="121"/>
      <c r="AB86" s="120" t="str">
        <f t="shared" si="3"/>
        <v>2004-02-01</v>
      </c>
      <c r="AC86" s="116">
        <f t="shared" si="4"/>
        <v>2.38686716854345E-3</v>
      </c>
      <c r="AD86" s="117">
        <f t="shared" si="5"/>
        <v>1.0023868671685434</v>
      </c>
    </row>
    <row r="87" spans="1:30" x14ac:dyDescent="0.25">
      <c r="A87" s="120" t="s">
        <v>363</v>
      </c>
      <c r="B87" s="121">
        <v>54.47602766</v>
      </c>
      <c r="C87" s="121"/>
      <c r="D87" s="121">
        <v>54.827084640000002</v>
      </c>
      <c r="E87" s="121"/>
      <c r="F87" s="121">
        <v>54.21757152</v>
      </c>
      <c r="G87" s="121"/>
      <c r="H87" s="121"/>
      <c r="I87" s="121"/>
      <c r="J87" s="121"/>
      <c r="K87" s="121"/>
      <c r="L87" s="121"/>
      <c r="M87" s="121"/>
      <c r="N87" s="121"/>
      <c r="O87" s="121">
        <v>57.918988710000001</v>
      </c>
      <c r="P87" s="121"/>
      <c r="Q87" s="121">
        <v>48.089326659999998</v>
      </c>
      <c r="R87" s="121">
        <v>60.345140819999997</v>
      </c>
      <c r="S87" s="121">
        <v>69.001125630000004</v>
      </c>
      <c r="T87" s="121"/>
      <c r="U87" s="121">
        <v>46.214105189999998</v>
      </c>
      <c r="V87" s="121">
        <v>53.277463910000002</v>
      </c>
      <c r="W87" s="121"/>
      <c r="X87" s="121">
        <v>61.331139039999996</v>
      </c>
      <c r="Y87" s="121"/>
      <c r="Z87" s="121"/>
      <c r="AB87" s="120" t="str">
        <f t="shared" si="3"/>
        <v>2004-03-01</v>
      </c>
      <c r="AC87" s="116">
        <f t="shared" si="4"/>
        <v>6.8051862203083301E-3</v>
      </c>
      <c r="AD87" s="117">
        <f t="shared" si="5"/>
        <v>1.0068051862203082</v>
      </c>
    </row>
    <row r="88" spans="1:30" x14ac:dyDescent="0.25">
      <c r="A88" s="120" t="s">
        <v>362</v>
      </c>
      <c r="B88" s="121">
        <v>55.066696190000002</v>
      </c>
      <c r="C88" s="121"/>
      <c r="D88" s="121">
        <v>55.222721829999998</v>
      </c>
      <c r="E88" s="121"/>
      <c r="F88" s="121">
        <v>54.602065119999999</v>
      </c>
      <c r="G88" s="121"/>
      <c r="H88" s="121"/>
      <c r="I88" s="121"/>
      <c r="J88" s="121"/>
      <c r="K88" s="121"/>
      <c r="L88" s="121"/>
      <c r="M88" s="121"/>
      <c r="N88" s="121"/>
      <c r="O88" s="121">
        <v>58.093911370000001</v>
      </c>
      <c r="P88" s="121"/>
      <c r="Q88" s="121">
        <v>48.316075580000003</v>
      </c>
      <c r="R88" s="121">
        <v>60.553333420000001</v>
      </c>
      <c r="S88" s="121">
        <v>69.49779212</v>
      </c>
      <c r="T88" s="121"/>
      <c r="U88" s="121">
        <v>46.718428029999998</v>
      </c>
      <c r="V88" s="121">
        <v>53.604119390000001</v>
      </c>
      <c r="W88" s="121"/>
      <c r="X88" s="121">
        <v>61.621081779999997</v>
      </c>
      <c r="Y88" s="121"/>
      <c r="Z88" s="121"/>
      <c r="AB88" s="120" t="str">
        <f t="shared" si="3"/>
        <v>2004-04-01</v>
      </c>
      <c r="AC88" s="116">
        <f t="shared" si="4"/>
        <v>7.2160902334637627E-3</v>
      </c>
      <c r="AD88" s="117">
        <f t="shared" si="5"/>
        <v>1.0072160902334637</v>
      </c>
    </row>
    <row r="89" spans="1:30" x14ac:dyDescent="0.25">
      <c r="A89" s="120" t="s">
        <v>361</v>
      </c>
      <c r="B89" s="121">
        <v>55.812884420000003</v>
      </c>
      <c r="C89" s="121"/>
      <c r="D89" s="121">
        <v>55.89586061</v>
      </c>
      <c r="E89" s="121"/>
      <c r="F89" s="121">
        <v>55.392839219999999</v>
      </c>
      <c r="G89" s="121"/>
      <c r="H89" s="121"/>
      <c r="I89" s="121"/>
      <c r="J89" s="121"/>
      <c r="K89" s="121"/>
      <c r="L89" s="121"/>
      <c r="M89" s="121"/>
      <c r="N89" s="121"/>
      <c r="O89" s="121">
        <v>58.396814630000002</v>
      </c>
      <c r="P89" s="121"/>
      <c r="Q89" s="121">
        <v>48.491509780000001</v>
      </c>
      <c r="R89" s="121">
        <v>61.255965789999998</v>
      </c>
      <c r="S89" s="121">
        <v>70.223407409999993</v>
      </c>
      <c r="T89" s="121"/>
      <c r="U89" s="121">
        <v>47.590875080000004</v>
      </c>
      <c r="V89" s="121">
        <v>56.396644760000001</v>
      </c>
      <c r="W89" s="121"/>
      <c r="X89" s="121">
        <v>62.301021470000002</v>
      </c>
      <c r="Y89" s="121"/>
      <c r="Z89" s="121"/>
      <c r="AB89" s="120" t="str">
        <f t="shared" si="3"/>
        <v>2004-05-01</v>
      </c>
      <c r="AC89" s="116">
        <f t="shared" si="4"/>
        <v>1.218952557377055E-2</v>
      </c>
      <c r="AD89" s="117">
        <f t="shared" si="5"/>
        <v>1.0121895255737705</v>
      </c>
    </row>
    <row r="90" spans="1:30" x14ac:dyDescent="0.25">
      <c r="A90" s="120" t="s">
        <v>360</v>
      </c>
      <c r="B90" s="121">
        <v>56.054590480000002</v>
      </c>
      <c r="C90" s="121"/>
      <c r="D90" s="121">
        <v>56.601051949999999</v>
      </c>
      <c r="E90" s="121"/>
      <c r="F90" s="121">
        <v>55.983815569999997</v>
      </c>
      <c r="G90" s="121"/>
      <c r="H90" s="121"/>
      <c r="I90" s="121"/>
      <c r="J90" s="121"/>
      <c r="K90" s="121"/>
      <c r="L90" s="121"/>
      <c r="M90" s="121"/>
      <c r="N90" s="121"/>
      <c r="O90" s="121">
        <v>60.319051330000001</v>
      </c>
      <c r="P90" s="121"/>
      <c r="Q90" s="121">
        <v>48.783625960000002</v>
      </c>
      <c r="R90" s="121">
        <v>61.47265058</v>
      </c>
      <c r="S90" s="121">
        <v>70.573083319999995</v>
      </c>
      <c r="T90" s="121"/>
      <c r="U90" s="121">
        <v>47.99183206</v>
      </c>
      <c r="V90" s="121">
        <v>57.883208590000002</v>
      </c>
      <c r="W90" s="121"/>
      <c r="X90" s="121">
        <v>62.677747599999996</v>
      </c>
      <c r="Y90" s="121"/>
      <c r="Z90" s="121"/>
      <c r="AB90" s="120" t="str">
        <f t="shared" si="3"/>
        <v>2004-06-01</v>
      </c>
      <c r="AC90" s="116">
        <f t="shared" si="4"/>
        <v>1.2616163921695435E-2</v>
      </c>
      <c r="AD90" s="117">
        <f t="shared" si="5"/>
        <v>1.0126161639216955</v>
      </c>
    </row>
    <row r="91" spans="1:30" x14ac:dyDescent="0.25">
      <c r="A91" s="120" t="s">
        <v>359</v>
      </c>
      <c r="B91" s="121">
        <v>56.475884379999997</v>
      </c>
      <c r="C91" s="121"/>
      <c r="D91" s="121">
        <v>57.131291910000002</v>
      </c>
      <c r="E91" s="121"/>
      <c r="F91" s="121">
        <v>56.475710569999997</v>
      </c>
      <c r="G91" s="121"/>
      <c r="H91" s="121"/>
      <c r="I91" s="121"/>
      <c r="J91" s="121"/>
      <c r="K91" s="121"/>
      <c r="L91" s="121"/>
      <c r="M91" s="121"/>
      <c r="N91" s="121"/>
      <c r="O91" s="121">
        <v>60.933747220000001</v>
      </c>
      <c r="P91" s="121"/>
      <c r="Q91" s="121">
        <v>49.383680329999997</v>
      </c>
      <c r="R91" s="121">
        <v>61.807257640000003</v>
      </c>
      <c r="S91" s="121">
        <v>70.924500440000003</v>
      </c>
      <c r="T91" s="121"/>
      <c r="U91" s="121">
        <v>48.70765274</v>
      </c>
      <c r="V91" s="121">
        <v>57.924610960000003</v>
      </c>
      <c r="W91" s="121"/>
      <c r="X91" s="121">
        <v>62.944567939999999</v>
      </c>
      <c r="Y91" s="121"/>
      <c r="Z91" s="121"/>
      <c r="AB91" s="120" t="str">
        <f t="shared" si="3"/>
        <v>2004-07-01</v>
      </c>
      <c r="AC91" s="116">
        <f t="shared" si="4"/>
        <v>9.3680230619813242E-3</v>
      </c>
      <c r="AD91" s="117">
        <f t="shared" si="5"/>
        <v>1.0093680230619813</v>
      </c>
    </row>
    <row r="92" spans="1:30" x14ac:dyDescent="0.25">
      <c r="A92" s="120" t="s">
        <v>358</v>
      </c>
      <c r="B92" s="121">
        <v>59.592570879999997</v>
      </c>
      <c r="C92" s="121"/>
      <c r="D92" s="121">
        <v>60.076361869999999</v>
      </c>
      <c r="E92" s="121"/>
      <c r="F92" s="121">
        <v>59.468114890000003</v>
      </c>
      <c r="G92" s="121"/>
      <c r="H92" s="121"/>
      <c r="I92" s="121"/>
      <c r="J92" s="121"/>
      <c r="K92" s="121"/>
      <c r="L92" s="121"/>
      <c r="M92" s="121"/>
      <c r="N92" s="121"/>
      <c r="O92" s="121">
        <v>63.999483779999998</v>
      </c>
      <c r="P92" s="121"/>
      <c r="Q92" s="121">
        <v>52.700802359999997</v>
      </c>
      <c r="R92" s="121">
        <v>66.874253499999995</v>
      </c>
      <c r="S92" s="121">
        <v>74.444285699999995</v>
      </c>
      <c r="T92" s="121"/>
      <c r="U92" s="121">
        <v>50.774882150000003</v>
      </c>
      <c r="V92" s="121">
        <v>60.702361580000002</v>
      </c>
      <c r="W92" s="121"/>
      <c r="X92" s="121">
        <v>65.118168420000003</v>
      </c>
      <c r="Y92" s="121"/>
      <c r="Z92" s="121"/>
      <c r="AB92" s="120" t="str">
        <f t="shared" si="3"/>
        <v>2004-08-01</v>
      </c>
      <c r="AC92" s="116">
        <f t="shared" si="4"/>
        <v>5.1549157415159141E-2</v>
      </c>
      <c r="AD92" s="117">
        <f t="shared" si="5"/>
        <v>1.0515491574151592</v>
      </c>
    </row>
    <row r="93" spans="1:30" x14ac:dyDescent="0.25">
      <c r="A93" s="120" t="s">
        <v>357</v>
      </c>
      <c r="B93" s="121">
        <v>59.911595310000003</v>
      </c>
      <c r="C93" s="121"/>
      <c r="D93" s="121">
        <v>60.538408609999998</v>
      </c>
      <c r="E93" s="121"/>
      <c r="F93" s="121">
        <v>59.886652959999999</v>
      </c>
      <c r="G93" s="121"/>
      <c r="H93" s="121"/>
      <c r="I93" s="121"/>
      <c r="J93" s="121"/>
      <c r="K93" s="121"/>
      <c r="L93" s="121"/>
      <c r="M93" s="121"/>
      <c r="N93" s="121"/>
      <c r="O93" s="121">
        <v>64.315477009999995</v>
      </c>
      <c r="P93" s="121"/>
      <c r="Q93" s="121">
        <v>52.966894609999997</v>
      </c>
      <c r="R93" s="121">
        <v>67.120606140000007</v>
      </c>
      <c r="S93" s="121">
        <v>74.799910539999999</v>
      </c>
      <c r="T93" s="121"/>
      <c r="U93" s="121">
        <v>51.60312622</v>
      </c>
      <c r="V93" s="121">
        <v>60.669319530000003</v>
      </c>
      <c r="W93" s="121"/>
      <c r="X93" s="121">
        <v>65.420200840000007</v>
      </c>
      <c r="Y93" s="121"/>
      <c r="Z93" s="121"/>
      <c r="AB93" s="120" t="str">
        <f t="shared" si="3"/>
        <v>2004-09-01</v>
      </c>
      <c r="AC93" s="116">
        <f t="shared" si="4"/>
        <v>7.6909906928090436E-3</v>
      </c>
      <c r="AD93" s="117">
        <f t="shared" si="5"/>
        <v>1.0076909906928091</v>
      </c>
    </row>
    <row r="94" spans="1:30" x14ac:dyDescent="0.25">
      <c r="A94" s="120" t="s">
        <v>356</v>
      </c>
      <c r="B94" s="121">
        <v>63.052391829999998</v>
      </c>
      <c r="C94" s="121"/>
      <c r="D94" s="121">
        <v>62.305793430000001</v>
      </c>
      <c r="E94" s="121"/>
      <c r="F94" s="121">
        <v>61.421067579999999</v>
      </c>
      <c r="G94" s="121"/>
      <c r="H94" s="121"/>
      <c r="I94" s="121"/>
      <c r="J94" s="121"/>
      <c r="K94" s="121"/>
      <c r="L94" s="121"/>
      <c r="M94" s="121"/>
      <c r="N94" s="121"/>
      <c r="O94" s="121">
        <v>65.635774170000005</v>
      </c>
      <c r="P94" s="121"/>
      <c r="Q94" s="121">
        <v>53.223569259999998</v>
      </c>
      <c r="R94" s="121">
        <v>68.186578449999999</v>
      </c>
      <c r="S94" s="121">
        <v>75.157234209999999</v>
      </c>
      <c r="T94" s="121"/>
      <c r="U94" s="121">
        <v>52.96171614</v>
      </c>
      <c r="V94" s="121">
        <v>62.308411569999997</v>
      </c>
      <c r="W94" s="121"/>
      <c r="X94" s="121">
        <v>66.670650420000001</v>
      </c>
      <c r="Y94" s="121"/>
      <c r="Z94" s="121"/>
      <c r="AB94" s="120" t="str">
        <f t="shared" si="3"/>
        <v>2004-10-01</v>
      </c>
      <c r="AC94" s="116">
        <f t="shared" si="4"/>
        <v>2.9194438053134739E-2</v>
      </c>
      <c r="AD94" s="117">
        <f t="shared" si="5"/>
        <v>1.0291944380531348</v>
      </c>
    </row>
    <row r="95" spans="1:30" x14ac:dyDescent="0.25">
      <c r="A95" s="120" t="s">
        <v>355</v>
      </c>
      <c r="B95" s="121">
        <v>63.965367180000001</v>
      </c>
      <c r="C95" s="121"/>
      <c r="D95" s="121">
        <v>62.850922060000002</v>
      </c>
      <c r="E95" s="121"/>
      <c r="F95" s="121">
        <v>62.153045550000002</v>
      </c>
      <c r="G95" s="121"/>
      <c r="H95" s="121"/>
      <c r="I95" s="121"/>
      <c r="J95" s="121"/>
      <c r="K95" s="121"/>
      <c r="L95" s="121"/>
      <c r="M95" s="121"/>
      <c r="N95" s="121"/>
      <c r="O95" s="121">
        <v>66.168503900000005</v>
      </c>
      <c r="P95" s="121"/>
      <c r="Q95" s="121">
        <v>55.243785369999998</v>
      </c>
      <c r="R95" s="121">
        <v>67.973244980000004</v>
      </c>
      <c r="S95" s="121">
        <v>75.926725660000002</v>
      </c>
      <c r="T95" s="121"/>
      <c r="U95" s="121">
        <v>53.16794642</v>
      </c>
      <c r="V95" s="121">
        <v>63.263971150000003</v>
      </c>
      <c r="W95" s="121"/>
      <c r="X95" s="121">
        <v>68.013567949999995</v>
      </c>
      <c r="Y95" s="121"/>
      <c r="Z95" s="121"/>
      <c r="AB95" s="120" t="str">
        <f t="shared" si="3"/>
        <v>2004-11-01</v>
      </c>
      <c r="AC95" s="116">
        <f t="shared" si="4"/>
        <v>8.7492446527054953E-3</v>
      </c>
      <c r="AD95" s="117">
        <f t="shared" si="5"/>
        <v>1.0087492446527055</v>
      </c>
    </row>
    <row r="96" spans="1:30" x14ac:dyDescent="0.25">
      <c r="A96" s="120" t="s">
        <v>354</v>
      </c>
      <c r="B96" s="121">
        <v>64.183959759999993</v>
      </c>
      <c r="C96" s="121"/>
      <c r="D96" s="121">
        <v>63.211763560000001</v>
      </c>
      <c r="E96" s="121"/>
      <c r="F96" s="121">
        <v>62.559065359999998</v>
      </c>
      <c r="G96" s="121"/>
      <c r="H96" s="121"/>
      <c r="I96" s="121"/>
      <c r="J96" s="121"/>
      <c r="K96" s="121"/>
      <c r="L96" s="121"/>
      <c r="M96" s="121"/>
      <c r="N96" s="121"/>
      <c r="O96" s="121">
        <v>66.677422160000006</v>
      </c>
      <c r="P96" s="121"/>
      <c r="Q96" s="121">
        <v>56.129219040000002</v>
      </c>
      <c r="R96" s="121">
        <v>68.22957873</v>
      </c>
      <c r="S96" s="121">
        <v>76.289432199999993</v>
      </c>
      <c r="T96" s="121"/>
      <c r="U96" s="121">
        <v>53.568085150000002</v>
      </c>
      <c r="V96" s="121">
        <v>63.613695290000003</v>
      </c>
      <c r="W96" s="121"/>
      <c r="X96" s="121">
        <v>68.346129989999994</v>
      </c>
      <c r="Y96" s="121"/>
      <c r="Z96" s="121"/>
      <c r="AB96" s="120" t="str">
        <f t="shared" si="3"/>
        <v>2004-12-01</v>
      </c>
      <c r="AC96" s="116">
        <f t="shared" si="4"/>
        <v>5.7412284207306562E-3</v>
      </c>
      <c r="AD96" s="117">
        <f t="shared" si="5"/>
        <v>1.0057412284207305</v>
      </c>
    </row>
    <row r="97" spans="1:30" x14ac:dyDescent="0.25">
      <c r="A97" s="120" t="s">
        <v>353</v>
      </c>
      <c r="B97" s="121">
        <v>64.380109480000002</v>
      </c>
      <c r="C97" s="121"/>
      <c r="D97" s="121">
        <v>64.512057080000005</v>
      </c>
      <c r="E97" s="121"/>
      <c r="F97" s="121">
        <v>63.797698269999998</v>
      </c>
      <c r="G97" s="121"/>
      <c r="H97" s="121"/>
      <c r="I97" s="121"/>
      <c r="J97" s="121"/>
      <c r="K97" s="121"/>
      <c r="L97" s="121"/>
      <c r="M97" s="121"/>
      <c r="N97" s="121"/>
      <c r="O97" s="121">
        <v>67.915180059999997</v>
      </c>
      <c r="P97" s="121"/>
      <c r="Q97" s="121">
        <v>56.403538670000003</v>
      </c>
      <c r="R97" s="121">
        <v>70.210866339999995</v>
      </c>
      <c r="S97" s="121">
        <v>76.653871409999994</v>
      </c>
      <c r="T97" s="121"/>
      <c r="U97" s="121">
        <v>55.003187599999997</v>
      </c>
      <c r="V97" s="121">
        <v>64.989178190000004</v>
      </c>
      <c r="W97" s="121"/>
      <c r="X97" s="121">
        <v>70.991506749999999</v>
      </c>
      <c r="Y97" s="121"/>
      <c r="Z97" s="121"/>
      <c r="AB97" s="120" t="str">
        <f t="shared" si="3"/>
        <v>2005-01-01</v>
      </c>
      <c r="AC97" s="116">
        <f t="shared" si="4"/>
        <v>2.0570435734889404E-2</v>
      </c>
      <c r="AD97" s="117">
        <f t="shared" si="5"/>
        <v>1.0205704357348895</v>
      </c>
    </row>
    <row r="98" spans="1:30" x14ac:dyDescent="0.25">
      <c r="A98" s="120" t="s">
        <v>352</v>
      </c>
      <c r="B98" s="121">
        <v>65.03292227</v>
      </c>
      <c r="C98" s="121"/>
      <c r="D98" s="121">
        <v>64.994364509999997</v>
      </c>
      <c r="E98" s="121"/>
      <c r="F98" s="121">
        <v>64.918859650000002</v>
      </c>
      <c r="G98" s="121"/>
      <c r="H98" s="121"/>
      <c r="I98" s="121"/>
      <c r="J98" s="121"/>
      <c r="K98" s="121"/>
      <c r="L98" s="121"/>
      <c r="M98" s="121"/>
      <c r="N98" s="121"/>
      <c r="O98" s="121">
        <v>68.13547604</v>
      </c>
      <c r="P98" s="121"/>
      <c r="Q98" s="121">
        <v>62.261969280000002</v>
      </c>
      <c r="R98" s="121">
        <v>70.97944794</v>
      </c>
      <c r="S98" s="121">
        <v>77.438686059999995</v>
      </c>
      <c r="T98" s="121"/>
      <c r="U98" s="121">
        <v>55.336820959999997</v>
      </c>
      <c r="V98" s="121">
        <v>65.737460720000001</v>
      </c>
      <c r="W98" s="121"/>
      <c r="X98" s="121">
        <v>71.698892900000004</v>
      </c>
      <c r="Y98" s="121"/>
      <c r="Z98" s="121"/>
      <c r="AB98" s="120" t="str">
        <f t="shared" si="3"/>
        <v>2005-02-01</v>
      </c>
      <c r="AC98" s="116">
        <f t="shared" si="4"/>
        <v>7.4762370296438179E-3</v>
      </c>
      <c r="AD98" s="117">
        <f t="shared" si="5"/>
        <v>1.0074762370296437</v>
      </c>
    </row>
    <row r="99" spans="1:30" x14ac:dyDescent="0.25">
      <c r="A99" s="120" t="s">
        <v>351</v>
      </c>
      <c r="B99" s="121">
        <v>65.28017749</v>
      </c>
      <c r="C99" s="121"/>
      <c r="D99" s="121">
        <v>65.822168540000007</v>
      </c>
      <c r="E99" s="121"/>
      <c r="F99" s="121">
        <v>65.828694850000005</v>
      </c>
      <c r="G99" s="121"/>
      <c r="H99" s="121"/>
      <c r="I99" s="121"/>
      <c r="J99" s="121"/>
      <c r="K99" s="121"/>
      <c r="L99" s="121"/>
      <c r="M99" s="121"/>
      <c r="N99" s="121"/>
      <c r="O99" s="121">
        <v>68.370133910000007</v>
      </c>
      <c r="P99" s="121"/>
      <c r="Q99" s="121">
        <v>62.830504529999999</v>
      </c>
      <c r="R99" s="121">
        <v>71.680770229999993</v>
      </c>
      <c r="S99" s="121">
        <v>79.301758980000002</v>
      </c>
      <c r="T99" s="121"/>
      <c r="U99" s="121">
        <v>56.260989090000002</v>
      </c>
      <c r="V99" s="121">
        <v>66.181916779999995</v>
      </c>
      <c r="W99" s="121"/>
      <c r="X99" s="121">
        <v>74.862120880000006</v>
      </c>
      <c r="Y99" s="121"/>
      <c r="Z99" s="121"/>
      <c r="AB99" s="120" t="str">
        <f t="shared" si="3"/>
        <v>2005-03-01</v>
      </c>
      <c r="AC99" s="116">
        <f t="shared" si="4"/>
        <v>1.2736550872385937E-2</v>
      </c>
      <c r="AD99" s="117">
        <f t="shared" si="5"/>
        <v>1.012736550872386</v>
      </c>
    </row>
    <row r="100" spans="1:30" x14ac:dyDescent="0.25">
      <c r="A100" s="120" t="s">
        <v>350</v>
      </c>
      <c r="B100" s="121">
        <v>65.752206670000007</v>
      </c>
      <c r="C100" s="121"/>
      <c r="D100" s="121">
        <v>66.238086539999998</v>
      </c>
      <c r="E100" s="121"/>
      <c r="F100" s="121">
        <v>66.356142360000007</v>
      </c>
      <c r="G100" s="121"/>
      <c r="H100" s="121"/>
      <c r="I100" s="121"/>
      <c r="J100" s="121"/>
      <c r="K100" s="121"/>
      <c r="L100" s="121"/>
      <c r="M100" s="121"/>
      <c r="N100" s="121"/>
      <c r="O100" s="121">
        <v>68.702620260000003</v>
      </c>
      <c r="P100" s="121"/>
      <c r="Q100" s="121">
        <v>63.126243330000001</v>
      </c>
      <c r="R100" s="121">
        <v>71.753566309999997</v>
      </c>
      <c r="S100" s="121">
        <v>79.672796919999996</v>
      </c>
      <c r="T100" s="121"/>
      <c r="U100" s="121">
        <v>56.746403030000003</v>
      </c>
      <c r="V100" s="121">
        <v>68.495809739999999</v>
      </c>
      <c r="W100" s="121"/>
      <c r="X100" s="121">
        <v>75.467863789999996</v>
      </c>
      <c r="Y100" s="121"/>
      <c r="Z100" s="121"/>
      <c r="AB100" s="120" t="str">
        <f t="shared" si="3"/>
        <v>2005-04-01</v>
      </c>
      <c r="AC100" s="116">
        <f t="shared" si="4"/>
        <v>6.3188133910726156E-3</v>
      </c>
      <c r="AD100" s="117">
        <f t="shared" si="5"/>
        <v>1.0063188133910725</v>
      </c>
    </row>
    <row r="101" spans="1:30" x14ac:dyDescent="0.25">
      <c r="A101" s="120" t="s">
        <v>349</v>
      </c>
      <c r="B101" s="121">
        <v>68.831494530000001</v>
      </c>
      <c r="C101" s="121"/>
      <c r="D101" s="121">
        <v>67.908806060000003</v>
      </c>
      <c r="E101" s="121"/>
      <c r="F101" s="121">
        <v>68.099062880000005</v>
      </c>
      <c r="G101" s="121"/>
      <c r="H101" s="121"/>
      <c r="I101" s="121"/>
      <c r="J101" s="121"/>
      <c r="K101" s="121"/>
      <c r="L101" s="121"/>
      <c r="M101" s="121"/>
      <c r="N101" s="121"/>
      <c r="O101" s="121">
        <v>68.91154109</v>
      </c>
      <c r="P101" s="121"/>
      <c r="Q101" s="121">
        <v>64.929293849999993</v>
      </c>
      <c r="R101" s="121">
        <v>73.120292520000007</v>
      </c>
      <c r="S101" s="121">
        <v>80.516699070000001</v>
      </c>
      <c r="T101" s="121"/>
      <c r="U101" s="121">
        <v>58.157121310000001</v>
      </c>
      <c r="V101" s="121">
        <v>69.917913200000001</v>
      </c>
      <c r="W101" s="121"/>
      <c r="X101" s="121">
        <v>77.978729110000003</v>
      </c>
      <c r="Y101" s="121"/>
      <c r="Z101" s="121"/>
      <c r="AB101" s="120" t="str">
        <f t="shared" si="3"/>
        <v>2005-05-01</v>
      </c>
      <c r="AC101" s="116">
        <f t="shared" si="4"/>
        <v>2.5222943585350825E-2</v>
      </c>
      <c r="AD101" s="117">
        <f t="shared" si="5"/>
        <v>1.0252229435853508</v>
      </c>
    </row>
    <row r="102" spans="1:30" x14ac:dyDescent="0.25">
      <c r="A102" s="120" t="s">
        <v>348</v>
      </c>
      <c r="B102" s="121">
        <v>69.103357990000006</v>
      </c>
      <c r="C102" s="121"/>
      <c r="D102" s="121">
        <v>68.871179659999996</v>
      </c>
      <c r="E102" s="121"/>
      <c r="F102" s="121">
        <v>68.861151109999994</v>
      </c>
      <c r="G102" s="121"/>
      <c r="H102" s="121"/>
      <c r="I102" s="121">
        <v>66.710398389999995</v>
      </c>
      <c r="J102" s="121"/>
      <c r="K102" s="121">
        <v>70.293388710000002</v>
      </c>
      <c r="L102" s="121">
        <v>64.829108500000004</v>
      </c>
      <c r="M102" s="121">
        <v>63.838291230000003</v>
      </c>
      <c r="N102" s="121">
        <v>70.694277959999994</v>
      </c>
      <c r="O102" s="121">
        <v>70.727302269999996</v>
      </c>
      <c r="P102" s="121"/>
      <c r="Q102" s="121">
        <v>65.233899899999997</v>
      </c>
      <c r="R102" s="121">
        <v>73.393506119999998</v>
      </c>
      <c r="S102" s="121">
        <v>80.893421489999994</v>
      </c>
      <c r="T102" s="121"/>
      <c r="U102" s="121">
        <v>59.463706369999997</v>
      </c>
      <c r="V102" s="121">
        <v>70.282778300000004</v>
      </c>
      <c r="W102" s="121"/>
      <c r="X102" s="121">
        <v>78.298857179999999</v>
      </c>
      <c r="Y102" s="121"/>
      <c r="Z102" s="121"/>
      <c r="AB102" s="120" t="str">
        <f t="shared" si="3"/>
        <v>2005-06-01</v>
      </c>
      <c r="AC102" s="116">
        <f t="shared" si="4"/>
        <v>1.4171558238701748E-2</v>
      </c>
      <c r="AD102" s="117">
        <f t="shared" si="5"/>
        <v>1.0141715582387016</v>
      </c>
    </row>
    <row r="103" spans="1:30" x14ac:dyDescent="0.25">
      <c r="A103" s="120" t="s">
        <v>347</v>
      </c>
      <c r="B103" s="121">
        <v>69.414118439999996</v>
      </c>
      <c r="C103" s="121"/>
      <c r="D103" s="121">
        <v>69.2609104</v>
      </c>
      <c r="E103" s="121"/>
      <c r="F103" s="121">
        <v>69.236548810000002</v>
      </c>
      <c r="G103" s="121"/>
      <c r="H103" s="121"/>
      <c r="I103" s="121">
        <v>67.075168790000006</v>
      </c>
      <c r="J103" s="121"/>
      <c r="K103" s="121">
        <v>70.653008380000003</v>
      </c>
      <c r="L103" s="121">
        <v>65.197216280000006</v>
      </c>
      <c r="M103" s="121">
        <v>64.144209689999997</v>
      </c>
      <c r="N103" s="121">
        <v>71.196568170000006</v>
      </c>
      <c r="O103" s="121">
        <v>71.175035320000006</v>
      </c>
      <c r="P103" s="121"/>
      <c r="Q103" s="121">
        <v>65.540114119999998</v>
      </c>
      <c r="R103" s="121">
        <v>73.66789824</v>
      </c>
      <c r="S103" s="121">
        <v>81.271906529999995</v>
      </c>
      <c r="T103" s="121"/>
      <c r="U103" s="121">
        <v>59.883924210000004</v>
      </c>
      <c r="V103" s="121">
        <v>70.64954745</v>
      </c>
      <c r="W103" s="121"/>
      <c r="X103" s="121">
        <v>78.748570970000003</v>
      </c>
      <c r="Y103" s="121"/>
      <c r="Z103" s="121"/>
      <c r="AB103" s="120" t="str">
        <f t="shared" si="3"/>
        <v>2005-07-01</v>
      </c>
      <c r="AC103" s="116">
        <f t="shared" si="4"/>
        <v>5.6588364236536811E-3</v>
      </c>
      <c r="AD103" s="117">
        <f t="shared" si="5"/>
        <v>1.0056588364236536</v>
      </c>
    </row>
    <row r="104" spans="1:30" x14ac:dyDescent="0.25">
      <c r="A104" s="120" t="s">
        <v>346</v>
      </c>
      <c r="B104" s="121">
        <v>73.017648980000004</v>
      </c>
      <c r="C104" s="121"/>
      <c r="D104" s="121">
        <v>71.667668239999998</v>
      </c>
      <c r="E104" s="121"/>
      <c r="F104" s="121">
        <v>72.130930599999999</v>
      </c>
      <c r="G104" s="121"/>
      <c r="H104" s="121"/>
      <c r="I104" s="121">
        <v>69.97477585</v>
      </c>
      <c r="J104" s="121"/>
      <c r="K104" s="121">
        <v>74.142310300000005</v>
      </c>
      <c r="L104" s="121">
        <v>68.319821149999996</v>
      </c>
      <c r="M104" s="121">
        <v>67.485285829999995</v>
      </c>
      <c r="N104" s="121">
        <v>72.055770899999999</v>
      </c>
      <c r="O104" s="121">
        <v>72.311253399999998</v>
      </c>
      <c r="P104" s="121">
        <v>64.382137970000002</v>
      </c>
      <c r="Q104" s="121">
        <v>70.828271459999996</v>
      </c>
      <c r="R104" s="121">
        <v>76.382628980000007</v>
      </c>
      <c r="S104" s="121">
        <v>83.20559738</v>
      </c>
      <c r="T104" s="121"/>
      <c r="U104" s="121">
        <v>62.251847669999997</v>
      </c>
      <c r="V104" s="121">
        <v>74.774862060000004</v>
      </c>
      <c r="W104" s="121"/>
      <c r="X104" s="121">
        <v>80.819977019999996</v>
      </c>
      <c r="Y104" s="121"/>
      <c r="Z104" s="121"/>
      <c r="AB104" s="120" t="str">
        <f t="shared" si="3"/>
        <v>2005-08-01</v>
      </c>
      <c r="AC104" s="116">
        <f t="shared" si="4"/>
        <v>3.4749151088259406E-2</v>
      </c>
      <c r="AD104" s="117">
        <f t="shared" si="5"/>
        <v>1.0347491510882594</v>
      </c>
    </row>
    <row r="105" spans="1:30" x14ac:dyDescent="0.25">
      <c r="A105" s="120" t="s">
        <v>345</v>
      </c>
      <c r="B105" s="121">
        <v>73.365536559999995</v>
      </c>
      <c r="C105" s="121"/>
      <c r="D105" s="121">
        <v>71.845484529999993</v>
      </c>
      <c r="E105" s="121"/>
      <c r="F105" s="121">
        <v>72.412434419999997</v>
      </c>
      <c r="G105" s="121"/>
      <c r="H105" s="121"/>
      <c r="I105" s="121">
        <v>70.345038770000002</v>
      </c>
      <c r="J105" s="121"/>
      <c r="K105" s="121">
        <v>74.506180459999996</v>
      </c>
      <c r="L105" s="121">
        <v>68.691848190000002</v>
      </c>
      <c r="M105" s="121">
        <v>67.795296410000006</v>
      </c>
      <c r="N105" s="121">
        <v>72.567734650000006</v>
      </c>
      <c r="O105" s="121">
        <v>71.824585470000002</v>
      </c>
      <c r="P105" s="121">
        <v>64.714208740000004</v>
      </c>
      <c r="Q105" s="121">
        <v>71.036463429999998</v>
      </c>
      <c r="R105" s="121">
        <v>76.681946539999998</v>
      </c>
      <c r="S105" s="121">
        <v>83.589408860000006</v>
      </c>
      <c r="T105" s="121"/>
      <c r="U105" s="121">
        <v>62.73534488</v>
      </c>
      <c r="V105" s="121">
        <v>75.156170919999994</v>
      </c>
      <c r="W105" s="121"/>
      <c r="X105" s="121">
        <v>81.169785200000007</v>
      </c>
      <c r="Y105" s="121"/>
      <c r="Z105" s="121"/>
      <c r="AB105" s="120" t="str">
        <f t="shared" si="3"/>
        <v>2005-09-01</v>
      </c>
      <c r="AC105" s="116">
        <f t="shared" si="4"/>
        <v>2.4811228600953791E-3</v>
      </c>
      <c r="AD105" s="117">
        <f t="shared" si="5"/>
        <v>1.0024811228600954</v>
      </c>
    </row>
    <row r="106" spans="1:30" x14ac:dyDescent="0.25">
      <c r="A106" s="120" t="s">
        <v>344</v>
      </c>
      <c r="B106" s="121">
        <v>75.43213738</v>
      </c>
      <c r="C106" s="121"/>
      <c r="D106" s="121">
        <v>72.521219869999996</v>
      </c>
      <c r="E106" s="121"/>
      <c r="F106" s="121">
        <v>73.100896210000002</v>
      </c>
      <c r="G106" s="121"/>
      <c r="H106" s="121"/>
      <c r="I106" s="121">
        <v>70.717260899999999</v>
      </c>
      <c r="J106" s="121"/>
      <c r="K106" s="121">
        <v>74.871836389999999</v>
      </c>
      <c r="L106" s="121">
        <v>69.065901069999995</v>
      </c>
      <c r="M106" s="121">
        <v>68.106731109999998</v>
      </c>
      <c r="N106" s="121">
        <v>73.083335969999993</v>
      </c>
      <c r="O106" s="121">
        <v>71.923553870000006</v>
      </c>
      <c r="P106" s="121">
        <v>65.047992280000003</v>
      </c>
      <c r="Q106" s="121">
        <v>72.65879262</v>
      </c>
      <c r="R106" s="121">
        <v>77.091679749999997</v>
      </c>
      <c r="S106" s="121">
        <v>83.9749908</v>
      </c>
      <c r="T106" s="121"/>
      <c r="U106" s="121">
        <v>62.887165109999998</v>
      </c>
      <c r="V106" s="121">
        <v>75.539424249999996</v>
      </c>
      <c r="W106" s="121"/>
      <c r="X106" s="121">
        <v>81.654120329999998</v>
      </c>
      <c r="Y106" s="121"/>
      <c r="Z106" s="121"/>
      <c r="AB106" s="120" t="str">
        <f t="shared" si="3"/>
        <v>2005-10-01</v>
      </c>
      <c r="AC106" s="116">
        <f t="shared" si="4"/>
        <v>9.4053974918610356E-3</v>
      </c>
      <c r="AD106" s="117">
        <f t="shared" si="5"/>
        <v>1.0094053974918611</v>
      </c>
    </row>
    <row r="107" spans="1:30" x14ac:dyDescent="0.25">
      <c r="A107" s="120" t="s">
        <v>343</v>
      </c>
      <c r="B107" s="121">
        <v>76.515156829999995</v>
      </c>
      <c r="C107" s="121"/>
      <c r="D107" s="121">
        <v>73.548180079999995</v>
      </c>
      <c r="E107" s="121"/>
      <c r="F107" s="121">
        <v>74.034381620000005</v>
      </c>
      <c r="G107" s="121"/>
      <c r="H107" s="121"/>
      <c r="I107" s="121">
        <v>71.813878930000001</v>
      </c>
      <c r="J107" s="121"/>
      <c r="K107" s="121">
        <v>75.610870660000003</v>
      </c>
      <c r="L107" s="121">
        <v>69.784760140000003</v>
      </c>
      <c r="M107" s="121">
        <v>68.924748969999996</v>
      </c>
      <c r="N107" s="121">
        <v>75.137319610000006</v>
      </c>
      <c r="O107" s="121">
        <v>73.814006559999996</v>
      </c>
      <c r="P107" s="121">
        <v>67.159327329999996</v>
      </c>
      <c r="Q107" s="121">
        <v>72.900745479999998</v>
      </c>
      <c r="R107" s="121">
        <v>77.668445259999999</v>
      </c>
      <c r="S107" s="121">
        <v>84.858919639999996</v>
      </c>
      <c r="T107" s="121"/>
      <c r="U107" s="121">
        <v>63.330277469999999</v>
      </c>
      <c r="V107" s="121">
        <v>77.302382609999995</v>
      </c>
      <c r="W107" s="121"/>
      <c r="X107" s="121">
        <v>82.505714179999998</v>
      </c>
      <c r="Y107" s="121"/>
      <c r="Z107" s="121"/>
      <c r="AB107" s="120" t="str">
        <f t="shared" si="3"/>
        <v>2005-11-01</v>
      </c>
      <c r="AC107" s="116">
        <f t="shared" si="4"/>
        <v>1.4160823712575515E-2</v>
      </c>
      <c r="AD107" s="117">
        <f t="shared" si="5"/>
        <v>1.0141608237125754</v>
      </c>
    </row>
    <row r="108" spans="1:30" x14ac:dyDescent="0.25">
      <c r="A108" s="120" t="s">
        <v>342</v>
      </c>
      <c r="B108" s="121">
        <v>77.154884809999999</v>
      </c>
      <c r="C108" s="121"/>
      <c r="D108" s="121">
        <v>74.656332669999998</v>
      </c>
      <c r="E108" s="121"/>
      <c r="F108" s="121">
        <v>75.002920970000005</v>
      </c>
      <c r="G108" s="121"/>
      <c r="H108" s="121"/>
      <c r="I108" s="121">
        <v>72.191755270000002</v>
      </c>
      <c r="J108" s="121"/>
      <c r="K108" s="121">
        <v>75.981948110000005</v>
      </c>
      <c r="L108" s="121">
        <v>70.164764329999997</v>
      </c>
      <c r="M108" s="121">
        <v>69.241372080000005</v>
      </c>
      <c r="N108" s="121">
        <v>75.661809410000004</v>
      </c>
      <c r="O108" s="121">
        <v>74.33187762</v>
      </c>
      <c r="P108" s="121">
        <v>67.498476289999999</v>
      </c>
      <c r="Q108" s="121">
        <v>73.246614780000002</v>
      </c>
      <c r="R108" s="121">
        <v>82.18734259</v>
      </c>
      <c r="S108" s="121">
        <v>85.250357579999999</v>
      </c>
      <c r="T108" s="121"/>
      <c r="U108" s="121">
        <v>64.21253892</v>
      </c>
      <c r="V108" s="121">
        <v>77.69658038</v>
      </c>
      <c r="W108" s="121"/>
      <c r="X108" s="121">
        <v>82.814180160000006</v>
      </c>
      <c r="Y108" s="121"/>
      <c r="Z108" s="121"/>
      <c r="AB108" s="120" t="str">
        <f t="shared" si="3"/>
        <v>2005-12-01</v>
      </c>
      <c r="AC108" s="116">
        <f t="shared" si="4"/>
        <v>1.5067029378492315E-2</v>
      </c>
      <c r="AD108" s="117">
        <f t="shared" si="5"/>
        <v>1.0150670293784922</v>
      </c>
    </row>
    <row r="109" spans="1:30" x14ac:dyDescent="0.25">
      <c r="A109" s="120" t="s">
        <v>341</v>
      </c>
      <c r="B109" s="121">
        <v>78.214743519999999</v>
      </c>
      <c r="C109" s="121"/>
      <c r="D109" s="121">
        <v>75.377326980000007</v>
      </c>
      <c r="E109" s="121"/>
      <c r="F109" s="121">
        <v>76.029374829999995</v>
      </c>
      <c r="G109" s="121"/>
      <c r="H109" s="121"/>
      <c r="I109" s="121">
        <v>73.406495449999994</v>
      </c>
      <c r="J109" s="121"/>
      <c r="K109" s="121">
        <v>77.358571249999997</v>
      </c>
      <c r="L109" s="121">
        <v>71.488225490000005</v>
      </c>
      <c r="M109" s="121">
        <v>70.552366719999995</v>
      </c>
      <c r="N109" s="121">
        <v>76.189960369999994</v>
      </c>
      <c r="O109" s="121">
        <v>75.913165660000004</v>
      </c>
      <c r="P109" s="121">
        <v>68.739317610000001</v>
      </c>
      <c r="Q109" s="121">
        <v>77.967665049999994</v>
      </c>
      <c r="R109" s="121">
        <v>82.499222970000005</v>
      </c>
      <c r="S109" s="121">
        <v>85.643601149999995</v>
      </c>
      <c r="T109" s="121"/>
      <c r="U109" s="121">
        <v>64.163921650000006</v>
      </c>
      <c r="V109" s="121">
        <v>78.092788330000005</v>
      </c>
      <c r="W109" s="121"/>
      <c r="X109" s="121">
        <v>83.224885450000002</v>
      </c>
      <c r="Y109" s="121"/>
      <c r="Z109" s="121"/>
      <c r="AB109" s="120" t="str">
        <f t="shared" si="3"/>
        <v>2006-01-01</v>
      </c>
      <c r="AC109" s="116">
        <f t="shared" si="4"/>
        <v>9.657510410898261E-3</v>
      </c>
      <c r="AD109" s="117">
        <f t="shared" si="5"/>
        <v>1.0096575104108982</v>
      </c>
    </row>
    <row r="110" spans="1:30" x14ac:dyDescent="0.25">
      <c r="A110" s="120" t="s">
        <v>340</v>
      </c>
      <c r="B110" s="121">
        <v>83.550651340000002</v>
      </c>
      <c r="C110" s="121"/>
      <c r="D110" s="121">
        <v>78.708992780000003</v>
      </c>
      <c r="E110" s="121"/>
      <c r="F110" s="121">
        <v>78.56124982</v>
      </c>
      <c r="G110" s="121"/>
      <c r="H110" s="121"/>
      <c r="I110" s="121">
        <v>74.215538800000004</v>
      </c>
      <c r="J110" s="121"/>
      <c r="K110" s="121">
        <v>78.116781119999999</v>
      </c>
      <c r="L110" s="121">
        <v>72.226354400000005</v>
      </c>
      <c r="M110" s="121">
        <v>71.394761220000007</v>
      </c>
      <c r="N110" s="121">
        <v>77.099923590000003</v>
      </c>
      <c r="O110" s="121">
        <v>79.841693460000002</v>
      </c>
      <c r="P110" s="121">
        <v>69.591345509999996</v>
      </c>
      <c r="Q110" s="121">
        <v>78.228996390000006</v>
      </c>
      <c r="R110" s="121">
        <v>83.456348320000004</v>
      </c>
      <c r="S110" s="121">
        <v>86.545093949999995</v>
      </c>
      <c r="T110" s="121"/>
      <c r="U110" s="121">
        <v>67.120219219999996</v>
      </c>
      <c r="V110" s="121">
        <v>82.800223829999993</v>
      </c>
      <c r="W110" s="121"/>
      <c r="X110" s="121">
        <v>84.049289400000006</v>
      </c>
      <c r="Y110" s="121"/>
      <c r="Z110" s="121"/>
      <c r="AB110" s="120" t="str">
        <f t="shared" si="3"/>
        <v>2006-02-01</v>
      </c>
      <c r="AC110" s="116">
        <f t="shared" si="4"/>
        <v>4.4199840104226472E-2</v>
      </c>
      <c r="AD110" s="117">
        <f t="shared" si="5"/>
        <v>1.0441998401042265</v>
      </c>
    </row>
    <row r="111" spans="1:30" x14ac:dyDescent="0.25">
      <c r="A111" s="120" t="s">
        <v>339</v>
      </c>
      <c r="B111" s="121">
        <v>83.950109940000004</v>
      </c>
      <c r="C111" s="121"/>
      <c r="D111" s="121">
        <v>79.813111180000007</v>
      </c>
      <c r="E111" s="121"/>
      <c r="F111" s="121">
        <v>79.389098390000001</v>
      </c>
      <c r="G111" s="121"/>
      <c r="H111" s="121"/>
      <c r="I111" s="121">
        <v>74.601424929999993</v>
      </c>
      <c r="J111" s="121"/>
      <c r="K111" s="121">
        <v>78.494734149999999</v>
      </c>
      <c r="L111" s="121">
        <v>72.61365017</v>
      </c>
      <c r="M111" s="121">
        <v>71.717673829999995</v>
      </c>
      <c r="N111" s="121">
        <v>77.638113189999999</v>
      </c>
      <c r="O111" s="121">
        <v>81.424233450000003</v>
      </c>
      <c r="P111" s="121">
        <v>69.93777034</v>
      </c>
      <c r="Q111" s="121">
        <v>78.530762620000004</v>
      </c>
      <c r="R111" s="121">
        <v>83.697550800000002</v>
      </c>
      <c r="S111" s="121">
        <v>86.94430989</v>
      </c>
      <c r="T111" s="121"/>
      <c r="U111" s="121">
        <v>68.947689519999997</v>
      </c>
      <c r="V111" s="121">
        <v>83.201427969999997</v>
      </c>
      <c r="W111" s="121"/>
      <c r="X111" s="121">
        <v>84.526271070000007</v>
      </c>
      <c r="Y111" s="121"/>
      <c r="Z111" s="121"/>
      <c r="AB111" s="120" t="str">
        <f t="shared" si="3"/>
        <v>2006-03-01</v>
      </c>
      <c r="AC111" s="116">
        <f t="shared" si="4"/>
        <v>1.4027855788805894E-2</v>
      </c>
      <c r="AD111" s="117">
        <f t="shared" si="5"/>
        <v>1.0140278557888058</v>
      </c>
    </row>
    <row r="112" spans="1:30" x14ac:dyDescent="0.25">
      <c r="A112" s="120" t="s">
        <v>338</v>
      </c>
      <c r="B112" s="121">
        <v>83.399339830000002</v>
      </c>
      <c r="C112" s="121"/>
      <c r="D112" s="121">
        <v>79.632667999999995</v>
      </c>
      <c r="E112" s="121"/>
      <c r="F112" s="121">
        <v>79.788293960000004</v>
      </c>
      <c r="G112" s="121"/>
      <c r="H112" s="121"/>
      <c r="I112" s="121">
        <v>74.989317499999999</v>
      </c>
      <c r="J112" s="121"/>
      <c r="K112" s="121">
        <v>78.874515830000007</v>
      </c>
      <c r="L112" s="121">
        <v>73.003022720000004</v>
      </c>
      <c r="M112" s="121">
        <v>72.04204695</v>
      </c>
      <c r="N112" s="121">
        <v>78.180059569999997</v>
      </c>
      <c r="O112" s="121">
        <v>80.508260980000003</v>
      </c>
      <c r="P112" s="121">
        <v>70.285919669999998</v>
      </c>
      <c r="Q112" s="121">
        <v>82.793909630000002</v>
      </c>
      <c r="R112" s="121">
        <v>84.043107759999998</v>
      </c>
      <c r="S112" s="121">
        <v>87.345367339999996</v>
      </c>
      <c r="T112" s="121"/>
      <c r="U112" s="121">
        <v>69.238329890000003</v>
      </c>
      <c r="V112" s="121">
        <v>83.443644919999997</v>
      </c>
      <c r="W112" s="121"/>
      <c r="X112" s="121">
        <v>84.946719639999998</v>
      </c>
      <c r="Y112" s="121">
        <v>85.941042170000003</v>
      </c>
      <c r="Z112" s="121"/>
      <c r="AB112" s="120" t="str">
        <f t="shared" si="3"/>
        <v>2006-04-01</v>
      </c>
      <c r="AC112" s="116">
        <f t="shared" si="4"/>
        <v>-2.2608212777605404E-3</v>
      </c>
      <c r="AD112" s="117">
        <f t="shared" si="5"/>
        <v>0.99773917872223949</v>
      </c>
    </row>
    <row r="113" spans="1:30" x14ac:dyDescent="0.25">
      <c r="A113" s="120" t="s">
        <v>337</v>
      </c>
      <c r="B113" s="121">
        <v>84.631812170000003</v>
      </c>
      <c r="C113" s="121"/>
      <c r="D113" s="121">
        <v>80.976247639999997</v>
      </c>
      <c r="E113" s="121"/>
      <c r="F113" s="121">
        <v>81.157771049999994</v>
      </c>
      <c r="G113" s="121"/>
      <c r="H113" s="121"/>
      <c r="I113" s="121">
        <v>76.789505449999993</v>
      </c>
      <c r="J113" s="121"/>
      <c r="K113" s="121">
        <v>80.708707860000004</v>
      </c>
      <c r="L113" s="121">
        <v>74.754507480000001</v>
      </c>
      <c r="M113" s="121">
        <v>73.973269049999999</v>
      </c>
      <c r="N113" s="121">
        <v>79.674991680000005</v>
      </c>
      <c r="O113" s="121">
        <v>81.398821600000005</v>
      </c>
      <c r="P113" s="121">
        <v>72.156369420000004</v>
      </c>
      <c r="Q113" s="121">
        <v>83.056425689999998</v>
      </c>
      <c r="R113" s="121">
        <v>85.205607020000002</v>
      </c>
      <c r="S113" s="121">
        <v>88.457062160000007</v>
      </c>
      <c r="T113" s="121"/>
      <c r="U113" s="121">
        <v>70.750191009999995</v>
      </c>
      <c r="V113" s="121">
        <v>84.895128459999995</v>
      </c>
      <c r="W113" s="121"/>
      <c r="X113" s="121">
        <v>87.137916259999997</v>
      </c>
      <c r="Y113" s="121">
        <v>86.533202279999998</v>
      </c>
      <c r="Z113" s="121"/>
      <c r="AB113" s="120" t="str">
        <f t="shared" si="3"/>
        <v>2006-05-01</v>
      </c>
      <c r="AC113" s="116">
        <f t="shared" si="4"/>
        <v>1.6872216814335563E-2</v>
      </c>
      <c r="AD113" s="117">
        <f t="shared" si="5"/>
        <v>1.0168722168143356</v>
      </c>
    </row>
    <row r="114" spans="1:30" x14ac:dyDescent="0.25">
      <c r="A114" s="120" t="s">
        <v>336</v>
      </c>
      <c r="B114" s="121">
        <v>85.319959729999994</v>
      </c>
      <c r="C114" s="121"/>
      <c r="D114" s="121">
        <v>81.339997319999995</v>
      </c>
      <c r="E114" s="121"/>
      <c r="F114" s="121">
        <v>81.531920619999994</v>
      </c>
      <c r="G114" s="121"/>
      <c r="H114" s="121"/>
      <c r="I114" s="121">
        <v>77.18334874</v>
      </c>
      <c r="J114" s="121"/>
      <c r="K114" s="121">
        <v>81.093598749999998</v>
      </c>
      <c r="L114" s="121">
        <v>75.149145869999998</v>
      </c>
      <c r="M114" s="121">
        <v>74.302604270000003</v>
      </c>
      <c r="N114" s="121">
        <v>80.226741000000004</v>
      </c>
      <c r="O114" s="121">
        <v>81.738032079999996</v>
      </c>
      <c r="P114" s="121">
        <v>72.510372790000005</v>
      </c>
      <c r="Q114" s="121">
        <v>83.418429079999996</v>
      </c>
      <c r="R114" s="121">
        <v>84.86265478</v>
      </c>
      <c r="S114" s="121">
        <v>88.865097649999996</v>
      </c>
      <c r="T114" s="121"/>
      <c r="U114" s="121">
        <v>70.963274990000002</v>
      </c>
      <c r="V114" s="121">
        <v>85.305809550000006</v>
      </c>
      <c r="W114" s="121"/>
      <c r="X114" s="121">
        <v>87.95188804</v>
      </c>
      <c r="Y114" s="121">
        <v>87.333321429999998</v>
      </c>
      <c r="Z114" s="121"/>
      <c r="AB114" s="120" t="str">
        <f t="shared" si="3"/>
        <v>2006-06-01</v>
      </c>
      <c r="AC114" s="116">
        <f t="shared" si="4"/>
        <v>4.4920540356122385E-3</v>
      </c>
      <c r="AD114" s="117">
        <f t="shared" si="5"/>
        <v>1.0044920540356121</v>
      </c>
    </row>
    <row r="115" spans="1:30" x14ac:dyDescent="0.25">
      <c r="A115" s="120" t="s">
        <v>335</v>
      </c>
      <c r="B115" s="121">
        <v>85.695645339999999</v>
      </c>
      <c r="C115" s="121"/>
      <c r="D115" s="121">
        <v>81.846048690000003</v>
      </c>
      <c r="E115" s="121"/>
      <c r="F115" s="121">
        <v>82.272146950000007</v>
      </c>
      <c r="G115" s="121"/>
      <c r="H115" s="121"/>
      <c r="I115" s="121">
        <v>77.579211999999998</v>
      </c>
      <c r="J115" s="121"/>
      <c r="K115" s="121">
        <v>81.480325149999999</v>
      </c>
      <c r="L115" s="121">
        <v>75.545867610000002</v>
      </c>
      <c r="M115" s="121">
        <v>74.633405710000005</v>
      </c>
      <c r="N115" s="121">
        <v>80.782311179999994</v>
      </c>
      <c r="O115" s="121">
        <v>81.866859980000001</v>
      </c>
      <c r="P115" s="121">
        <v>72.866112920000006</v>
      </c>
      <c r="Q115" s="121">
        <v>86.915456050000003</v>
      </c>
      <c r="R115" s="121">
        <v>85.276472659999996</v>
      </c>
      <c r="S115" s="121">
        <v>89.275015319999994</v>
      </c>
      <c r="T115" s="121"/>
      <c r="U115" s="121">
        <v>71.969145249999997</v>
      </c>
      <c r="V115" s="121">
        <v>85.718477309999997</v>
      </c>
      <c r="W115" s="121"/>
      <c r="X115" s="121">
        <v>88.355356709999995</v>
      </c>
      <c r="Y115" s="121">
        <v>87.715411779999997</v>
      </c>
      <c r="Z115" s="121"/>
      <c r="AB115" s="120" t="str">
        <f t="shared" si="3"/>
        <v>2006-07-01</v>
      </c>
      <c r="AC115" s="116">
        <f t="shared" si="4"/>
        <v>6.2214333252206787E-3</v>
      </c>
      <c r="AD115" s="117">
        <f t="shared" si="5"/>
        <v>1.0062214333252206</v>
      </c>
    </row>
    <row r="116" spans="1:30" x14ac:dyDescent="0.25">
      <c r="A116" s="120" t="s">
        <v>334</v>
      </c>
      <c r="B116" s="121">
        <v>90.210743649999998</v>
      </c>
      <c r="C116" s="121"/>
      <c r="D116" s="121">
        <v>84.093023560000006</v>
      </c>
      <c r="E116" s="121"/>
      <c r="F116" s="121">
        <v>84.216602589999994</v>
      </c>
      <c r="G116" s="121"/>
      <c r="H116" s="121"/>
      <c r="I116" s="121">
        <v>79.909193979999998</v>
      </c>
      <c r="J116" s="121"/>
      <c r="K116" s="121">
        <v>83.951242379999997</v>
      </c>
      <c r="L116" s="121">
        <v>77.900564000000003</v>
      </c>
      <c r="M116" s="121">
        <v>77.212464490000002</v>
      </c>
      <c r="N116" s="121">
        <v>81.453737489999995</v>
      </c>
      <c r="O116" s="121">
        <v>84.616631600000005</v>
      </c>
      <c r="P116" s="121">
        <v>76.37559847</v>
      </c>
      <c r="Q116" s="121">
        <v>88.144386339999997</v>
      </c>
      <c r="R116" s="121">
        <v>86.165910260000004</v>
      </c>
      <c r="S116" s="121">
        <v>90.411269880000006</v>
      </c>
      <c r="T116" s="121"/>
      <c r="U116" s="121">
        <v>72.954656369999995</v>
      </c>
      <c r="V116" s="121">
        <v>87.077773010000001</v>
      </c>
      <c r="W116" s="121"/>
      <c r="X116" s="121">
        <v>89.173565269999997</v>
      </c>
      <c r="Y116" s="121">
        <v>88.237352319999999</v>
      </c>
      <c r="Z116" s="121"/>
      <c r="AB116" s="120" t="str">
        <f t="shared" si="3"/>
        <v>2006-08-01</v>
      </c>
      <c r="AC116" s="116">
        <f t="shared" si="4"/>
        <v>2.7453675601502057E-2</v>
      </c>
      <c r="AD116" s="117">
        <f t="shared" si="5"/>
        <v>1.027453675601502</v>
      </c>
    </row>
    <row r="117" spans="1:30" x14ac:dyDescent="0.25">
      <c r="A117" s="120" t="s">
        <v>333</v>
      </c>
      <c r="B117" s="121">
        <v>90.532195979999997</v>
      </c>
      <c r="C117" s="121"/>
      <c r="D117" s="121">
        <v>84.729419879999995</v>
      </c>
      <c r="E117" s="121"/>
      <c r="F117" s="121">
        <v>84.895302610000002</v>
      </c>
      <c r="G117" s="121"/>
      <c r="H117" s="121"/>
      <c r="I117" s="121">
        <v>80.311321379999995</v>
      </c>
      <c r="J117" s="121"/>
      <c r="K117" s="121">
        <v>84.342854919999994</v>
      </c>
      <c r="L117" s="121">
        <v>78.302097579999995</v>
      </c>
      <c r="M117" s="121">
        <v>77.548017049999999</v>
      </c>
      <c r="N117" s="121">
        <v>82.020061560000002</v>
      </c>
      <c r="O117" s="121">
        <v>84.937411109999999</v>
      </c>
      <c r="P117" s="121">
        <v>76.736567629999996</v>
      </c>
      <c r="Q117" s="121">
        <v>89.880913609999993</v>
      </c>
      <c r="R117" s="121">
        <v>86.547286279999994</v>
      </c>
      <c r="S117" s="121">
        <v>90.828319750000006</v>
      </c>
      <c r="T117" s="121"/>
      <c r="U117" s="121">
        <v>74.322497929999997</v>
      </c>
      <c r="V117" s="121">
        <v>87.499012669999999</v>
      </c>
      <c r="W117" s="121"/>
      <c r="X117" s="121">
        <v>89.522145750000007</v>
      </c>
      <c r="Y117" s="121">
        <v>88.372187740000001</v>
      </c>
      <c r="Z117" s="121"/>
      <c r="AB117" s="120" t="str">
        <f t="shared" si="3"/>
        <v>2006-09-01</v>
      </c>
      <c r="AC117" s="116">
        <f t="shared" si="4"/>
        <v>7.5677659460766412E-3</v>
      </c>
      <c r="AD117" s="117">
        <f t="shared" si="5"/>
        <v>1.0075677659460767</v>
      </c>
    </row>
    <row r="118" spans="1:30" x14ac:dyDescent="0.25">
      <c r="A118" s="120" t="s">
        <v>332</v>
      </c>
      <c r="B118" s="121">
        <v>90.867357089999999</v>
      </c>
      <c r="C118" s="121"/>
      <c r="D118" s="121">
        <v>85.632998000000001</v>
      </c>
      <c r="E118" s="121"/>
      <c r="F118" s="121">
        <v>85.609382740000001</v>
      </c>
      <c r="G118" s="121"/>
      <c r="H118" s="121"/>
      <c r="I118" s="121">
        <v>80.715472399999996</v>
      </c>
      <c r="J118" s="121"/>
      <c r="K118" s="121">
        <v>84.736294229999999</v>
      </c>
      <c r="L118" s="121">
        <v>78.705700849999999</v>
      </c>
      <c r="M118" s="121">
        <v>77.885027859999994</v>
      </c>
      <c r="N118" s="121">
        <v>82.590323130000002</v>
      </c>
      <c r="O118" s="121">
        <v>86.130159559999996</v>
      </c>
      <c r="P118" s="121">
        <v>77.099242810000007</v>
      </c>
      <c r="Q118" s="121">
        <v>90.264904819999998</v>
      </c>
      <c r="R118" s="121">
        <v>86.944605820000007</v>
      </c>
      <c r="S118" s="121">
        <v>91.247293400000004</v>
      </c>
      <c r="T118" s="121"/>
      <c r="U118" s="121">
        <v>75.789917689999996</v>
      </c>
      <c r="V118" s="121">
        <v>87.922290079999996</v>
      </c>
      <c r="W118" s="121"/>
      <c r="X118" s="121">
        <v>90.036535979999996</v>
      </c>
      <c r="Y118" s="121">
        <v>88.760422779999999</v>
      </c>
      <c r="Z118" s="121"/>
      <c r="AB118" s="120" t="str">
        <f t="shared" si="3"/>
        <v>2006-10-01</v>
      </c>
      <c r="AC118" s="116">
        <f t="shared" si="4"/>
        <v>1.066427837319929E-2</v>
      </c>
      <c r="AD118" s="117">
        <f t="shared" si="5"/>
        <v>1.0106642783731994</v>
      </c>
    </row>
    <row r="119" spans="1:30" x14ac:dyDescent="0.25">
      <c r="A119" s="120" t="s">
        <v>331</v>
      </c>
      <c r="B119" s="121">
        <v>93.640152999999998</v>
      </c>
      <c r="C119" s="121"/>
      <c r="D119" s="121">
        <v>88.24137082</v>
      </c>
      <c r="E119" s="121"/>
      <c r="F119" s="121">
        <v>88.339226080000003</v>
      </c>
      <c r="G119" s="121"/>
      <c r="H119" s="121"/>
      <c r="I119" s="121">
        <v>84.185902760000005</v>
      </c>
      <c r="J119" s="121"/>
      <c r="K119" s="121">
        <v>88.563312769999996</v>
      </c>
      <c r="L119" s="121">
        <v>82.345822600000005</v>
      </c>
      <c r="M119" s="121">
        <v>81.848094799999998</v>
      </c>
      <c r="N119" s="121">
        <v>83.574439679999998</v>
      </c>
      <c r="O119" s="121">
        <v>86.990254539999995</v>
      </c>
      <c r="P119" s="121">
        <v>81.485032930000003</v>
      </c>
      <c r="Q119" s="121">
        <v>93.186814600000005</v>
      </c>
      <c r="R119" s="121">
        <v>88.204285690000006</v>
      </c>
      <c r="S119" s="121">
        <v>92.408650280000003</v>
      </c>
      <c r="T119" s="121"/>
      <c r="U119" s="121">
        <v>80.948495199999996</v>
      </c>
      <c r="V119" s="121">
        <v>89.316527899999997</v>
      </c>
      <c r="W119" s="121"/>
      <c r="X119" s="121">
        <v>91.122473869999993</v>
      </c>
      <c r="Y119" s="121">
        <v>89.337828779999995</v>
      </c>
      <c r="Z119" s="121"/>
      <c r="AB119" s="120" t="str">
        <f t="shared" si="3"/>
        <v>2006-11-01</v>
      </c>
      <c r="AC119" s="116">
        <f t="shared" si="4"/>
        <v>3.0459903085490472E-2</v>
      </c>
      <c r="AD119" s="117">
        <f t="shared" si="5"/>
        <v>1.0304599030854904</v>
      </c>
    </row>
    <row r="120" spans="1:30" x14ac:dyDescent="0.25">
      <c r="A120" s="120" t="s">
        <v>330</v>
      </c>
      <c r="B120" s="121">
        <v>92.446316609999997</v>
      </c>
      <c r="C120" s="121"/>
      <c r="D120" s="121">
        <v>87.828535939999995</v>
      </c>
      <c r="E120" s="121"/>
      <c r="F120" s="121">
        <v>88.26060665</v>
      </c>
      <c r="G120" s="121"/>
      <c r="H120" s="121"/>
      <c r="I120" s="121">
        <v>84.596126249999998</v>
      </c>
      <c r="J120" s="121"/>
      <c r="K120" s="121">
        <v>88.961069710000004</v>
      </c>
      <c r="L120" s="121">
        <v>82.753156509999997</v>
      </c>
      <c r="M120" s="121">
        <v>82.189299099999999</v>
      </c>
      <c r="N120" s="121">
        <v>84.155508380000001</v>
      </c>
      <c r="O120" s="121">
        <v>87.0674511</v>
      </c>
      <c r="P120" s="121">
        <v>81.852567149999999</v>
      </c>
      <c r="Q120" s="121">
        <v>91.771693679999998</v>
      </c>
      <c r="R120" s="121">
        <v>88.274493910000004</v>
      </c>
      <c r="S120" s="121">
        <v>92.83491368</v>
      </c>
      <c r="T120" s="121"/>
      <c r="U120" s="121">
        <v>80.402861000000001</v>
      </c>
      <c r="V120" s="121">
        <v>93.546308190000005</v>
      </c>
      <c r="W120" s="121"/>
      <c r="X120" s="121">
        <v>91.029603429999995</v>
      </c>
      <c r="Y120" s="121">
        <v>89.712721369999997</v>
      </c>
      <c r="Z120" s="121"/>
      <c r="AB120" s="120" t="str">
        <f t="shared" si="3"/>
        <v>2006-12-01</v>
      </c>
      <c r="AC120" s="116">
        <f t="shared" si="4"/>
        <v>-4.6784731035302094E-3</v>
      </c>
      <c r="AD120" s="117">
        <f t="shared" si="5"/>
        <v>0.9953215268964698</v>
      </c>
    </row>
    <row r="121" spans="1:30" x14ac:dyDescent="0.25">
      <c r="A121" s="120" t="s">
        <v>329</v>
      </c>
      <c r="B121" s="121">
        <v>92.89363539</v>
      </c>
      <c r="C121" s="121"/>
      <c r="D121" s="121">
        <v>89.876964319999999</v>
      </c>
      <c r="E121" s="121"/>
      <c r="F121" s="121">
        <v>89.876761849999994</v>
      </c>
      <c r="G121" s="121"/>
      <c r="H121" s="121"/>
      <c r="I121" s="121">
        <v>85.008348679999997</v>
      </c>
      <c r="J121" s="121"/>
      <c r="K121" s="121">
        <v>89.360613060000006</v>
      </c>
      <c r="L121" s="121">
        <v>83.162505339999996</v>
      </c>
      <c r="M121" s="121">
        <v>82.531925810000004</v>
      </c>
      <c r="N121" s="121">
        <v>84.740617090000001</v>
      </c>
      <c r="O121" s="121">
        <v>87.680851899999993</v>
      </c>
      <c r="P121" s="121">
        <v>82.221759109999994</v>
      </c>
      <c r="Q121" s="121">
        <v>92.168722189999997</v>
      </c>
      <c r="R121" s="121">
        <v>88.673487059999999</v>
      </c>
      <c r="S121" s="121">
        <v>93.263143360000001</v>
      </c>
      <c r="T121" s="121"/>
      <c r="U121" s="121">
        <v>86.282384559999997</v>
      </c>
      <c r="V121" s="121">
        <v>93.978793019999998</v>
      </c>
      <c r="W121" s="121"/>
      <c r="X121" s="121">
        <v>92.126071499999995</v>
      </c>
      <c r="Y121" s="121">
        <v>90.107094989999993</v>
      </c>
      <c r="Z121" s="121"/>
      <c r="AB121" s="120" t="str">
        <f t="shared" si="3"/>
        <v>2007-01-01</v>
      </c>
      <c r="AC121" s="116">
        <f t="shared" si="4"/>
        <v>2.3323039124771325E-2</v>
      </c>
      <c r="AD121" s="117">
        <f t="shared" si="5"/>
        <v>1.0233230391247714</v>
      </c>
    </row>
    <row r="122" spans="1:30" x14ac:dyDescent="0.25">
      <c r="A122" s="120" t="s">
        <v>328</v>
      </c>
      <c r="B122" s="121">
        <v>95.767150639999997</v>
      </c>
      <c r="C122" s="121"/>
      <c r="D122" s="121">
        <v>94.726320009999995</v>
      </c>
      <c r="E122" s="121"/>
      <c r="F122" s="121">
        <v>94.681478900000002</v>
      </c>
      <c r="G122" s="121"/>
      <c r="H122" s="121"/>
      <c r="I122" s="121">
        <v>91.119468240000003</v>
      </c>
      <c r="J122" s="121"/>
      <c r="K122" s="121">
        <v>95.590994890000005</v>
      </c>
      <c r="L122" s="121">
        <v>89.087844000000004</v>
      </c>
      <c r="M122" s="121">
        <v>88.982201470000007</v>
      </c>
      <c r="N122" s="121">
        <v>90.209022840000003</v>
      </c>
      <c r="O122" s="121">
        <v>91.723385300000004</v>
      </c>
      <c r="P122" s="121">
        <v>88.391274999999993</v>
      </c>
      <c r="Q122" s="121">
        <v>96.315990299999996</v>
      </c>
      <c r="R122" s="121">
        <v>93.868836180000002</v>
      </c>
      <c r="S122" s="121">
        <v>94.45015712</v>
      </c>
      <c r="T122" s="121"/>
      <c r="U122" s="121">
        <v>93.369497730000006</v>
      </c>
      <c r="V122" s="121">
        <v>96.203941299999997</v>
      </c>
      <c r="W122" s="121"/>
      <c r="X122" s="121">
        <v>97.165379790000003</v>
      </c>
      <c r="Y122" s="121">
        <v>90.727748669999997</v>
      </c>
      <c r="Z122" s="121"/>
      <c r="AB122" s="120" t="str">
        <f t="shared" si="3"/>
        <v>2007-02-01</v>
      </c>
      <c r="AC122" s="116">
        <f t="shared" si="4"/>
        <v>5.3955490449524295E-2</v>
      </c>
      <c r="AD122" s="117">
        <f t="shared" si="5"/>
        <v>1.0539554904495243</v>
      </c>
    </row>
    <row r="123" spans="1:30" x14ac:dyDescent="0.25">
      <c r="A123" s="120" t="s">
        <v>327</v>
      </c>
      <c r="B123" s="121">
        <v>96.395643390000004</v>
      </c>
      <c r="C123" s="121"/>
      <c r="D123" s="121">
        <v>95.316972710000002</v>
      </c>
      <c r="E123" s="121"/>
      <c r="F123" s="121">
        <v>95.521989120000001</v>
      </c>
      <c r="G123" s="121"/>
      <c r="H123" s="121"/>
      <c r="I123" s="121">
        <v>91.535457539999996</v>
      </c>
      <c r="J123" s="121"/>
      <c r="K123" s="121">
        <v>95.993771559999999</v>
      </c>
      <c r="L123" s="121">
        <v>89.498906450000007</v>
      </c>
      <c r="M123" s="121">
        <v>89.327934459999994</v>
      </c>
      <c r="N123" s="121">
        <v>90.801276270000002</v>
      </c>
      <c r="O123" s="121">
        <v>92.079056010000002</v>
      </c>
      <c r="P123" s="121">
        <v>88.764527990000005</v>
      </c>
      <c r="Q123" s="121">
        <v>97.800551920000004</v>
      </c>
      <c r="R123" s="121">
        <v>94.851782170000007</v>
      </c>
      <c r="S123" s="121">
        <v>94.882950949999994</v>
      </c>
      <c r="T123" s="121"/>
      <c r="U123" s="121">
        <v>94.022861469999995</v>
      </c>
      <c r="V123" s="121">
        <v>98.671882589999996</v>
      </c>
      <c r="W123" s="121"/>
      <c r="X123" s="121">
        <v>97.606067769999996</v>
      </c>
      <c r="Y123" s="121">
        <v>94.712174759999996</v>
      </c>
      <c r="Z123" s="121"/>
      <c r="AB123" s="120" t="str">
        <f t="shared" si="3"/>
        <v>2007-03-01</v>
      </c>
      <c r="AC123" s="116">
        <f t="shared" si="4"/>
        <v>6.2353599288735512E-3</v>
      </c>
      <c r="AD123" s="117">
        <f t="shared" si="5"/>
        <v>1.0062353599288736</v>
      </c>
    </row>
    <row r="124" spans="1:30" x14ac:dyDescent="0.25">
      <c r="A124" s="120" t="s">
        <v>326</v>
      </c>
      <c r="B124" s="121">
        <v>96.739029419999994</v>
      </c>
      <c r="C124" s="121"/>
      <c r="D124" s="121">
        <v>96.014288879999995</v>
      </c>
      <c r="E124" s="121"/>
      <c r="F124" s="121">
        <v>96.290622420000005</v>
      </c>
      <c r="G124" s="121"/>
      <c r="H124" s="121"/>
      <c r="I124" s="121">
        <v>91.953345949999999</v>
      </c>
      <c r="J124" s="121"/>
      <c r="K124" s="121">
        <v>96.398245349999996</v>
      </c>
      <c r="L124" s="121">
        <v>89.911865590000005</v>
      </c>
      <c r="M124" s="121">
        <v>89.67501077</v>
      </c>
      <c r="N124" s="121">
        <v>91.397418049999999</v>
      </c>
      <c r="O124" s="121">
        <v>92.549799609999994</v>
      </c>
      <c r="P124" s="121">
        <v>89.139357129999993</v>
      </c>
      <c r="Q124" s="121">
        <v>100</v>
      </c>
      <c r="R124" s="121">
        <v>95.245302039999999</v>
      </c>
      <c r="S124" s="121">
        <v>95.320642410000005</v>
      </c>
      <c r="T124" s="121"/>
      <c r="U124" s="121">
        <v>95.606604300000001</v>
      </c>
      <c r="V124" s="121">
        <v>99.113965339999993</v>
      </c>
      <c r="W124" s="121"/>
      <c r="X124" s="121">
        <v>97.932028340000002</v>
      </c>
      <c r="Y124" s="121">
        <v>95.437127410000002</v>
      </c>
      <c r="Z124" s="121"/>
      <c r="AB124" s="120" t="str">
        <f t="shared" si="3"/>
        <v>2007-04-01</v>
      </c>
      <c r="AC124" s="116">
        <f t="shared" si="4"/>
        <v>7.3157607734937622E-3</v>
      </c>
      <c r="AD124" s="117">
        <f t="shared" si="5"/>
        <v>1.0073157607734937</v>
      </c>
    </row>
    <row r="125" spans="1:30" x14ac:dyDescent="0.25">
      <c r="A125" s="120" t="s">
        <v>325</v>
      </c>
      <c r="B125" s="121">
        <v>97.661310560000004</v>
      </c>
      <c r="C125" s="121"/>
      <c r="D125" s="121">
        <v>97.247161059999996</v>
      </c>
      <c r="E125" s="121"/>
      <c r="F125" s="121">
        <v>97.523974050000007</v>
      </c>
      <c r="G125" s="121"/>
      <c r="H125" s="121"/>
      <c r="I125" s="121">
        <v>93.90341952</v>
      </c>
      <c r="J125" s="121"/>
      <c r="K125" s="121">
        <v>97.282841289999993</v>
      </c>
      <c r="L125" s="121">
        <v>92.220553949999996</v>
      </c>
      <c r="M125" s="121">
        <v>92.106167880000001</v>
      </c>
      <c r="N125" s="121">
        <v>93.501792809999998</v>
      </c>
      <c r="O125" s="121">
        <v>93.898202319999996</v>
      </c>
      <c r="P125" s="121">
        <v>91.891500500000006</v>
      </c>
      <c r="Q125" s="121">
        <v>100.03472321</v>
      </c>
      <c r="R125" s="121">
        <v>96.410414070000002</v>
      </c>
      <c r="S125" s="121">
        <v>95.815831739999993</v>
      </c>
      <c r="T125" s="121"/>
      <c r="U125" s="121">
        <v>96.993471020000001</v>
      </c>
      <c r="V125" s="121">
        <v>100</v>
      </c>
      <c r="W125" s="121"/>
      <c r="X125" s="121">
        <v>99.231879500000005</v>
      </c>
      <c r="Y125" s="121">
        <v>96.995067259999999</v>
      </c>
      <c r="Z125" s="121"/>
      <c r="AB125" s="120" t="str">
        <f t="shared" si="3"/>
        <v>2007-05-01</v>
      </c>
      <c r="AC125" s="116">
        <f t="shared" si="4"/>
        <v>1.2840507328454643E-2</v>
      </c>
      <c r="AD125" s="117">
        <f t="shared" si="5"/>
        <v>1.0128405073284545</v>
      </c>
    </row>
    <row r="126" spans="1:30" x14ac:dyDescent="0.25">
      <c r="A126" s="120" t="s">
        <v>324</v>
      </c>
      <c r="B126" s="121">
        <v>98.274137569999994</v>
      </c>
      <c r="C126" s="121"/>
      <c r="D126" s="121">
        <v>97.740773320000002</v>
      </c>
      <c r="E126" s="121"/>
      <c r="F126" s="121">
        <v>97.914867740000005</v>
      </c>
      <c r="G126" s="121"/>
      <c r="H126" s="121"/>
      <c r="I126" s="121">
        <v>94.326932850000006</v>
      </c>
      <c r="J126" s="121"/>
      <c r="K126" s="121">
        <v>97.692746630000002</v>
      </c>
      <c r="L126" s="121">
        <v>92.638149760000005</v>
      </c>
      <c r="M126" s="121">
        <v>92.457297130000001</v>
      </c>
      <c r="N126" s="121">
        <v>94.107840269999997</v>
      </c>
      <c r="O126" s="121">
        <v>94.612725490000003</v>
      </c>
      <c r="P126" s="121">
        <v>92.272924380000006</v>
      </c>
      <c r="Q126" s="121">
        <v>100.47727061000001</v>
      </c>
      <c r="R126" s="121">
        <v>96.757417970000006</v>
      </c>
      <c r="S126" s="121">
        <v>96.26173335</v>
      </c>
      <c r="T126" s="121"/>
      <c r="U126" s="121">
        <v>97.268575519999999</v>
      </c>
      <c r="V126" s="121">
        <v>99.326245360000001</v>
      </c>
      <c r="W126" s="121"/>
      <c r="X126" s="121">
        <v>99.585720170000002</v>
      </c>
      <c r="Y126" s="121">
        <v>97.402167000000006</v>
      </c>
      <c r="Z126" s="121"/>
      <c r="AB126" s="120" t="str">
        <f t="shared" si="3"/>
        <v>2007-06-01</v>
      </c>
      <c r="AC126" s="116">
        <f t="shared" si="4"/>
        <v>5.0758526482377721E-3</v>
      </c>
      <c r="AD126" s="117">
        <f t="shared" si="5"/>
        <v>1.0050758526482377</v>
      </c>
    </row>
    <row r="127" spans="1:30" x14ac:dyDescent="0.25">
      <c r="A127" s="120" t="s">
        <v>323</v>
      </c>
      <c r="B127" s="121">
        <v>98.663997629999997</v>
      </c>
      <c r="C127" s="121"/>
      <c r="D127" s="121">
        <v>98.549205569999998</v>
      </c>
      <c r="E127" s="121"/>
      <c r="F127" s="121">
        <v>98.399362769999996</v>
      </c>
      <c r="G127" s="121"/>
      <c r="H127" s="121"/>
      <c r="I127" s="121">
        <v>94.752356259999999</v>
      </c>
      <c r="J127" s="121"/>
      <c r="K127" s="121">
        <v>98.104379109999996</v>
      </c>
      <c r="L127" s="121">
        <v>93.057636529999996</v>
      </c>
      <c r="M127" s="121">
        <v>92.809764959999995</v>
      </c>
      <c r="N127" s="121">
        <v>94.717815920000007</v>
      </c>
      <c r="O127" s="121">
        <v>95.802933300000007</v>
      </c>
      <c r="P127" s="121">
        <v>92.655931480000007</v>
      </c>
      <c r="Q127" s="121">
        <v>99.407307439999997</v>
      </c>
      <c r="R127" s="121">
        <v>97.158535939999993</v>
      </c>
      <c r="S127" s="121">
        <v>96.70971007</v>
      </c>
      <c r="T127" s="121"/>
      <c r="U127" s="121">
        <v>98.473254470000001</v>
      </c>
      <c r="V127" s="121">
        <v>98.8308119</v>
      </c>
      <c r="W127" s="121"/>
      <c r="X127" s="121">
        <v>100</v>
      </c>
      <c r="Y127" s="121">
        <v>97.810975380000002</v>
      </c>
      <c r="Z127" s="121"/>
      <c r="AB127" s="120" t="str">
        <f t="shared" si="3"/>
        <v>2007-07-01</v>
      </c>
      <c r="AC127" s="116">
        <f t="shared" si="4"/>
        <v>8.2711873718577574E-3</v>
      </c>
      <c r="AD127" s="117">
        <f t="shared" si="5"/>
        <v>1.0082711873718577</v>
      </c>
    </row>
    <row r="128" spans="1:30" x14ac:dyDescent="0.25">
      <c r="A128" s="120" t="s">
        <v>322</v>
      </c>
      <c r="B128" s="121">
        <v>100</v>
      </c>
      <c r="C128" s="121"/>
      <c r="D128" s="121">
        <v>100</v>
      </c>
      <c r="E128" s="121"/>
      <c r="F128" s="121">
        <v>100</v>
      </c>
      <c r="G128" s="121"/>
      <c r="H128" s="121"/>
      <c r="I128" s="121">
        <v>98.50431743</v>
      </c>
      <c r="J128" s="121"/>
      <c r="K128" s="121">
        <v>100</v>
      </c>
      <c r="L128" s="121">
        <v>98.23770227</v>
      </c>
      <c r="M128" s="121">
        <v>98.354304350000007</v>
      </c>
      <c r="N128" s="121">
        <v>97.639427400000002</v>
      </c>
      <c r="O128" s="121">
        <v>97.967194169999999</v>
      </c>
      <c r="P128" s="121">
        <v>95.533580099999995</v>
      </c>
      <c r="Q128" s="121">
        <v>99.902371419999994</v>
      </c>
      <c r="R128" s="121">
        <v>98.387832759999995</v>
      </c>
      <c r="S128" s="121">
        <v>97.841078350000004</v>
      </c>
      <c r="T128" s="121"/>
      <c r="U128" s="121">
        <v>100</v>
      </c>
      <c r="V128" s="121">
        <v>98.504277590000001</v>
      </c>
      <c r="W128" s="121"/>
      <c r="X128" s="121">
        <v>100.18479963999999</v>
      </c>
      <c r="Y128" s="121">
        <v>100</v>
      </c>
      <c r="Z128" s="121"/>
      <c r="AB128" s="120" t="str">
        <f t="shared" si="3"/>
        <v>2007-08-01</v>
      </c>
      <c r="AC128" s="116">
        <f t="shared" si="4"/>
        <v>1.4721523340637133E-2</v>
      </c>
      <c r="AD128" s="117">
        <f t="shared" si="5"/>
        <v>1.014721523340637</v>
      </c>
    </row>
    <row r="129" spans="1:30" x14ac:dyDescent="0.25">
      <c r="A129" s="120" t="s">
        <v>321</v>
      </c>
      <c r="B129" s="121">
        <v>95.633864279999997</v>
      </c>
      <c r="C129" s="121"/>
      <c r="D129" s="121">
        <v>96.389182509999998</v>
      </c>
      <c r="E129" s="121"/>
      <c r="F129" s="121">
        <v>97.059778190000003</v>
      </c>
      <c r="G129" s="121"/>
      <c r="H129" s="121"/>
      <c r="I129" s="121">
        <v>98.934875790000007</v>
      </c>
      <c r="J129" s="121"/>
      <c r="K129" s="121">
        <v>100.41672629999999</v>
      </c>
      <c r="L129" s="121">
        <v>98.659408069999998</v>
      </c>
      <c r="M129" s="121">
        <v>98.709513720000004</v>
      </c>
      <c r="N129" s="121">
        <v>98.258766489999999</v>
      </c>
      <c r="O129" s="121">
        <v>97.768124479999997</v>
      </c>
      <c r="P129" s="121">
        <v>95.923249940000005</v>
      </c>
      <c r="Q129" s="121">
        <v>94.779446419999999</v>
      </c>
      <c r="R129" s="121">
        <v>98.149263399999995</v>
      </c>
      <c r="S129" s="121">
        <v>98.297217079999996</v>
      </c>
      <c r="T129" s="121"/>
      <c r="U129" s="121">
        <v>91.927496739999995</v>
      </c>
      <c r="V129" s="121">
        <v>98.963593259999996</v>
      </c>
      <c r="W129" s="121"/>
      <c r="X129" s="121">
        <v>96.818206910000001</v>
      </c>
      <c r="Y129" s="121">
        <v>97.562589470000006</v>
      </c>
      <c r="Z129" s="121"/>
      <c r="AB129" s="120" t="str">
        <f t="shared" si="3"/>
        <v>2007-09-01</v>
      </c>
      <c r="AC129" s="116">
        <f t="shared" si="4"/>
        <v>-3.6108174900000026E-2</v>
      </c>
      <c r="AD129" s="117">
        <f t="shared" si="5"/>
        <v>0.96389182509999993</v>
      </c>
    </row>
    <row r="130" spans="1:30" x14ac:dyDescent="0.25">
      <c r="A130" s="120" t="s">
        <v>320</v>
      </c>
      <c r="B130" s="121">
        <v>95.764345570000003</v>
      </c>
      <c r="C130" s="121"/>
      <c r="D130" s="121">
        <v>96.652430469999999</v>
      </c>
      <c r="E130" s="121"/>
      <c r="F130" s="121">
        <v>97.491627249999993</v>
      </c>
      <c r="G130" s="121"/>
      <c r="H130" s="121"/>
      <c r="I130" s="121">
        <v>99.367316110000004</v>
      </c>
      <c r="J130" s="121"/>
      <c r="K130" s="121">
        <v>100.83518921</v>
      </c>
      <c r="L130" s="121">
        <v>99.082924129999995</v>
      </c>
      <c r="M130" s="121">
        <v>99.066005950000005</v>
      </c>
      <c r="N130" s="121">
        <v>98.882034129999994</v>
      </c>
      <c r="O130" s="121">
        <v>98.216500350000004</v>
      </c>
      <c r="P130" s="121">
        <v>96.314509200000003</v>
      </c>
      <c r="Q130" s="121">
        <v>96.617331059999998</v>
      </c>
      <c r="R130" s="121">
        <v>98.73309442</v>
      </c>
      <c r="S130" s="121">
        <v>98.755482360000002</v>
      </c>
      <c r="T130" s="121"/>
      <c r="U130" s="121">
        <v>91.921940530000001</v>
      </c>
      <c r="V130" s="121">
        <v>99.425050679999998</v>
      </c>
      <c r="W130" s="121"/>
      <c r="X130" s="121">
        <v>97.217121300000002</v>
      </c>
      <c r="Y130" s="121">
        <v>97.982541229999995</v>
      </c>
      <c r="Z130" s="121"/>
      <c r="AB130" s="120" t="str">
        <f t="shared" si="3"/>
        <v>2007-10-01</v>
      </c>
      <c r="AC130" s="116">
        <f t="shared" si="4"/>
        <v>2.7310944355471646E-3</v>
      </c>
      <c r="AD130" s="117">
        <f t="shared" si="5"/>
        <v>1.0027310944355472</v>
      </c>
    </row>
    <row r="131" spans="1:30" x14ac:dyDescent="0.25">
      <c r="A131" s="120" t="s">
        <v>319</v>
      </c>
      <c r="B131" s="121">
        <v>96.882574959999999</v>
      </c>
      <c r="C131" s="121"/>
      <c r="D131" s="121">
        <v>97.946628500000003</v>
      </c>
      <c r="E131" s="121"/>
      <c r="F131" s="121">
        <v>98.599902700000001</v>
      </c>
      <c r="G131" s="121"/>
      <c r="H131" s="121"/>
      <c r="I131" s="121">
        <v>100</v>
      </c>
      <c r="J131" s="121"/>
      <c r="K131" s="121">
        <v>100.49292749</v>
      </c>
      <c r="L131" s="121">
        <v>100</v>
      </c>
      <c r="M131" s="121">
        <v>100</v>
      </c>
      <c r="N131" s="121">
        <v>100</v>
      </c>
      <c r="O131" s="121">
        <v>99.617329290000001</v>
      </c>
      <c r="P131" s="121">
        <v>97.741280990000007</v>
      </c>
      <c r="Q131" s="121">
        <v>96.932272620000006</v>
      </c>
      <c r="R131" s="121">
        <v>100</v>
      </c>
      <c r="S131" s="121">
        <v>100</v>
      </c>
      <c r="T131" s="121"/>
      <c r="U131" s="121">
        <v>93.388207359999996</v>
      </c>
      <c r="V131" s="121">
        <v>100.49093714</v>
      </c>
      <c r="W131" s="121"/>
      <c r="X131" s="121">
        <v>98.238743400000004</v>
      </c>
      <c r="Y131" s="121">
        <v>99.728975009999999</v>
      </c>
      <c r="Z131" s="121"/>
      <c r="AB131" s="120" t="str">
        <f t="shared" si="3"/>
        <v>2007-11-01</v>
      </c>
      <c r="AC131" s="116">
        <f t="shared" si="4"/>
        <v>1.3390227474949126E-2</v>
      </c>
      <c r="AD131" s="117">
        <f t="shared" si="5"/>
        <v>1.0133902274749491</v>
      </c>
    </row>
    <row r="132" spans="1:30" x14ac:dyDescent="0.25">
      <c r="A132" s="120" t="s">
        <v>318</v>
      </c>
      <c r="B132" s="121">
        <v>97.308334810000005</v>
      </c>
      <c r="C132" s="121"/>
      <c r="D132" s="121">
        <v>98.177029540000007</v>
      </c>
      <c r="E132" s="121"/>
      <c r="F132" s="121">
        <v>98.889219429999997</v>
      </c>
      <c r="G132" s="121"/>
      <c r="H132" s="121"/>
      <c r="I132" s="121">
        <v>100.43883139</v>
      </c>
      <c r="J132" s="121"/>
      <c r="K132" s="121">
        <v>100.91752133</v>
      </c>
      <c r="L132" s="121">
        <v>100.42927082999999</v>
      </c>
      <c r="M132" s="121">
        <v>100.36115285</v>
      </c>
      <c r="N132" s="121">
        <v>100.63431249999999</v>
      </c>
      <c r="O132" s="121">
        <v>100</v>
      </c>
      <c r="P132" s="121">
        <v>98.139955779999994</v>
      </c>
      <c r="Q132" s="121">
        <v>97.3691101</v>
      </c>
      <c r="R132" s="121">
        <v>100.33236866999999</v>
      </c>
      <c r="S132" s="121">
        <v>100.4665834</v>
      </c>
      <c r="T132" s="121"/>
      <c r="U132" s="121">
        <v>93.180222459999996</v>
      </c>
      <c r="V132" s="121">
        <v>100.96031394000001</v>
      </c>
      <c r="W132" s="121"/>
      <c r="X132" s="121">
        <v>98.580319790000004</v>
      </c>
      <c r="Y132" s="121">
        <v>100.15760502000001</v>
      </c>
      <c r="Z132" s="121"/>
      <c r="AB132" s="120" t="str">
        <f t="shared" si="3"/>
        <v>2007-12-01</v>
      </c>
      <c r="AC132" s="116">
        <f t="shared" si="4"/>
        <v>2.3523121063835683E-3</v>
      </c>
      <c r="AD132" s="117">
        <f t="shared" si="5"/>
        <v>1.0023523121063835</v>
      </c>
    </row>
    <row r="133" spans="1:30" x14ac:dyDescent="0.25">
      <c r="A133" s="120" t="s">
        <v>317</v>
      </c>
      <c r="B133" s="121">
        <v>92.747293909999996</v>
      </c>
      <c r="C133" s="121"/>
      <c r="D133" s="121">
        <v>94.337034880000004</v>
      </c>
      <c r="E133" s="121"/>
      <c r="F133" s="121">
        <v>95.761306980000001</v>
      </c>
      <c r="G133" s="121"/>
      <c r="H133" s="121"/>
      <c r="I133" s="121">
        <v>100.87958851</v>
      </c>
      <c r="J133" s="121"/>
      <c r="K133" s="121">
        <v>101.34390913</v>
      </c>
      <c r="L133" s="121">
        <v>100.8603844</v>
      </c>
      <c r="M133" s="121">
        <v>100.72361002</v>
      </c>
      <c r="N133" s="121">
        <v>101.27264852</v>
      </c>
      <c r="O133" s="121">
        <v>97.210723729999998</v>
      </c>
      <c r="P133" s="121">
        <v>98.540256709999994</v>
      </c>
      <c r="Q133" s="121">
        <v>94.934720799999994</v>
      </c>
      <c r="R133" s="121">
        <v>98.205977849999996</v>
      </c>
      <c r="S133" s="121">
        <v>97.210902270000005</v>
      </c>
      <c r="T133" s="121"/>
      <c r="U133" s="121">
        <v>87.355827840000003</v>
      </c>
      <c r="V133" s="121">
        <v>94.398364110000003</v>
      </c>
      <c r="W133" s="121"/>
      <c r="X133" s="121">
        <v>96.887982620000002</v>
      </c>
      <c r="Y133" s="121">
        <v>99.447135639999999</v>
      </c>
      <c r="Z133" s="121"/>
      <c r="AB133" s="120" t="str">
        <f t="shared" si="3"/>
        <v>2008-01-01</v>
      </c>
      <c r="AC133" s="116">
        <f t="shared" si="4"/>
        <v>-3.9112964386801737E-2</v>
      </c>
      <c r="AD133" s="117">
        <f t="shared" si="5"/>
        <v>0.96088703561319821</v>
      </c>
    </row>
    <row r="134" spans="1:30" x14ac:dyDescent="0.25">
      <c r="A134" s="120" t="s">
        <v>316</v>
      </c>
      <c r="B134" s="121">
        <v>93.816940959999997</v>
      </c>
      <c r="C134" s="121"/>
      <c r="D134" s="121">
        <v>95.551104109999997</v>
      </c>
      <c r="E134" s="121"/>
      <c r="F134" s="121">
        <v>96.26960072</v>
      </c>
      <c r="G134" s="121"/>
      <c r="H134" s="121"/>
      <c r="I134" s="121">
        <v>99.939175210000002</v>
      </c>
      <c r="J134" s="121"/>
      <c r="K134" s="121">
        <v>102.27506136</v>
      </c>
      <c r="L134" s="121">
        <v>98.353461879999998</v>
      </c>
      <c r="M134" s="121">
        <v>97.955052749999993</v>
      </c>
      <c r="N134" s="121">
        <v>100.11329736</v>
      </c>
      <c r="O134" s="121">
        <v>98.576559709999998</v>
      </c>
      <c r="P134" s="121">
        <v>100</v>
      </c>
      <c r="Q134" s="121">
        <v>91.7847723</v>
      </c>
      <c r="R134" s="121">
        <v>99.365735119999997</v>
      </c>
      <c r="S134" s="121">
        <v>98.528597869999999</v>
      </c>
      <c r="T134" s="121"/>
      <c r="U134" s="121">
        <v>88.571681339999998</v>
      </c>
      <c r="V134" s="121">
        <v>95.595283940000002</v>
      </c>
      <c r="W134" s="121"/>
      <c r="X134" s="121">
        <v>98.064522010000005</v>
      </c>
      <c r="Y134" s="121">
        <v>99.409560920000004</v>
      </c>
      <c r="Z134" s="121"/>
      <c r="AB134" s="120" t="str">
        <f t="shared" si="3"/>
        <v>2008-02-01</v>
      </c>
      <c r="AC134" s="116">
        <f t="shared" si="4"/>
        <v>1.286948685152476E-2</v>
      </c>
      <c r="AD134" s="117">
        <f t="shared" si="5"/>
        <v>1.0128694868515247</v>
      </c>
    </row>
    <row r="135" spans="1:30" x14ac:dyDescent="0.25">
      <c r="A135" s="120" t="s">
        <v>315</v>
      </c>
      <c r="B135" s="121">
        <v>94.215119029999997</v>
      </c>
      <c r="C135" s="121"/>
      <c r="D135" s="121">
        <v>93.995654380000005</v>
      </c>
      <c r="E135" s="121"/>
      <c r="F135" s="121">
        <v>95.053607679999999</v>
      </c>
      <c r="G135" s="121"/>
      <c r="H135" s="121"/>
      <c r="I135" s="121">
        <v>100.38766628</v>
      </c>
      <c r="J135" s="121"/>
      <c r="K135" s="121">
        <v>102.70718491</v>
      </c>
      <c r="L135" s="121">
        <v>98.793378480000001</v>
      </c>
      <c r="M135" s="121">
        <v>98.323853600000007</v>
      </c>
      <c r="N135" s="121">
        <v>100.76497234999999</v>
      </c>
      <c r="O135" s="121">
        <v>97.419166660000002</v>
      </c>
      <c r="P135" s="121">
        <v>100.40788783000001</v>
      </c>
      <c r="Q135" s="121">
        <v>89.609364240000005</v>
      </c>
      <c r="R135" s="121">
        <v>98.876511730000004</v>
      </c>
      <c r="S135" s="121">
        <v>98.012838650000006</v>
      </c>
      <c r="T135" s="121"/>
      <c r="U135" s="121">
        <v>85.008009549999997</v>
      </c>
      <c r="V135" s="121">
        <v>95.939666399999993</v>
      </c>
      <c r="W135" s="121"/>
      <c r="X135" s="121">
        <v>95.138000730000002</v>
      </c>
      <c r="Y135" s="121">
        <v>99.850248179999994</v>
      </c>
      <c r="Z135" s="121"/>
      <c r="AB135" s="120" t="str">
        <f t="shared" si="3"/>
        <v>2008-03-01</v>
      </c>
      <c r="AC135" s="116">
        <f t="shared" si="4"/>
        <v>-1.6278720633194705E-2</v>
      </c>
      <c r="AD135" s="117">
        <f t="shared" si="5"/>
        <v>0.98372127936680531</v>
      </c>
    </row>
    <row r="136" spans="1:30" x14ac:dyDescent="0.25">
      <c r="A136" s="120" t="s">
        <v>314</v>
      </c>
      <c r="B136" s="121">
        <v>94.576258019999997</v>
      </c>
      <c r="C136" s="121"/>
      <c r="D136" s="121">
        <v>94.255360899999999</v>
      </c>
      <c r="E136" s="121"/>
      <c r="F136" s="121">
        <v>95.404574139999994</v>
      </c>
      <c r="G136" s="121"/>
      <c r="H136" s="121"/>
      <c r="I136" s="121">
        <v>100.83817001</v>
      </c>
      <c r="J136" s="121"/>
      <c r="K136" s="121">
        <v>103.14113424</v>
      </c>
      <c r="L136" s="121">
        <v>99.235262730000002</v>
      </c>
      <c r="M136" s="121">
        <v>98.694042980000006</v>
      </c>
      <c r="N136" s="121">
        <v>101.42088935</v>
      </c>
      <c r="O136" s="121">
        <v>97.285669929999997</v>
      </c>
      <c r="P136" s="121">
        <v>100.81743938</v>
      </c>
      <c r="Q136" s="121">
        <v>90.015237020000001</v>
      </c>
      <c r="R136" s="121">
        <v>99.017361530000002</v>
      </c>
      <c r="S136" s="121">
        <v>98.494604679999995</v>
      </c>
      <c r="T136" s="121"/>
      <c r="U136" s="121">
        <v>85.500509359999995</v>
      </c>
      <c r="V136" s="121">
        <v>96.425096319999994</v>
      </c>
      <c r="W136" s="121"/>
      <c r="X136" s="121">
        <v>95.534389930000003</v>
      </c>
      <c r="Y136" s="121">
        <v>100.28183683</v>
      </c>
      <c r="Z136" s="121"/>
      <c r="AB136" s="120" t="str">
        <f t="shared" si="3"/>
        <v>2008-04-01</v>
      </c>
      <c r="AC136" s="116">
        <f t="shared" si="4"/>
        <v>2.7629630509307234E-3</v>
      </c>
      <c r="AD136" s="117">
        <f t="shared" si="5"/>
        <v>1.0027629630509307</v>
      </c>
    </row>
    <row r="137" spans="1:30" x14ac:dyDescent="0.25">
      <c r="A137" s="120" t="s">
        <v>313</v>
      </c>
      <c r="B137" s="121">
        <v>94.994650390000004</v>
      </c>
      <c r="C137" s="121"/>
      <c r="D137" s="121">
        <v>94.513670129999994</v>
      </c>
      <c r="E137" s="121"/>
      <c r="F137" s="121">
        <v>95.001134140000005</v>
      </c>
      <c r="G137" s="121"/>
      <c r="H137" s="121"/>
      <c r="I137" s="121">
        <v>96.592264950000001</v>
      </c>
      <c r="J137" s="121"/>
      <c r="K137" s="121">
        <v>99.215365899999995</v>
      </c>
      <c r="L137" s="121">
        <v>94.522019080000007</v>
      </c>
      <c r="M137" s="121">
        <v>92.719045510000001</v>
      </c>
      <c r="N137" s="121">
        <v>98.168930590000002</v>
      </c>
      <c r="O137" s="121">
        <v>97.990151359999999</v>
      </c>
      <c r="P137" s="121">
        <v>99.563656429999995</v>
      </c>
      <c r="Q137" s="121">
        <v>90.574012550000006</v>
      </c>
      <c r="R137" s="121">
        <v>95.173586689999993</v>
      </c>
      <c r="S137" s="121">
        <v>99.464784390000005</v>
      </c>
      <c r="T137" s="121"/>
      <c r="U137" s="121">
        <v>86.996895280000004</v>
      </c>
      <c r="V137" s="121">
        <v>97.508149590000002</v>
      </c>
      <c r="W137" s="121"/>
      <c r="X137" s="121">
        <v>95.764625140000007</v>
      </c>
      <c r="Y137" s="121">
        <v>101.14687429999999</v>
      </c>
      <c r="Z137" s="121"/>
      <c r="AB137" s="120" t="str">
        <f t="shared" si="3"/>
        <v>2008-05-01</v>
      </c>
      <c r="AC137" s="116">
        <f t="shared" si="4"/>
        <v>2.7405256054777328E-3</v>
      </c>
      <c r="AD137" s="117">
        <f t="shared" si="5"/>
        <v>1.0027405256054778</v>
      </c>
    </row>
    <row r="138" spans="1:30" x14ac:dyDescent="0.25">
      <c r="A138" s="120" t="s">
        <v>312</v>
      </c>
      <c r="B138" s="121">
        <v>95.394024180000002</v>
      </c>
      <c r="C138" s="121"/>
      <c r="D138" s="121">
        <v>94.885138449999999</v>
      </c>
      <c r="E138" s="121"/>
      <c r="F138" s="121">
        <v>95.043059490000005</v>
      </c>
      <c r="G138" s="121"/>
      <c r="H138" s="121"/>
      <c r="I138" s="121">
        <v>97.051585970000005</v>
      </c>
      <c r="J138" s="121"/>
      <c r="K138" s="121">
        <v>99.657519809999997</v>
      </c>
      <c r="L138" s="121">
        <v>94.974917390000002</v>
      </c>
      <c r="M138" s="121">
        <v>93.094171320000001</v>
      </c>
      <c r="N138" s="121">
        <v>98.840590140000003</v>
      </c>
      <c r="O138" s="121">
        <v>98.419942219999996</v>
      </c>
      <c r="P138" s="121">
        <v>99.984087439999996</v>
      </c>
      <c r="Q138" s="121">
        <v>86.799199259999995</v>
      </c>
      <c r="R138" s="121">
        <v>95.552288000000004</v>
      </c>
      <c r="S138" s="121">
        <v>99.953526679999996</v>
      </c>
      <c r="T138" s="121"/>
      <c r="U138" s="121">
        <v>87.264443499999999</v>
      </c>
      <c r="V138" s="121">
        <v>97.860401600000003</v>
      </c>
      <c r="W138" s="121"/>
      <c r="X138" s="121">
        <v>96.160346250000003</v>
      </c>
      <c r="Y138" s="121">
        <v>101.59062849999999</v>
      </c>
      <c r="Z138" s="121"/>
      <c r="AB138" s="120" t="str">
        <f t="shared" si="3"/>
        <v>2008-06-01</v>
      </c>
      <c r="AC138" s="116">
        <f t="shared" si="4"/>
        <v>3.9303131440040851E-3</v>
      </c>
      <c r="AD138" s="117">
        <f t="shared" si="5"/>
        <v>1.003930313144004</v>
      </c>
    </row>
    <row r="139" spans="1:30" x14ac:dyDescent="0.25">
      <c r="A139" s="120" t="s">
        <v>311</v>
      </c>
      <c r="B139" s="121">
        <v>93.60157993</v>
      </c>
      <c r="C139" s="121"/>
      <c r="D139" s="121">
        <v>92.342089819999998</v>
      </c>
      <c r="E139" s="121"/>
      <c r="F139" s="121">
        <v>92.949763329999996</v>
      </c>
      <c r="G139" s="121"/>
      <c r="H139" s="121"/>
      <c r="I139" s="121">
        <v>97.513091180000004</v>
      </c>
      <c r="J139" s="121"/>
      <c r="K139" s="121">
        <v>100.10164419</v>
      </c>
      <c r="L139" s="121">
        <v>95.42998575</v>
      </c>
      <c r="M139" s="121">
        <v>93.470814820000001</v>
      </c>
      <c r="N139" s="121">
        <v>99.516845099999998</v>
      </c>
      <c r="O139" s="121">
        <v>95.413834129999998</v>
      </c>
      <c r="P139" s="121">
        <v>100.40629382</v>
      </c>
      <c r="Q139" s="121">
        <v>82.567957849999999</v>
      </c>
      <c r="R139" s="121">
        <v>93.094945760000002</v>
      </c>
      <c r="S139" s="121">
        <v>100.4446705</v>
      </c>
      <c r="T139" s="121"/>
      <c r="U139" s="121">
        <v>84.479172070000004</v>
      </c>
      <c r="V139" s="121">
        <v>95.581786149999999</v>
      </c>
      <c r="W139" s="121"/>
      <c r="X139" s="121">
        <v>93.641803499999995</v>
      </c>
      <c r="Y139" s="121">
        <v>100.41191052000001</v>
      </c>
      <c r="Z139" s="121"/>
      <c r="AB139" s="120" t="str">
        <f t="shared" si="3"/>
        <v>2008-07-01</v>
      </c>
      <c r="AC139" s="116">
        <f t="shared" si="4"/>
        <v>-2.6801337612423554E-2</v>
      </c>
      <c r="AD139" s="117">
        <f t="shared" si="5"/>
        <v>0.97319866238757646</v>
      </c>
    </row>
    <row r="140" spans="1:30" x14ac:dyDescent="0.25">
      <c r="A140" s="120" t="s">
        <v>310</v>
      </c>
      <c r="B140" s="121">
        <v>94.345326569999997</v>
      </c>
      <c r="C140" s="121"/>
      <c r="D140" s="121">
        <v>92.741319649999994</v>
      </c>
      <c r="E140" s="121"/>
      <c r="F140" s="121">
        <v>92.696394409999996</v>
      </c>
      <c r="G140" s="121"/>
      <c r="H140" s="121"/>
      <c r="I140" s="121">
        <v>93.462287020000005</v>
      </c>
      <c r="J140" s="121"/>
      <c r="K140" s="121">
        <v>97.410465590000001</v>
      </c>
      <c r="L140" s="121">
        <v>91.077633950000006</v>
      </c>
      <c r="M140" s="121">
        <v>87.48968327</v>
      </c>
      <c r="N140" s="121">
        <v>97.544431079999995</v>
      </c>
      <c r="O140" s="121">
        <v>95.819554139999994</v>
      </c>
      <c r="P140" s="121">
        <v>95.000494619999998</v>
      </c>
      <c r="Q140" s="121">
        <v>82.851131519999996</v>
      </c>
      <c r="R140" s="121">
        <v>93.990881849999994</v>
      </c>
      <c r="S140" s="121">
        <v>101.25325925999999</v>
      </c>
      <c r="T140" s="121"/>
      <c r="U140" s="121">
        <v>84.301517219999994</v>
      </c>
      <c r="V140" s="121">
        <v>96.354456540000001</v>
      </c>
      <c r="W140" s="121"/>
      <c r="X140" s="121">
        <v>94.088740650000005</v>
      </c>
      <c r="Y140" s="121">
        <v>100.77406870999999</v>
      </c>
      <c r="Z140" s="121"/>
      <c r="AB140" s="120" t="str">
        <f t="shared" si="3"/>
        <v>2008-08-01</v>
      </c>
      <c r="AC140" s="116">
        <f t="shared" si="4"/>
        <v>4.3233787623629064E-3</v>
      </c>
      <c r="AD140" s="117">
        <f t="shared" si="5"/>
        <v>1.0043233787623629</v>
      </c>
    </row>
    <row r="141" spans="1:30" x14ac:dyDescent="0.25">
      <c r="A141" s="120" t="s">
        <v>309</v>
      </c>
      <c r="B141" s="121">
        <v>93.775736350000003</v>
      </c>
      <c r="C141" s="121"/>
      <c r="D141" s="121">
        <v>88.905078610000004</v>
      </c>
      <c r="E141" s="121"/>
      <c r="F141" s="121">
        <v>89.91198086</v>
      </c>
      <c r="G141" s="121"/>
      <c r="H141" s="121"/>
      <c r="I141" s="121">
        <v>93.932349540000004</v>
      </c>
      <c r="J141" s="121"/>
      <c r="K141" s="121">
        <v>97.862608170000001</v>
      </c>
      <c r="L141" s="121">
        <v>91.543895550000002</v>
      </c>
      <c r="M141" s="121">
        <v>87.871539279999993</v>
      </c>
      <c r="N141" s="121">
        <v>98.23614302</v>
      </c>
      <c r="O141" s="121">
        <v>91.100927920000004</v>
      </c>
      <c r="P141" s="121">
        <v>95.435822920000007</v>
      </c>
      <c r="Q141" s="121">
        <v>80.891341400000002</v>
      </c>
      <c r="R141" s="121">
        <v>88.666265319999994</v>
      </c>
      <c r="S141" s="121">
        <v>101.75159352999999</v>
      </c>
      <c r="T141" s="121"/>
      <c r="U141" s="121">
        <v>78.974401259999993</v>
      </c>
      <c r="V141" s="121">
        <v>93.527068299999996</v>
      </c>
      <c r="W141" s="121"/>
      <c r="X141" s="121">
        <v>90.577116790000005</v>
      </c>
      <c r="Y141" s="121">
        <v>101.23174308</v>
      </c>
      <c r="Z141" s="121"/>
      <c r="AB141" s="120" t="str">
        <f t="shared" si="3"/>
        <v>2008-09-01</v>
      </c>
      <c r="AC141" s="116">
        <f t="shared" si="4"/>
        <v>-4.136496067209014E-2</v>
      </c>
      <c r="AD141" s="117">
        <f t="shared" si="5"/>
        <v>0.95863503932790983</v>
      </c>
    </row>
    <row r="142" spans="1:30" x14ac:dyDescent="0.25">
      <c r="A142" s="120" t="s">
        <v>308</v>
      </c>
      <c r="B142" s="121">
        <v>82.998349270000006</v>
      </c>
      <c r="C142" s="121"/>
      <c r="D142" s="121">
        <v>76.734784239999996</v>
      </c>
      <c r="E142" s="121"/>
      <c r="F142" s="121">
        <v>80.478745000000004</v>
      </c>
      <c r="G142" s="121"/>
      <c r="H142" s="121"/>
      <c r="I142" s="121">
        <v>94.404776209999994</v>
      </c>
      <c r="J142" s="121"/>
      <c r="K142" s="121">
        <v>98.316849430000005</v>
      </c>
      <c r="L142" s="121">
        <v>92.012544129999995</v>
      </c>
      <c r="M142" s="121">
        <v>88.255061940000004</v>
      </c>
      <c r="N142" s="121">
        <v>98.93276007</v>
      </c>
      <c r="O142" s="121">
        <v>77.987313490000005</v>
      </c>
      <c r="P142" s="121">
        <v>95.873146059999996</v>
      </c>
      <c r="Q142" s="121">
        <v>70.870870960000005</v>
      </c>
      <c r="R142" s="121">
        <v>76.723518859999999</v>
      </c>
      <c r="S142" s="121">
        <v>96.570014029999996</v>
      </c>
      <c r="T142" s="121"/>
      <c r="U142" s="121">
        <v>66.086854259999996</v>
      </c>
      <c r="V142" s="121">
        <v>87.767061479999995</v>
      </c>
      <c r="W142" s="121"/>
      <c r="X142" s="121">
        <v>80.041682140000006</v>
      </c>
      <c r="Y142" s="121">
        <v>95.199310890000007</v>
      </c>
      <c r="Z142" s="121"/>
      <c r="AB142" s="120" t="str">
        <f t="shared" ref="AB142:AB205" si="6">A142</f>
        <v>2008-10-01</v>
      </c>
      <c r="AC142" s="116">
        <f t="shared" ref="AC142:AC205" si="7">(D142-D141)/D141</f>
        <v>-0.13689087912949777</v>
      </c>
      <c r="AD142" s="117">
        <f t="shared" ref="AD142:AD205" si="8">1+AC142</f>
        <v>0.86310912087050218</v>
      </c>
    </row>
    <row r="143" spans="1:30" x14ac:dyDescent="0.25">
      <c r="A143" s="120" t="s">
        <v>307</v>
      </c>
      <c r="B143" s="121">
        <v>83.811710439999999</v>
      </c>
      <c r="C143" s="121"/>
      <c r="D143" s="121">
        <v>77.032739919999997</v>
      </c>
      <c r="E143" s="121"/>
      <c r="F143" s="121">
        <v>79.287733070000002</v>
      </c>
      <c r="G143" s="121"/>
      <c r="H143" s="121"/>
      <c r="I143" s="121">
        <v>83.723410200000004</v>
      </c>
      <c r="J143" s="121"/>
      <c r="K143" s="121">
        <v>88.442126380000005</v>
      </c>
      <c r="L143" s="121">
        <v>82.718422860000004</v>
      </c>
      <c r="M143" s="121">
        <v>74.741223520000005</v>
      </c>
      <c r="N143" s="121">
        <v>89.58931681</v>
      </c>
      <c r="O143" s="121">
        <v>78.25693158</v>
      </c>
      <c r="P143" s="121">
        <v>85.936689319999999</v>
      </c>
      <c r="Q143" s="121">
        <v>71.150809330000001</v>
      </c>
      <c r="R143" s="121">
        <v>76.69244965</v>
      </c>
      <c r="S143" s="121">
        <v>94.733048370000006</v>
      </c>
      <c r="T143" s="121"/>
      <c r="U143" s="121">
        <v>66.031812489999993</v>
      </c>
      <c r="V143" s="121">
        <v>88.528827419999999</v>
      </c>
      <c r="W143" s="121"/>
      <c r="X143" s="121">
        <v>80.571578509999995</v>
      </c>
      <c r="Y143" s="121">
        <v>96.594532319999999</v>
      </c>
      <c r="Z143" s="121"/>
      <c r="AB143" s="120" t="str">
        <f t="shared" si="6"/>
        <v>2008-11-01</v>
      </c>
      <c r="AC143" s="116">
        <f t="shared" si="7"/>
        <v>3.8829284913097345E-3</v>
      </c>
      <c r="AD143" s="117">
        <f t="shared" si="8"/>
        <v>1.0038829284913098</v>
      </c>
    </row>
    <row r="144" spans="1:30" x14ac:dyDescent="0.25">
      <c r="A144" s="120" t="s">
        <v>306</v>
      </c>
      <c r="B144" s="121">
        <v>78.456520479999995</v>
      </c>
      <c r="C144" s="121"/>
      <c r="D144" s="121">
        <v>72.240735740000005</v>
      </c>
      <c r="E144" s="121"/>
      <c r="F144" s="121">
        <v>75.279705179999993</v>
      </c>
      <c r="G144" s="121"/>
      <c r="H144" s="121"/>
      <c r="I144" s="121">
        <v>84.208681970000001</v>
      </c>
      <c r="J144" s="121"/>
      <c r="K144" s="121">
        <v>88.907896930000007</v>
      </c>
      <c r="L144" s="121">
        <v>83.203086560000003</v>
      </c>
      <c r="M144" s="121">
        <v>75.133614940000001</v>
      </c>
      <c r="N144" s="121">
        <v>90.308769420000004</v>
      </c>
      <c r="O144" s="121">
        <v>72.828101889999999</v>
      </c>
      <c r="P144" s="121">
        <v>86.38982446</v>
      </c>
      <c r="Q144" s="121">
        <v>65.482753549999998</v>
      </c>
      <c r="R144" s="121">
        <v>72.694853179999996</v>
      </c>
      <c r="S144" s="121">
        <v>91.447568259999997</v>
      </c>
      <c r="T144" s="121"/>
      <c r="U144" s="121">
        <v>62.167854560000002</v>
      </c>
      <c r="V144" s="121">
        <v>83.212418290000002</v>
      </c>
      <c r="W144" s="121"/>
      <c r="X144" s="121">
        <v>75.578880530000006</v>
      </c>
      <c r="Y144" s="121">
        <v>93.206291309999997</v>
      </c>
      <c r="Z144" s="121"/>
      <c r="AB144" s="120" t="str">
        <f t="shared" si="6"/>
        <v>2008-12-01</v>
      </c>
      <c r="AC144" s="116">
        <f t="shared" si="7"/>
        <v>-6.220737033340086E-2</v>
      </c>
      <c r="AD144" s="117">
        <f t="shared" si="8"/>
        <v>0.93779262966659915</v>
      </c>
    </row>
    <row r="145" spans="1:30" x14ac:dyDescent="0.25">
      <c r="A145" s="120" t="s">
        <v>305</v>
      </c>
      <c r="B145" s="121">
        <v>78.859013869999998</v>
      </c>
      <c r="C145" s="121"/>
      <c r="D145" s="121">
        <v>72.540823369999998</v>
      </c>
      <c r="E145" s="121"/>
      <c r="F145" s="121">
        <v>75.620511870000001</v>
      </c>
      <c r="G145" s="121"/>
      <c r="H145" s="121"/>
      <c r="I145" s="121">
        <v>84.696766449999998</v>
      </c>
      <c r="J145" s="121"/>
      <c r="K145" s="121">
        <v>89.376120420000007</v>
      </c>
      <c r="L145" s="121">
        <v>83.69059</v>
      </c>
      <c r="M145" s="121">
        <v>75.528066420000002</v>
      </c>
      <c r="N145" s="121">
        <v>91.033999640000005</v>
      </c>
      <c r="O145" s="121">
        <v>73.234053259999996</v>
      </c>
      <c r="P145" s="121">
        <v>86.84534893</v>
      </c>
      <c r="Q145" s="121">
        <v>65.847852790000005</v>
      </c>
      <c r="R145" s="121">
        <v>72.744751750000006</v>
      </c>
      <c r="S145" s="121">
        <v>91.964057879999999</v>
      </c>
      <c r="T145" s="121"/>
      <c r="U145" s="121">
        <v>62.345398580000001</v>
      </c>
      <c r="V145" s="121">
        <v>83.723932219999995</v>
      </c>
      <c r="W145" s="121"/>
      <c r="X145" s="121">
        <v>75.988917479999998</v>
      </c>
      <c r="Y145" s="121">
        <v>93.679142949999999</v>
      </c>
      <c r="Z145" s="121"/>
      <c r="AB145" s="120" t="str">
        <f t="shared" si="6"/>
        <v>2009-01-01</v>
      </c>
      <c r="AC145" s="116">
        <f t="shared" si="7"/>
        <v>4.153994653100318E-3</v>
      </c>
      <c r="AD145" s="117">
        <f t="shared" si="8"/>
        <v>1.0041539946531004</v>
      </c>
    </row>
    <row r="146" spans="1:30" x14ac:dyDescent="0.25">
      <c r="A146" s="120" t="s">
        <v>304</v>
      </c>
      <c r="B146" s="121">
        <v>77.989150249999994</v>
      </c>
      <c r="C146" s="121"/>
      <c r="D146" s="121">
        <v>71.419007989999997</v>
      </c>
      <c r="E146" s="121"/>
      <c r="F146" s="121">
        <v>72.996260710000001</v>
      </c>
      <c r="G146" s="121"/>
      <c r="H146" s="121"/>
      <c r="I146" s="121">
        <v>77.943119839999994</v>
      </c>
      <c r="J146" s="121"/>
      <c r="K146" s="121">
        <v>83.255839420000001</v>
      </c>
      <c r="L146" s="121">
        <v>77.868722250000005</v>
      </c>
      <c r="M146" s="121">
        <v>71.797541510000002</v>
      </c>
      <c r="N146" s="121">
        <v>79.637244219999999</v>
      </c>
      <c r="O146" s="121">
        <v>71.521540880000003</v>
      </c>
      <c r="P146" s="121">
        <v>74.551550969999994</v>
      </c>
      <c r="Q146" s="121">
        <v>55.61271249</v>
      </c>
      <c r="R146" s="121">
        <v>71.957168330000002</v>
      </c>
      <c r="S146" s="121">
        <v>92.909307799999993</v>
      </c>
      <c r="T146" s="121"/>
      <c r="U146" s="121">
        <v>61.466812599999997</v>
      </c>
      <c r="V146" s="121">
        <v>82.612373829999996</v>
      </c>
      <c r="W146" s="121"/>
      <c r="X146" s="121">
        <v>74.782495479999994</v>
      </c>
      <c r="Y146" s="121">
        <v>94.380350609999994</v>
      </c>
      <c r="Z146" s="121"/>
      <c r="AB146" s="120" t="str">
        <f t="shared" si="6"/>
        <v>2009-02-01</v>
      </c>
      <c r="AC146" s="116">
        <f t="shared" si="7"/>
        <v>-1.54646077599381E-2</v>
      </c>
      <c r="AD146" s="117">
        <f t="shared" si="8"/>
        <v>0.98453539224006192</v>
      </c>
    </row>
    <row r="147" spans="1:30" x14ac:dyDescent="0.25">
      <c r="A147" s="120" t="s">
        <v>303</v>
      </c>
      <c r="B147" s="121">
        <v>73.959278269999999</v>
      </c>
      <c r="C147" s="121"/>
      <c r="D147" s="121">
        <v>66.346332849999996</v>
      </c>
      <c r="E147" s="121"/>
      <c r="F147" s="121">
        <v>69.171841580000006</v>
      </c>
      <c r="G147" s="121"/>
      <c r="H147" s="121"/>
      <c r="I147" s="121">
        <v>78.446463489999999</v>
      </c>
      <c r="J147" s="121"/>
      <c r="K147" s="121">
        <v>83.734753389999995</v>
      </c>
      <c r="L147" s="121">
        <v>78.370280440000002</v>
      </c>
      <c r="M147" s="121">
        <v>72.197364070000006</v>
      </c>
      <c r="N147" s="121">
        <v>80.389313470000005</v>
      </c>
      <c r="O147" s="121">
        <v>66.747174740000005</v>
      </c>
      <c r="P147" s="121">
        <v>75.025089429999994</v>
      </c>
      <c r="Q147" s="121">
        <v>55.927516930000003</v>
      </c>
      <c r="R147" s="121">
        <v>66.513530410000001</v>
      </c>
      <c r="S147" s="121">
        <v>91.476236869999994</v>
      </c>
      <c r="T147" s="121"/>
      <c r="U147" s="121">
        <v>56.437534829999997</v>
      </c>
      <c r="V147" s="121">
        <v>75.173358230000005</v>
      </c>
      <c r="W147" s="121"/>
      <c r="X147" s="121">
        <v>67.897297690000002</v>
      </c>
      <c r="Y147" s="121">
        <v>91.508805940000002</v>
      </c>
      <c r="Z147" s="121"/>
      <c r="AB147" s="120" t="str">
        <f t="shared" si="6"/>
        <v>2009-03-01</v>
      </c>
      <c r="AC147" s="116">
        <f t="shared" si="7"/>
        <v>-7.1026961627782215E-2</v>
      </c>
      <c r="AD147" s="117">
        <f t="shared" si="8"/>
        <v>0.92897303837221779</v>
      </c>
    </row>
    <row r="148" spans="1:30" x14ac:dyDescent="0.25">
      <c r="A148" s="120" t="s">
        <v>302</v>
      </c>
      <c r="B148" s="121">
        <v>74.360586339999998</v>
      </c>
      <c r="C148" s="121"/>
      <c r="D148" s="121">
        <v>66.527042480000006</v>
      </c>
      <c r="E148" s="121"/>
      <c r="F148" s="121">
        <v>69.399723609999995</v>
      </c>
      <c r="G148" s="121"/>
      <c r="H148" s="121"/>
      <c r="I148" s="121">
        <v>78.15167495</v>
      </c>
      <c r="J148" s="121"/>
      <c r="K148" s="121">
        <v>84.216422230000006</v>
      </c>
      <c r="L148" s="121">
        <v>78.87506922</v>
      </c>
      <c r="M148" s="121">
        <v>69.649237080000006</v>
      </c>
      <c r="N148" s="121">
        <v>81.148485019999995</v>
      </c>
      <c r="O148" s="121">
        <v>66.325911349999998</v>
      </c>
      <c r="P148" s="121">
        <v>75.501635730000004</v>
      </c>
      <c r="Q148" s="121">
        <v>56.409034040000002</v>
      </c>
      <c r="R148" s="121">
        <v>67.067196640000006</v>
      </c>
      <c r="S148" s="121">
        <v>92.004830279999993</v>
      </c>
      <c r="T148" s="121"/>
      <c r="U148" s="121">
        <v>56.673493630000003</v>
      </c>
      <c r="V148" s="121">
        <v>75.679606550000003</v>
      </c>
      <c r="W148" s="121"/>
      <c r="X148" s="121">
        <v>68.364057329999994</v>
      </c>
      <c r="Y148" s="121">
        <v>91.992653680000004</v>
      </c>
      <c r="Z148" s="121"/>
      <c r="AB148" s="120" t="str">
        <f t="shared" si="6"/>
        <v>2009-04-01</v>
      </c>
      <c r="AC148" s="116">
        <f t="shared" si="7"/>
        <v>2.723732002016894E-3</v>
      </c>
      <c r="AD148" s="117">
        <f t="shared" si="8"/>
        <v>1.0027237320020168</v>
      </c>
    </row>
    <row r="149" spans="1:30" x14ac:dyDescent="0.25">
      <c r="A149" s="120" t="s">
        <v>301</v>
      </c>
      <c r="B149" s="121">
        <v>72.851568510000007</v>
      </c>
      <c r="C149" s="121"/>
      <c r="D149" s="121">
        <v>66.785485570000006</v>
      </c>
      <c r="E149" s="121"/>
      <c r="F149" s="121">
        <v>69.613836210000002</v>
      </c>
      <c r="G149" s="121"/>
      <c r="H149" s="121"/>
      <c r="I149" s="121">
        <v>78.981252240000003</v>
      </c>
      <c r="J149" s="121"/>
      <c r="K149" s="121">
        <v>85.118822129999998</v>
      </c>
      <c r="L149" s="121">
        <v>79.774560940000001</v>
      </c>
      <c r="M149" s="121">
        <v>70.067012820000002</v>
      </c>
      <c r="N149" s="121">
        <v>82.317560330000006</v>
      </c>
      <c r="O149" s="121">
        <v>68.740177840000001</v>
      </c>
      <c r="P149" s="121">
        <v>76.603224299999994</v>
      </c>
      <c r="Q149" s="121">
        <v>56.902253680000001</v>
      </c>
      <c r="R149" s="121">
        <v>66.424567940000003</v>
      </c>
      <c r="S149" s="121">
        <v>93.530244429999996</v>
      </c>
      <c r="T149" s="121"/>
      <c r="U149" s="121">
        <v>57.052508000000003</v>
      </c>
      <c r="V149" s="121">
        <v>75.202683660000005</v>
      </c>
      <c r="W149" s="121"/>
      <c r="X149" s="121">
        <v>68.027101369999997</v>
      </c>
      <c r="Y149" s="121">
        <v>92.979698429999999</v>
      </c>
      <c r="Z149" s="121"/>
      <c r="AB149" s="120" t="str">
        <f t="shared" si="6"/>
        <v>2009-05-01</v>
      </c>
      <c r="AC149" s="116">
        <f t="shared" si="7"/>
        <v>3.8847824939414032E-3</v>
      </c>
      <c r="AD149" s="117">
        <f t="shared" si="8"/>
        <v>1.0038847824939414</v>
      </c>
    </row>
    <row r="150" spans="1:30" x14ac:dyDescent="0.25">
      <c r="A150" s="120" t="s">
        <v>300</v>
      </c>
      <c r="B150" s="121">
        <v>73.394206389999994</v>
      </c>
      <c r="C150" s="121"/>
      <c r="D150" s="121">
        <v>67.259648970000001</v>
      </c>
      <c r="E150" s="121"/>
      <c r="F150" s="121">
        <v>70.166116130000006</v>
      </c>
      <c r="G150" s="121"/>
      <c r="H150" s="121"/>
      <c r="I150" s="121">
        <v>79.496335040000005</v>
      </c>
      <c r="J150" s="121"/>
      <c r="K150" s="121">
        <v>85.608452569999997</v>
      </c>
      <c r="L150" s="121">
        <v>80.288394789999998</v>
      </c>
      <c r="M150" s="121">
        <v>70.47506559</v>
      </c>
      <c r="N150" s="121">
        <v>83.094941649999996</v>
      </c>
      <c r="O150" s="121">
        <v>69.135625489999995</v>
      </c>
      <c r="P150" s="121">
        <v>77.089794639999994</v>
      </c>
      <c r="Q150" s="121">
        <v>57.21493005</v>
      </c>
      <c r="R150" s="121">
        <v>66.83549592</v>
      </c>
      <c r="S150" s="121">
        <v>93.601565469999997</v>
      </c>
      <c r="T150" s="121"/>
      <c r="U150" s="121">
        <v>57.561192499999997</v>
      </c>
      <c r="V150" s="121">
        <v>77.42447027</v>
      </c>
      <c r="W150" s="121"/>
      <c r="X150" s="121">
        <v>68.460922640000007</v>
      </c>
      <c r="Y150" s="121">
        <v>93.503925550000005</v>
      </c>
      <c r="Z150" s="121"/>
      <c r="AB150" s="120" t="str">
        <f t="shared" si="6"/>
        <v>2009-06-01</v>
      </c>
      <c r="AC150" s="116">
        <f t="shared" si="7"/>
        <v>7.0997971483341086E-3</v>
      </c>
      <c r="AD150" s="117">
        <f t="shared" si="8"/>
        <v>1.0070997971483342</v>
      </c>
    </row>
    <row r="151" spans="1:30" x14ac:dyDescent="0.25">
      <c r="A151" s="120" t="s">
        <v>299</v>
      </c>
      <c r="B151" s="121">
        <v>73.790974289999994</v>
      </c>
      <c r="C151" s="121"/>
      <c r="D151" s="121">
        <v>67.77918493</v>
      </c>
      <c r="E151" s="121"/>
      <c r="F151" s="121">
        <v>70.74538364</v>
      </c>
      <c r="G151" s="121"/>
      <c r="H151" s="121"/>
      <c r="I151" s="121">
        <v>81.066161539999996</v>
      </c>
      <c r="J151" s="121"/>
      <c r="K151" s="121">
        <v>88.578951989999993</v>
      </c>
      <c r="L151" s="121">
        <v>80.805538279999993</v>
      </c>
      <c r="M151" s="121">
        <v>70.885494750000007</v>
      </c>
      <c r="N151" s="121">
        <v>86.395594489999993</v>
      </c>
      <c r="O151" s="121">
        <v>69.180830670000006</v>
      </c>
      <c r="P151" s="121">
        <v>77.579455580000001</v>
      </c>
      <c r="Q151" s="121">
        <v>56.365922060000003</v>
      </c>
      <c r="R151" s="121">
        <v>67.287425990000003</v>
      </c>
      <c r="S151" s="121">
        <v>94.143751839999993</v>
      </c>
      <c r="T151" s="121"/>
      <c r="U151" s="121">
        <v>58.548896540000001</v>
      </c>
      <c r="V151" s="121">
        <v>77.929901389999998</v>
      </c>
      <c r="W151" s="121"/>
      <c r="X151" s="121">
        <v>69.049326930000007</v>
      </c>
      <c r="Y151" s="121">
        <v>93.906761000000003</v>
      </c>
      <c r="Z151" s="121"/>
      <c r="AB151" s="120" t="str">
        <f t="shared" si="6"/>
        <v>2009-07-01</v>
      </c>
      <c r="AC151" s="116">
        <f t="shared" si="7"/>
        <v>7.7243335039070592E-3</v>
      </c>
      <c r="AD151" s="117">
        <f t="shared" si="8"/>
        <v>1.007724333503907</v>
      </c>
    </row>
    <row r="152" spans="1:30" x14ac:dyDescent="0.25">
      <c r="A152" s="120" t="s">
        <v>298</v>
      </c>
      <c r="B152" s="121">
        <v>75.635054769999996</v>
      </c>
      <c r="C152" s="121"/>
      <c r="D152" s="121">
        <v>68.901768369999999</v>
      </c>
      <c r="E152" s="121"/>
      <c r="F152" s="121">
        <v>71.967849970000003</v>
      </c>
      <c r="G152" s="121"/>
      <c r="H152" s="121"/>
      <c r="I152" s="121">
        <v>81.918782840000006</v>
      </c>
      <c r="J152" s="121"/>
      <c r="K152" s="121">
        <v>89.512724950000006</v>
      </c>
      <c r="L152" s="121">
        <v>81.727045079999996</v>
      </c>
      <c r="M152" s="121">
        <v>71.310685919999997</v>
      </c>
      <c r="N152" s="121">
        <v>87.61416964</v>
      </c>
      <c r="O152" s="121">
        <v>70.554930619999993</v>
      </c>
      <c r="P152" s="121">
        <v>78.711360089999999</v>
      </c>
      <c r="Q152" s="121">
        <v>56.65747855</v>
      </c>
      <c r="R152" s="121">
        <v>67.183774349999993</v>
      </c>
      <c r="S152" s="121">
        <v>99.268216519999996</v>
      </c>
      <c r="T152" s="121"/>
      <c r="U152" s="121">
        <v>59.778477500000001</v>
      </c>
      <c r="V152" s="121">
        <v>82.682437899999996</v>
      </c>
      <c r="W152" s="121"/>
      <c r="X152" s="121">
        <v>69.210309559999999</v>
      </c>
      <c r="Y152" s="121">
        <v>95.976807789999995</v>
      </c>
      <c r="Z152" s="121"/>
      <c r="AB152" s="120" t="str">
        <f t="shared" si="6"/>
        <v>2009-08-01</v>
      </c>
      <c r="AC152" s="116">
        <f t="shared" si="7"/>
        <v>1.6562362636248357E-2</v>
      </c>
      <c r="AD152" s="117">
        <f t="shared" si="8"/>
        <v>1.0165623626362483</v>
      </c>
    </row>
    <row r="153" spans="1:30" x14ac:dyDescent="0.25">
      <c r="A153" s="120" t="s">
        <v>297</v>
      </c>
      <c r="B153" s="121">
        <v>76.01325396</v>
      </c>
      <c r="C153" s="121"/>
      <c r="D153" s="121">
        <v>69.857008219999997</v>
      </c>
      <c r="E153" s="121"/>
      <c r="F153" s="121">
        <v>73.572052749999997</v>
      </c>
      <c r="G153" s="121"/>
      <c r="H153" s="121"/>
      <c r="I153" s="121">
        <v>84.322474260000007</v>
      </c>
      <c r="J153" s="121"/>
      <c r="K153" s="121">
        <v>90.012095930000001</v>
      </c>
      <c r="L153" s="121">
        <v>84.656861770000006</v>
      </c>
      <c r="M153" s="121">
        <v>73.808653419999999</v>
      </c>
      <c r="N153" s="121">
        <v>90.279240439999995</v>
      </c>
      <c r="O153" s="121">
        <v>71.35965376</v>
      </c>
      <c r="P153" s="121">
        <v>84.361971280000006</v>
      </c>
      <c r="Q153" s="121">
        <v>61.638665920000001</v>
      </c>
      <c r="R153" s="121">
        <v>71.287143290000003</v>
      </c>
      <c r="S153" s="121">
        <v>99.819353359999994</v>
      </c>
      <c r="T153" s="121"/>
      <c r="U153" s="121">
        <v>60.009258559999999</v>
      </c>
      <c r="V153" s="121">
        <v>83.192006489999997</v>
      </c>
      <c r="W153" s="121"/>
      <c r="X153" s="121">
        <v>69.853997609999993</v>
      </c>
      <c r="Y153" s="121">
        <v>96.475727829999997</v>
      </c>
      <c r="Z153" s="121"/>
      <c r="AB153" s="120" t="str">
        <f t="shared" si="6"/>
        <v>2009-09-01</v>
      </c>
      <c r="AC153" s="116">
        <f t="shared" si="7"/>
        <v>1.3863792941719503E-2</v>
      </c>
      <c r="AD153" s="117">
        <f t="shared" si="8"/>
        <v>1.0138637929417196</v>
      </c>
    </row>
    <row r="154" spans="1:30" x14ac:dyDescent="0.25">
      <c r="A154" s="120" t="s">
        <v>296</v>
      </c>
      <c r="B154" s="121">
        <v>76.482825120000001</v>
      </c>
      <c r="C154" s="121"/>
      <c r="D154" s="121">
        <v>70.69664229</v>
      </c>
      <c r="E154" s="121"/>
      <c r="F154" s="121">
        <v>74.373961260000002</v>
      </c>
      <c r="G154" s="121"/>
      <c r="H154" s="121"/>
      <c r="I154" s="121">
        <v>84.850808529999995</v>
      </c>
      <c r="J154" s="121"/>
      <c r="K154" s="121">
        <v>90.51425279</v>
      </c>
      <c r="L154" s="121">
        <v>85.184550119999997</v>
      </c>
      <c r="M154" s="121">
        <v>74.225426290000001</v>
      </c>
      <c r="N154" s="121">
        <v>91.085782010000003</v>
      </c>
      <c r="O154" s="121">
        <v>71.771619000000001</v>
      </c>
      <c r="P154" s="121">
        <v>84.862753850000004</v>
      </c>
      <c r="Q154" s="121">
        <v>61.945723770000001</v>
      </c>
      <c r="R154" s="121">
        <v>71.633612880000001</v>
      </c>
      <c r="S154" s="121">
        <v>100.37355011</v>
      </c>
      <c r="T154" s="121"/>
      <c r="U154" s="121">
        <v>60.645343990000001</v>
      </c>
      <c r="V154" s="121">
        <v>83.704715539999995</v>
      </c>
      <c r="W154" s="121"/>
      <c r="X154" s="121">
        <v>73.080810580000005</v>
      </c>
      <c r="Y154" s="121">
        <v>96.977241430000007</v>
      </c>
      <c r="Z154" s="121"/>
      <c r="AB154" s="120" t="str">
        <f t="shared" si="6"/>
        <v>2009-10-01</v>
      </c>
      <c r="AC154" s="116">
        <f t="shared" si="7"/>
        <v>1.2019324780639775E-2</v>
      </c>
      <c r="AD154" s="117">
        <f t="shared" si="8"/>
        <v>1.0120193247806397</v>
      </c>
    </row>
    <row r="155" spans="1:30" x14ac:dyDescent="0.25">
      <c r="A155" s="120" t="s">
        <v>295</v>
      </c>
      <c r="B155" s="121">
        <v>80.263361549999999</v>
      </c>
      <c r="C155" s="121"/>
      <c r="D155" s="121">
        <v>74.528770339999994</v>
      </c>
      <c r="E155" s="121"/>
      <c r="F155" s="121">
        <v>78.428423910000006</v>
      </c>
      <c r="G155" s="121"/>
      <c r="H155" s="121"/>
      <c r="I155" s="121">
        <v>89.190370990000005</v>
      </c>
      <c r="J155" s="121"/>
      <c r="K155" s="121">
        <v>95.310407900000001</v>
      </c>
      <c r="L155" s="121">
        <v>88.732087050000004</v>
      </c>
      <c r="M155" s="121">
        <v>76.890912180000001</v>
      </c>
      <c r="N155" s="121">
        <v>98.592797590000004</v>
      </c>
      <c r="O155" s="121">
        <v>74.517867530000004</v>
      </c>
      <c r="P155" s="121">
        <v>89.596235719999996</v>
      </c>
      <c r="Q155" s="121">
        <v>65.667360709999997</v>
      </c>
      <c r="R155" s="121">
        <v>74.596193119999995</v>
      </c>
      <c r="S155" s="121">
        <v>105.91098651</v>
      </c>
      <c r="T155" s="121"/>
      <c r="U155" s="121">
        <v>65.86216331</v>
      </c>
      <c r="V155" s="121">
        <v>87.852073180000005</v>
      </c>
      <c r="W155" s="121"/>
      <c r="X155" s="121">
        <v>76.358760790000005</v>
      </c>
      <c r="Y155" s="121">
        <v>100.23186401</v>
      </c>
      <c r="Z155" s="121"/>
      <c r="AB155" s="120" t="str">
        <f t="shared" si="6"/>
        <v>2009-11-01</v>
      </c>
      <c r="AC155" s="116">
        <f t="shared" si="7"/>
        <v>5.4205234164876978E-2</v>
      </c>
      <c r="AD155" s="117">
        <f t="shared" si="8"/>
        <v>1.0542052341648769</v>
      </c>
    </row>
    <row r="156" spans="1:30" x14ac:dyDescent="0.25">
      <c r="A156" s="120" t="s">
        <v>294</v>
      </c>
      <c r="B156" s="121">
        <v>80.509666420000002</v>
      </c>
      <c r="C156" s="121"/>
      <c r="D156" s="121">
        <v>75.194557209999999</v>
      </c>
      <c r="E156" s="121"/>
      <c r="F156" s="121">
        <v>79.04196949</v>
      </c>
      <c r="G156" s="121"/>
      <c r="H156" s="121"/>
      <c r="I156" s="121">
        <v>89.724463150000005</v>
      </c>
      <c r="J156" s="121"/>
      <c r="K156" s="121">
        <v>95.818965779999999</v>
      </c>
      <c r="L156" s="121">
        <v>89.266737719999995</v>
      </c>
      <c r="M156" s="121">
        <v>77.311473430000007</v>
      </c>
      <c r="N156" s="121">
        <v>99.412144819999995</v>
      </c>
      <c r="O156" s="121">
        <v>75.31369866</v>
      </c>
      <c r="P156" s="121">
        <v>90.105533600000001</v>
      </c>
      <c r="Q156" s="121">
        <v>65.967009250000004</v>
      </c>
      <c r="R156" s="121">
        <v>75.773848169999994</v>
      </c>
      <c r="S156" s="121">
        <v>106.47395413</v>
      </c>
      <c r="T156" s="121"/>
      <c r="U156" s="121">
        <v>66.615295380000006</v>
      </c>
      <c r="V156" s="121">
        <v>88.366308649999993</v>
      </c>
      <c r="W156" s="121"/>
      <c r="X156" s="121">
        <v>76.764408459999999</v>
      </c>
      <c r="Y156" s="121">
        <v>100.73894682</v>
      </c>
      <c r="Z156" s="121"/>
      <c r="AB156" s="120" t="str">
        <f t="shared" si="6"/>
        <v>2009-12-01</v>
      </c>
      <c r="AC156" s="116">
        <f t="shared" si="7"/>
        <v>8.9332866618178144E-3</v>
      </c>
      <c r="AD156" s="117">
        <f t="shared" si="8"/>
        <v>1.0089332866618179</v>
      </c>
    </row>
    <row r="157" spans="1:30" x14ac:dyDescent="0.25">
      <c r="A157" s="120" t="s">
        <v>293</v>
      </c>
      <c r="B157" s="121">
        <v>80.904065930000002</v>
      </c>
      <c r="C157" s="121"/>
      <c r="D157" s="121">
        <v>76.248915139999994</v>
      </c>
      <c r="E157" s="121"/>
      <c r="F157" s="121">
        <v>80.095152420000005</v>
      </c>
      <c r="G157" s="121"/>
      <c r="H157" s="121"/>
      <c r="I157" s="121">
        <v>90.574745899999996</v>
      </c>
      <c r="J157" s="121"/>
      <c r="K157" s="121">
        <v>96.330237240000002</v>
      </c>
      <c r="L157" s="121">
        <v>89.804609889999995</v>
      </c>
      <c r="M157" s="121">
        <v>77.73433498</v>
      </c>
      <c r="N157" s="121">
        <v>102.55021151</v>
      </c>
      <c r="O157" s="121">
        <v>75.715018110000003</v>
      </c>
      <c r="P157" s="121">
        <v>90.617726520000005</v>
      </c>
      <c r="Q157" s="121">
        <v>66.268025120000004</v>
      </c>
      <c r="R157" s="121">
        <v>78.385516910000007</v>
      </c>
      <c r="S157" s="121">
        <v>107.03991419</v>
      </c>
      <c r="T157" s="121"/>
      <c r="U157" s="121">
        <v>66.87432038</v>
      </c>
      <c r="V157" s="121">
        <v>88.883554160000003</v>
      </c>
      <c r="W157" s="121"/>
      <c r="X157" s="121">
        <v>80.562377010000006</v>
      </c>
      <c r="Y157" s="121">
        <v>101.24859501</v>
      </c>
      <c r="Z157" s="121"/>
      <c r="AB157" s="120" t="str">
        <f t="shared" si="6"/>
        <v>2010-01-01</v>
      </c>
      <c r="AC157" s="116">
        <f t="shared" si="7"/>
        <v>1.4021732012536906E-2</v>
      </c>
      <c r="AD157" s="117">
        <f t="shared" si="8"/>
        <v>1.0140217320125369</v>
      </c>
    </row>
    <row r="158" spans="1:30" x14ac:dyDescent="0.25">
      <c r="A158" s="120" t="s">
        <v>292</v>
      </c>
      <c r="B158" s="121">
        <v>82.524155739999998</v>
      </c>
      <c r="C158" s="121"/>
      <c r="D158" s="121">
        <v>77.419392209999998</v>
      </c>
      <c r="E158" s="121"/>
      <c r="F158" s="121">
        <v>82.277399279999997</v>
      </c>
      <c r="G158" s="121"/>
      <c r="H158" s="121"/>
      <c r="I158" s="121">
        <v>93.741791500000005</v>
      </c>
      <c r="J158" s="121"/>
      <c r="K158" s="121">
        <v>100.33377452000001</v>
      </c>
      <c r="L158" s="121">
        <v>93.033335780000002</v>
      </c>
      <c r="M158" s="121">
        <v>80.102388759999997</v>
      </c>
      <c r="N158" s="121">
        <v>103.89008497</v>
      </c>
      <c r="O158" s="121">
        <v>75.400981509999994</v>
      </c>
      <c r="P158" s="121">
        <v>95.811656549999995</v>
      </c>
      <c r="Q158" s="121">
        <v>73.424323959999995</v>
      </c>
      <c r="R158" s="121">
        <v>78.686644830000006</v>
      </c>
      <c r="S158" s="121">
        <v>113.19738529</v>
      </c>
      <c r="T158" s="121"/>
      <c r="U158" s="121">
        <v>69.410959140000003</v>
      </c>
      <c r="V158" s="121">
        <v>88.889287539999998</v>
      </c>
      <c r="W158" s="121"/>
      <c r="X158" s="121">
        <v>81.476516810000007</v>
      </c>
      <c r="Y158" s="121">
        <v>102.67433552999999</v>
      </c>
      <c r="Z158" s="121"/>
      <c r="AB158" s="120" t="str">
        <f t="shared" si="6"/>
        <v>2010-02-01</v>
      </c>
      <c r="AC158" s="116">
        <f t="shared" si="7"/>
        <v>1.5350737356077799E-2</v>
      </c>
      <c r="AD158" s="117">
        <f t="shared" si="8"/>
        <v>1.0153507373560777</v>
      </c>
    </row>
    <row r="159" spans="1:30" x14ac:dyDescent="0.25">
      <c r="A159" s="120" t="s">
        <v>291</v>
      </c>
      <c r="B159" s="121">
        <v>85.089291099999997</v>
      </c>
      <c r="C159" s="121"/>
      <c r="D159" s="121">
        <v>79.216964680000004</v>
      </c>
      <c r="E159" s="121"/>
      <c r="F159" s="121">
        <v>84.200381989999997</v>
      </c>
      <c r="G159" s="121"/>
      <c r="H159" s="121"/>
      <c r="I159" s="121">
        <v>94.621310930000007</v>
      </c>
      <c r="J159" s="121"/>
      <c r="K159" s="121">
        <v>100.85172359000001</v>
      </c>
      <c r="L159" s="121">
        <v>93.578436600000003</v>
      </c>
      <c r="M159" s="121">
        <v>80.529098439999999</v>
      </c>
      <c r="N159" s="121">
        <v>107.20543865</v>
      </c>
      <c r="O159" s="121">
        <v>75.689500120000005</v>
      </c>
      <c r="P159" s="121">
        <v>96.332164520000006</v>
      </c>
      <c r="Q159" s="121">
        <v>75.930460449999998</v>
      </c>
      <c r="R159" s="121">
        <v>80.444891130000002</v>
      </c>
      <c r="S159" s="121">
        <v>113.77183552</v>
      </c>
      <c r="T159" s="121"/>
      <c r="U159" s="121">
        <v>70.624681190000004</v>
      </c>
      <c r="V159" s="121">
        <v>92.05841393</v>
      </c>
      <c r="W159" s="121"/>
      <c r="X159" s="121">
        <v>86.252041430000006</v>
      </c>
      <c r="Y159" s="121">
        <v>103.19034182999999</v>
      </c>
      <c r="Z159" s="121"/>
      <c r="AB159" s="120" t="str">
        <f t="shared" si="6"/>
        <v>2010-03-01</v>
      </c>
      <c r="AC159" s="116">
        <f t="shared" si="7"/>
        <v>2.3218633196242264E-2</v>
      </c>
      <c r="AD159" s="117">
        <f t="shared" si="8"/>
        <v>1.0232186331962423</v>
      </c>
    </row>
    <row r="160" spans="1:30" x14ac:dyDescent="0.25">
      <c r="A160" s="120" t="s">
        <v>290</v>
      </c>
      <c r="B160" s="121">
        <v>90.923797390000004</v>
      </c>
      <c r="C160" s="121"/>
      <c r="D160" s="121">
        <v>83.497391160000006</v>
      </c>
      <c r="E160" s="121"/>
      <c r="F160" s="121">
        <v>88.254790490000005</v>
      </c>
      <c r="G160" s="121"/>
      <c r="H160" s="121"/>
      <c r="I160" s="121">
        <v>95.168199540000003</v>
      </c>
      <c r="J160" s="121"/>
      <c r="K160" s="121">
        <v>101.37234644999999</v>
      </c>
      <c r="L160" s="121">
        <v>94.126731280000001</v>
      </c>
      <c r="M160" s="121">
        <v>80.958081219999997</v>
      </c>
      <c r="N160" s="121">
        <v>108.05180326</v>
      </c>
      <c r="O160" s="121">
        <v>78.302160999999998</v>
      </c>
      <c r="P160" s="121">
        <v>96.855500219999996</v>
      </c>
      <c r="Q160" s="121">
        <v>83.939646890000006</v>
      </c>
      <c r="R160" s="121">
        <v>86.013765980000002</v>
      </c>
      <c r="S160" s="121">
        <v>114.34920096</v>
      </c>
      <c r="T160" s="121"/>
      <c r="U160" s="121">
        <v>74.778832589999993</v>
      </c>
      <c r="V160" s="121">
        <v>92.586311109999997</v>
      </c>
      <c r="W160" s="121"/>
      <c r="X160" s="121">
        <v>89.635952149999994</v>
      </c>
      <c r="Y160" s="121">
        <v>110.10871551</v>
      </c>
      <c r="Z160" s="121"/>
      <c r="AB160" s="120" t="str">
        <f t="shared" si="6"/>
        <v>2010-04-01</v>
      </c>
      <c r="AC160" s="116">
        <f t="shared" si="7"/>
        <v>5.4034214732803149E-2</v>
      </c>
      <c r="AD160" s="117">
        <f t="shared" si="8"/>
        <v>1.0540342147328032</v>
      </c>
    </row>
    <row r="161" spans="1:30" x14ac:dyDescent="0.25">
      <c r="A161" s="120" t="s">
        <v>289</v>
      </c>
      <c r="B161" s="121">
        <v>93.151184420000007</v>
      </c>
      <c r="C161" s="121"/>
      <c r="D161" s="121">
        <v>84.460554310000006</v>
      </c>
      <c r="E161" s="121"/>
      <c r="F161" s="121">
        <v>89.84736169</v>
      </c>
      <c r="G161" s="121"/>
      <c r="H161" s="121"/>
      <c r="I161" s="121">
        <v>98.968459989999999</v>
      </c>
      <c r="J161" s="121"/>
      <c r="K161" s="121">
        <v>103.62726351000001</v>
      </c>
      <c r="L161" s="121">
        <v>98.17678463</v>
      </c>
      <c r="M161" s="121">
        <v>84.476775369999999</v>
      </c>
      <c r="N161" s="121">
        <v>114.87050628999999</v>
      </c>
      <c r="O161" s="121">
        <v>78.618478569999994</v>
      </c>
      <c r="P161" s="121">
        <v>101.04127071000001</v>
      </c>
      <c r="Q161" s="121">
        <v>83.948401419999996</v>
      </c>
      <c r="R161" s="121">
        <v>87.184669619999994</v>
      </c>
      <c r="S161" s="121">
        <v>114.37748073</v>
      </c>
      <c r="T161" s="121"/>
      <c r="U161" s="121">
        <v>75.227316889999997</v>
      </c>
      <c r="V161" s="121">
        <v>97.955884190000006</v>
      </c>
      <c r="W161" s="121"/>
      <c r="X161" s="121">
        <v>90.496462379999997</v>
      </c>
      <c r="Y161" s="121">
        <v>113.58767301</v>
      </c>
      <c r="Z161" s="121"/>
      <c r="AB161" s="120" t="str">
        <f t="shared" si="6"/>
        <v>2010-05-01</v>
      </c>
      <c r="AC161" s="116">
        <f t="shared" si="7"/>
        <v>1.1535248426556944E-2</v>
      </c>
      <c r="AD161" s="117">
        <f t="shared" si="8"/>
        <v>1.011535248426557</v>
      </c>
    </row>
    <row r="162" spans="1:30" x14ac:dyDescent="0.25">
      <c r="A162" s="120" t="s">
        <v>288</v>
      </c>
      <c r="B162" s="121">
        <v>93.556276600000004</v>
      </c>
      <c r="C162" s="121"/>
      <c r="D162" s="121">
        <v>85.838697030000006</v>
      </c>
      <c r="E162" s="121"/>
      <c r="F162" s="121">
        <v>90.858539759999999</v>
      </c>
      <c r="G162" s="121"/>
      <c r="H162" s="121"/>
      <c r="I162" s="121">
        <v>99.522569970000006</v>
      </c>
      <c r="J162" s="121"/>
      <c r="K162" s="121">
        <v>104.15406163999999</v>
      </c>
      <c r="L162" s="121">
        <v>98.73161958</v>
      </c>
      <c r="M162" s="121">
        <v>84.9148201</v>
      </c>
      <c r="N162" s="121">
        <v>115.72964195</v>
      </c>
      <c r="O162" s="121">
        <v>81.182458819999994</v>
      </c>
      <c r="P162" s="121">
        <v>101.57201976</v>
      </c>
      <c r="Q162" s="121">
        <v>84.289514420000003</v>
      </c>
      <c r="R162" s="121">
        <v>87.655635090000004</v>
      </c>
      <c r="S162" s="121">
        <v>114.9631389</v>
      </c>
      <c r="T162" s="121"/>
      <c r="U162" s="121">
        <v>77.008923179999996</v>
      </c>
      <c r="V162" s="121">
        <v>98.498163210000001</v>
      </c>
      <c r="W162" s="121"/>
      <c r="X162" s="121">
        <v>90.844394370000003</v>
      </c>
      <c r="Y162" s="121">
        <v>114.31235993999999</v>
      </c>
      <c r="Z162" s="121"/>
      <c r="AB162" s="120" t="str">
        <f t="shared" si="6"/>
        <v>2010-06-01</v>
      </c>
      <c r="AC162" s="116">
        <f t="shared" si="7"/>
        <v>1.6316998287055164E-2</v>
      </c>
      <c r="AD162" s="117">
        <f t="shared" si="8"/>
        <v>1.0163169982870552</v>
      </c>
    </row>
    <row r="163" spans="1:30" x14ac:dyDescent="0.25">
      <c r="A163" s="120" t="s">
        <v>287</v>
      </c>
      <c r="B163" s="121">
        <v>97.955102330000003</v>
      </c>
      <c r="C163" s="121"/>
      <c r="D163" s="121">
        <v>87.432239890000005</v>
      </c>
      <c r="E163" s="121"/>
      <c r="F163" s="121">
        <v>92.856850129999998</v>
      </c>
      <c r="G163" s="121"/>
      <c r="H163" s="121"/>
      <c r="I163" s="121">
        <v>102.20723529</v>
      </c>
      <c r="J163" s="121"/>
      <c r="K163" s="121">
        <v>107.38066497</v>
      </c>
      <c r="L163" s="121">
        <v>99.28959012</v>
      </c>
      <c r="M163" s="121">
        <v>87.558203689999999</v>
      </c>
      <c r="N163" s="121">
        <v>119.56262995</v>
      </c>
      <c r="O163" s="121">
        <v>81.601973090000001</v>
      </c>
      <c r="P163" s="121">
        <v>105.43270837999999</v>
      </c>
      <c r="Q163" s="121">
        <v>89.339354639999996</v>
      </c>
      <c r="R163" s="121">
        <v>88.060330100000002</v>
      </c>
      <c r="S163" s="121">
        <v>115.55179588</v>
      </c>
      <c r="T163" s="121"/>
      <c r="U163" s="121">
        <v>77.470443540000005</v>
      </c>
      <c r="V163" s="121">
        <v>99.043444249999993</v>
      </c>
      <c r="W163" s="121"/>
      <c r="X163" s="121">
        <v>93.346344299999998</v>
      </c>
      <c r="Y163" s="121">
        <v>114.84052105000001</v>
      </c>
      <c r="Z163" s="121"/>
      <c r="AB163" s="120" t="str">
        <f t="shared" si="6"/>
        <v>2010-07-01</v>
      </c>
      <c r="AC163" s="116">
        <f t="shared" si="7"/>
        <v>1.8564387801029501E-2</v>
      </c>
      <c r="AD163" s="117">
        <f t="shared" si="8"/>
        <v>1.0185643878010295</v>
      </c>
    </row>
    <row r="164" spans="1:30" x14ac:dyDescent="0.25">
      <c r="A164" s="120" t="s">
        <v>286</v>
      </c>
      <c r="B164" s="121">
        <v>100.94610283</v>
      </c>
      <c r="C164" s="121"/>
      <c r="D164" s="121">
        <v>89.053144009999997</v>
      </c>
      <c r="E164" s="121"/>
      <c r="F164" s="121">
        <v>94.472974530000002</v>
      </c>
      <c r="G164" s="121"/>
      <c r="H164" s="121"/>
      <c r="I164" s="121">
        <v>103.42272362</v>
      </c>
      <c r="J164" s="121"/>
      <c r="K164" s="121">
        <v>108.20572193</v>
      </c>
      <c r="L164" s="121">
        <v>100.34348141</v>
      </c>
      <c r="M164" s="121">
        <v>89.09700368</v>
      </c>
      <c r="N164" s="121">
        <v>121.02539332000001</v>
      </c>
      <c r="O164" s="121">
        <v>81.917456619999996</v>
      </c>
      <c r="P164" s="121">
        <v>106.73553157000001</v>
      </c>
      <c r="Q164" s="121">
        <v>90.521505840000003</v>
      </c>
      <c r="R164" s="121">
        <v>89.128505820000001</v>
      </c>
      <c r="S164" s="121">
        <v>116.51995821</v>
      </c>
      <c r="T164" s="121"/>
      <c r="U164" s="121">
        <v>79.705734399999997</v>
      </c>
      <c r="V164" s="121">
        <v>99.985799270000001</v>
      </c>
      <c r="W164" s="121"/>
      <c r="X164" s="121">
        <v>94.249355030000004</v>
      </c>
      <c r="Y164" s="121">
        <v>118.86579494999999</v>
      </c>
      <c r="Z164" s="121"/>
      <c r="AB164" s="120" t="str">
        <f t="shared" si="6"/>
        <v>2010-08-01</v>
      </c>
      <c r="AC164" s="116">
        <f t="shared" si="7"/>
        <v>1.8538975119924628E-2</v>
      </c>
      <c r="AD164" s="117">
        <f t="shared" si="8"/>
        <v>1.0185389751199245</v>
      </c>
    </row>
    <row r="165" spans="1:30" x14ac:dyDescent="0.25">
      <c r="A165" s="120" t="s">
        <v>285</v>
      </c>
      <c r="B165" s="121">
        <v>104.15513678000001</v>
      </c>
      <c r="C165" s="121"/>
      <c r="D165" s="121">
        <v>91.618554669999995</v>
      </c>
      <c r="E165" s="121"/>
      <c r="F165" s="121">
        <v>96.621299250000007</v>
      </c>
      <c r="G165" s="121"/>
      <c r="H165" s="121"/>
      <c r="I165" s="121">
        <v>103.98900854</v>
      </c>
      <c r="J165" s="121"/>
      <c r="K165" s="121">
        <v>108.7407721</v>
      </c>
      <c r="L165" s="121">
        <v>100.9105612</v>
      </c>
      <c r="M165" s="121">
        <v>89.546383989999995</v>
      </c>
      <c r="N165" s="121">
        <v>121.90541182</v>
      </c>
      <c r="O165" s="121">
        <v>83.880504310000006</v>
      </c>
      <c r="P165" s="121">
        <v>107.27999478</v>
      </c>
      <c r="Q165" s="121">
        <v>90.899728510000003</v>
      </c>
      <c r="R165" s="121">
        <v>94.198503770000002</v>
      </c>
      <c r="S165" s="121">
        <v>120.45558015</v>
      </c>
      <c r="T165" s="121"/>
      <c r="U165" s="121">
        <v>80.619826430000003</v>
      </c>
      <c r="V165" s="121">
        <v>100.5393158</v>
      </c>
      <c r="W165" s="121"/>
      <c r="X165" s="121">
        <v>97.937679270000004</v>
      </c>
      <c r="Y165" s="121">
        <v>121.5932942</v>
      </c>
      <c r="Z165" s="121"/>
      <c r="AB165" s="120" t="str">
        <f t="shared" si="6"/>
        <v>2010-09-01</v>
      </c>
      <c r="AC165" s="116">
        <f t="shared" si="7"/>
        <v>2.880763715329266E-2</v>
      </c>
      <c r="AD165" s="117">
        <f t="shared" si="8"/>
        <v>1.0288076371532926</v>
      </c>
    </row>
    <row r="166" spans="1:30" x14ac:dyDescent="0.25">
      <c r="A166" s="120" t="s">
        <v>284</v>
      </c>
      <c r="B166" s="121">
        <v>104.57820768000001</v>
      </c>
      <c r="C166" s="121"/>
      <c r="D166" s="121">
        <v>92.184835390000003</v>
      </c>
      <c r="E166" s="121"/>
      <c r="F166" s="121">
        <v>97.955193249999994</v>
      </c>
      <c r="G166" s="121"/>
      <c r="H166" s="121"/>
      <c r="I166" s="121">
        <v>107.71487765000001</v>
      </c>
      <c r="J166" s="121"/>
      <c r="K166" s="121">
        <v>112.91609414</v>
      </c>
      <c r="L166" s="121">
        <v>105.51664043</v>
      </c>
      <c r="M166" s="121">
        <v>92.99940556</v>
      </c>
      <c r="N166" s="121">
        <v>125.9998664</v>
      </c>
      <c r="O166" s="121">
        <v>85.036794990000004</v>
      </c>
      <c r="P166" s="121">
        <v>107.81953153000001</v>
      </c>
      <c r="Q166" s="121">
        <v>95.890817400000003</v>
      </c>
      <c r="R166" s="121">
        <v>94.616570350000003</v>
      </c>
      <c r="S166" s="121">
        <v>121.0538998</v>
      </c>
      <c r="T166" s="121"/>
      <c r="U166" s="121">
        <v>81.023517229999996</v>
      </c>
      <c r="V166" s="121">
        <v>101.09589656999999</v>
      </c>
      <c r="W166" s="121"/>
      <c r="X166" s="121">
        <v>97.869140630000004</v>
      </c>
      <c r="Y166" s="121">
        <v>121.51422576</v>
      </c>
      <c r="Z166" s="121"/>
      <c r="AB166" s="120" t="str">
        <f t="shared" si="6"/>
        <v>2010-10-01</v>
      </c>
      <c r="AC166" s="116">
        <f t="shared" si="7"/>
        <v>6.1808519250242484E-3</v>
      </c>
      <c r="AD166" s="117">
        <f t="shared" si="8"/>
        <v>1.0061808519250242</v>
      </c>
    </row>
    <row r="167" spans="1:30" x14ac:dyDescent="0.25">
      <c r="A167" s="120" t="s">
        <v>283</v>
      </c>
      <c r="B167" s="121">
        <v>107.61377761</v>
      </c>
      <c r="C167" s="121"/>
      <c r="D167" s="121">
        <v>94.747548690000002</v>
      </c>
      <c r="E167" s="121"/>
      <c r="F167" s="121">
        <v>99.882560240000004</v>
      </c>
      <c r="G167" s="121"/>
      <c r="H167" s="121"/>
      <c r="I167" s="121">
        <v>109.155581</v>
      </c>
      <c r="J167" s="121"/>
      <c r="K167" s="121">
        <v>113.76408631</v>
      </c>
      <c r="L167" s="121">
        <v>106.61031439999999</v>
      </c>
      <c r="M167" s="121">
        <v>94.617363810000001</v>
      </c>
      <c r="N167" s="121">
        <v>127.51520042</v>
      </c>
      <c r="O167" s="121">
        <v>89.411901450000002</v>
      </c>
      <c r="P167" s="121">
        <v>110.94181202999999</v>
      </c>
      <c r="Q167" s="121">
        <v>96.293579629999996</v>
      </c>
      <c r="R167" s="121">
        <v>94.918227430000002</v>
      </c>
      <c r="S167" s="121">
        <v>122.05400349</v>
      </c>
      <c r="T167" s="121"/>
      <c r="U167" s="121">
        <v>82.797743440000005</v>
      </c>
      <c r="V167" s="121">
        <v>102.15776236000001</v>
      </c>
      <c r="W167" s="121"/>
      <c r="X167" s="121">
        <v>99.284480349999995</v>
      </c>
      <c r="Y167" s="121">
        <v>124.15426293</v>
      </c>
      <c r="Z167" s="121"/>
      <c r="AB167" s="120" t="str">
        <f t="shared" si="6"/>
        <v>2010-11-01</v>
      </c>
      <c r="AC167" s="116">
        <f t="shared" si="7"/>
        <v>2.7799727462310964E-2</v>
      </c>
      <c r="AD167" s="117">
        <f t="shared" si="8"/>
        <v>1.027799727462311</v>
      </c>
    </row>
    <row r="168" spans="1:30" x14ac:dyDescent="0.25">
      <c r="A168" s="120" t="s">
        <v>282</v>
      </c>
      <c r="B168" s="121">
        <v>108.58991906999999</v>
      </c>
      <c r="C168" s="121"/>
      <c r="D168" s="121">
        <v>95.656979910000004</v>
      </c>
      <c r="E168" s="121"/>
      <c r="F168" s="121">
        <v>101.10836129</v>
      </c>
      <c r="G168" s="121"/>
      <c r="H168" s="121"/>
      <c r="I168" s="121">
        <v>111.82731853</v>
      </c>
      <c r="J168" s="121"/>
      <c r="K168" s="121">
        <v>117.43512957</v>
      </c>
      <c r="L168" s="121">
        <v>107.18622454</v>
      </c>
      <c r="M168" s="121">
        <v>97.684808869999998</v>
      </c>
      <c r="N168" s="121">
        <v>131.86226611999999</v>
      </c>
      <c r="O168" s="121">
        <v>89.858109409999997</v>
      </c>
      <c r="P168" s="121">
        <v>111.4930684</v>
      </c>
      <c r="Q168" s="121">
        <v>97.522474470000006</v>
      </c>
      <c r="R168" s="121">
        <v>97.476313610000005</v>
      </c>
      <c r="S168" s="121">
        <v>122.66035936</v>
      </c>
      <c r="T168" s="121"/>
      <c r="U168" s="121">
        <v>83.479344249999997</v>
      </c>
      <c r="V168" s="121">
        <v>102.71924871</v>
      </c>
      <c r="W168" s="121"/>
      <c r="X168" s="121">
        <v>99.80577907</v>
      </c>
      <c r="Y168" s="121">
        <v>124.7044997</v>
      </c>
      <c r="Z168" s="121"/>
      <c r="AB168" s="120" t="str">
        <f t="shared" si="6"/>
        <v>2010-12-01</v>
      </c>
      <c r="AC168" s="116">
        <f t="shared" si="7"/>
        <v>9.5984670059963938E-3</v>
      </c>
      <c r="AD168" s="117">
        <f t="shared" si="8"/>
        <v>1.0095984670059963</v>
      </c>
    </row>
    <row r="169" spans="1:30" x14ac:dyDescent="0.25">
      <c r="A169" s="120" t="s">
        <v>281</v>
      </c>
      <c r="B169" s="121">
        <v>109.02389219</v>
      </c>
      <c r="C169" s="121"/>
      <c r="D169" s="121">
        <v>96.336252479999999</v>
      </c>
      <c r="E169" s="121"/>
      <c r="F169" s="121">
        <v>102.56904247999999</v>
      </c>
      <c r="G169" s="121"/>
      <c r="H169" s="121"/>
      <c r="I169" s="121">
        <v>112.40623347</v>
      </c>
      <c r="J169" s="121"/>
      <c r="K169" s="121">
        <v>117.97913213</v>
      </c>
      <c r="L169" s="121">
        <v>107.76524576</v>
      </c>
      <c r="M169" s="121">
        <v>98.146366630000003</v>
      </c>
      <c r="N169" s="121">
        <v>132.76627809999999</v>
      </c>
      <c r="O169" s="121">
        <v>90.281068860000005</v>
      </c>
      <c r="P169" s="121">
        <v>112.04735734</v>
      </c>
      <c r="Q169" s="121">
        <v>107.67629595</v>
      </c>
      <c r="R169" s="121">
        <v>97.902450169999995</v>
      </c>
      <c r="S169" s="121">
        <v>123.26972756000001</v>
      </c>
      <c r="T169" s="121"/>
      <c r="U169" s="121">
        <v>84.752233079999996</v>
      </c>
      <c r="V169" s="121">
        <v>103.28382114999999</v>
      </c>
      <c r="W169" s="121"/>
      <c r="X169" s="121">
        <v>100.25836033</v>
      </c>
      <c r="Y169" s="121">
        <v>125.25717505</v>
      </c>
      <c r="Z169" s="121"/>
      <c r="AB169" s="120" t="str">
        <f t="shared" si="6"/>
        <v>2011-01-01</v>
      </c>
      <c r="AC169" s="116">
        <f t="shared" si="7"/>
        <v>7.1011291663096252E-3</v>
      </c>
      <c r="AD169" s="117">
        <f t="shared" si="8"/>
        <v>1.0071011291663097</v>
      </c>
    </row>
    <row r="170" spans="1:30" x14ac:dyDescent="0.25">
      <c r="A170" s="120" t="s">
        <v>280</v>
      </c>
      <c r="B170" s="121">
        <v>110.29571308</v>
      </c>
      <c r="C170" s="121"/>
      <c r="D170" s="121">
        <v>98.020469770000005</v>
      </c>
      <c r="E170" s="121"/>
      <c r="F170" s="121">
        <v>104.53639008</v>
      </c>
      <c r="G170" s="121"/>
      <c r="H170" s="121"/>
      <c r="I170" s="121">
        <v>117.09928755</v>
      </c>
      <c r="J170" s="121"/>
      <c r="K170" s="121">
        <v>122.19378857</v>
      </c>
      <c r="L170" s="121">
        <v>113.39399853</v>
      </c>
      <c r="M170" s="121">
        <v>102.65564193</v>
      </c>
      <c r="N170" s="121">
        <v>138.04165293</v>
      </c>
      <c r="O170" s="121">
        <v>94.829263470000001</v>
      </c>
      <c r="P170" s="121">
        <v>115.56692751</v>
      </c>
      <c r="Q170" s="121">
        <v>104.83929709</v>
      </c>
      <c r="R170" s="121">
        <v>98.308842229999996</v>
      </c>
      <c r="S170" s="121">
        <v>124.35543597</v>
      </c>
      <c r="T170" s="121"/>
      <c r="U170" s="121">
        <v>85.105490189999998</v>
      </c>
      <c r="V170" s="121">
        <v>113.78979830999999</v>
      </c>
      <c r="W170" s="121"/>
      <c r="X170" s="121">
        <v>100.58790521</v>
      </c>
      <c r="Y170" s="121">
        <v>127.10141806999999</v>
      </c>
      <c r="Z170" s="121"/>
      <c r="AB170" s="120" t="str">
        <f t="shared" si="6"/>
        <v>2011-02-01</v>
      </c>
      <c r="AC170" s="116">
        <f t="shared" si="7"/>
        <v>1.7482694693253305E-2</v>
      </c>
      <c r="AD170" s="117">
        <f t="shared" si="8"/>
        <v>1.0174826946932534</v>
      </c>
    </row>
    <row r="171" spans="1:30" x14ac:dyDescent="0.25">
      <c r="A171" s="120" t="s">
        <v>279</v>
      </c>
      <c r="B171" s="121">
        <v>110.79849741</v>
      </c>
      <c r="C171" s="121"/>
      <c r="D171" s="121">
        <v>101.51885091</v>
      </c>
      <c r="E171" s="121"/>
      <c r="F171" s="121">
        <v>107.32778096</v>
      </c>
      <c r="G171" s="121"/>
      <c r="H171" s="121"/>
      <c r="I171" s="121">
        <v>117.6856853</v>
      </c>
      <c r="J171" s="121"/>
      <c r="K171" s="121">
        <v>122.74286997999999</v>
      </c>
      <c r="L171" s="121">
        <v>113.97827658999999</v>
      </c>
      <c r="M171" s="121">
        <v>103.12614385000001</v>
      </c>
      <c r="N171" s="121">
        <v>138.95934233</v>
      </c>
      <c r="O171" s="121">
        <v>98.345136600000004</v>
      </c>
      <c r="P171" s="121">
        <v>116.12869558</v>
      </c>
      <c r="Q171" s="121">
        <v>105.59168474000001</v>
      </c>
      <c r="R171" s="121">
        <v>105.44243059999999</v>
      </c>
      <c r="S171" s="121">
        <v>124.97295996</v>
      </c>
      <c r="T171" s="121"/>
      <c r="U171" s="121">
        <v>88.609488069999998</v>
      </c>
      <c r="V171" s="121">
        <v>114.37186723000001</v>
      </c>
      <c r="W171" s="121"/>
      <c r="X171" s="121">
        <v>105.3503371</v>
      </c>
      <c r="Y171" s="121">
        <v>127.66426199</v>
      </c>
      <c r="Z171" s="121"/>
      <c r="AB171" s="120" t="str">
        <f t="shared" si="6"/>
        <v>2011-03-01</v>
      </c>
      <c r="AC171" s="116">
        <f t="shared" si="7"/>
        <v>3.5690311913509125E-2</v>
      </c>
      <c r="AD171" s="117">
        <f t="shared" si="8"/>
        <v>1.035690311913509</v>
      </c>
    </row>
    <row r="172" spans="1:30" x14ac:dyDescent="0.25">
      <c r="A172" s="120" t="s">
        <v>278</v>
      </c>
      <c r="B172" s="121">
        <v>111.24825797</v>
      </c>
      <c r="C172" s="121"/>
      <c r="D172" s="121">
        <v>103.81011343999999</v>
      </c>
      <c r="E172" s="121"/>
      <c r="F172" s="121">
        <v>109.18922134</v>
      </c>
      <c r="G172" s="121"/>
      <c r="H172" s="121"/>
      <c r="I172" s="121">
        <v>118.27501956</v>
      </c>
      <c r="J172" s="121"/>
      <c r="K172" s="121">
        <v>123.29441869</v>
      </c>
      <c r="L172" s="121">
        <v>114.56556521</v>
      </c>
      <c r="M172" s="121">
        <v>103.59880222</v>
      </c>
      <c r="N172" s="121">
        <v>139.88313246000001</v>
      </c>
      <c r="O172" s="121">
        <v>99.933963739999996</v>
      </c>
      <c r="P172" s="121">
        <v>116.6931944</v>
      </c>
      <c r="Q172" s="121">
        <v>106.02392861</v>
      </c>
      <c r="R172" s="121">
        <v>105.87987421</v>
      </c>
      <c r="S172" s="121">
        <v>125.59355045</v>
      </c>
      <c r="T172" s="121"/>
      <c r="U172" s="121">
        <v>93.252540780000004</v>
      </c>
      <c r="V172" s="121">
        <v>114.95691361</v>
      </c>
      <c r="W172" s="121"/>
      <c r="X172" s="121">
        <v>108.63537792</v>
      </c>
      <c r="Y172" s="121">
        <v>128.23056621000001</v>
      </c>
      <c r="Z172" s="121"/>
      <c r="AB172" s="120" t="str">
        <f t="shared" si="6"/>
        <v>2011-04-01</v>
      </c>
      <c r="AC172" s="116">
        <f t="shared" si="7"/>
        <v>2.2569823332922487E-2</v>
      </c>
      <c r="AD172" s="117">
        <f t="shared" si="8"/>
        <v>1.0225698233329226</v>
      </c>
    </row>
    <row r="173" spans="1:30" x14ac:dyDescent="0.25">
      <c r="A173" s="120" t="s">
        <v>277</v>
      </c>
      <c r="B173" s="121">
        <v>116.68237818</v>
      </c>
      <c r="C173" s="121"/>
      <c r="D173" s="121">
        <v>107.23350401</v>
      </c>
      <c r="E173" s="121"/>
      <c r="F173" s="121">
        <v>112.40994954</v>
      </c>
      <c r="G173" s="121"/>
      <c r="H173" s="121"/>
      <c r="I173" s="121">
        <v>121.40916985</v>
      </c>
      <c r="J173" s="121"/>
      <c r="K173" s="121">
        <v>126.16012422</v>
      </c>
      <c r="L173" s="121">
        <v>115.95675854</v>
      </c>
      <c r="M173" s="121">
        <v>106.47298854</v>
      </c>
      <c r="N173" s="121">
        <v>141.50729428</v>
      </c>
      <c r="O173" s="121">
        <v>102.28910475000001</v>
      </c>
      <c r="P173" s="121">
        <v>126.51861415</v>
      </c>
      <c r="Q173" s="121">
        <v>106.83846025</v>
      </c>
      <c r="R173" s="121">
        <v>112.30725969</v>
      </c>
      <c r="S173" s="121">
        <v>126.84590111999999</v>
      </c>
      <c r="T173" s="121"/>
      <c r="U173" s="121">
        <v>95.471478959999999</v>
      </c>
      <c r="V173" s="121">
        <v>117.39403485</v>
      </c>
      <c r="W173" s="121"/>
      <c r="X173" s="121">
        <v>109.79750758</v>
      </c>
      <c r="Y173" s="121">
        <v>134.25008173000001</v>
      </c>
      <c r="Z173" s="121"/>
      <c r="AB173" s="120" t="str">
        <f t="shared" si="6"/>
        <v>2011-05-01</v>
      </c>
      <c r="AC173" s="116">
        <f t="shared" si="7"/>
        <v>3.297742827319667E-2</v>
      </c>
      <c r="AD173" s="117">
        <f t="shared" si="8"/>
        <v>1.0329774282731967</v>
      </c>
    </row>
    <row r="174" spans="1:30" x14ac:dyDescent="0.25">
      <c r="A174" s="120" t="s">
        <v>276</v>
      </c>
      <c r="B174" s="121">
        <v>117.14513675000001</v>
      </c>
      <c r="C174" s="121"/>
      <c r="D174" s="121">
        <v>107.70982212</v>
      </c>
      <c r="E174" s="121"/>
      <c r="F174" s="121">
        <v>112.92084017000001</v>
      </c>
      <c r="G174" s="121"/>
      <c r="H174" s="121"/>
      <c r="I174" s="121">
        <v>122.00807570000001</v>
      </c>
      <c r="J174" s="121"/>
      <c r="K174" s="121">
        <v>126.71827064</v>
      </c>
      <c r="L174" s="121">
        <v>116.55284392</v>
      </c>
      <c r="M174" s="121">
        <v>106.95344467</v>
      </c>
      <c r="N174" s="121">
        <v>142.44802297999999</v>
      </c>
      <c r="O174" s="121">
        <v>102.66198169</v>
      </c>
      <c r="P174" s="121">
        <v>127.09085664</v>
      </c>
      <c r="Q174" s="121">
        <v>107.27988752</v>
      </c>
      <c r="R174" s="121">
        <v>112.74858281</v>
      </c>
      <c r="S174" s="121">
        <v>127.17898567</v>
      </c>
      <c r="T174" s="121"/>
      <c r="U174" s="121">
        <v>96.051476390000005</v>
      </c>
      <c r="V174" s="121">
        <v>117.99454052999999</v>
      </c>
      <c r="W174" s="121"/>
      <c r="X174" s="121">
        <v>110.26224323</v>
      </c>
      <c r="Y174" s="121">
        <v>134.82797148</v>
      </c>
      <c r="Z174" s="121"/>
      <c r="AB174" s="120" t="str">
        <f t="shared" si="6"/>
        <v>2011-06-01</v>
      </c>
      <c r="AC174" s="116">
        <f t="shared" si="7"/>
        <v>4.4418776985556234E-3</v>
      </c>
      <c r="AD174" s="117">
        <f t="shared" si="8"/>
        <v>1.0044418776985555</v>
      </c>
    </row>
    <row r="175" spans="1:30" x14ac:dyDescent="0.25">
      <c r="A175" s="120" t="s">
        <v>275</v>
      </c>
      <c r="B175" s="121">
        <v>117.62347859</v>
      </c>
      <c r="C175" s="121"/>
      <c r="D175" s="121">
        <v>108.11782846</v>
      </c>
      <c r="E175" s="121"/>
      <c r="F175" s="121">
        <v>113.38044695000001</v>
      </c>
      <c r="G175" s="121"/>
      <c r="H175" s="121"/>
      <c r="I175" s="121">
        <v>122.60993593000001</v>
      </c>
      <c r="J175" s="121"/>
      <c r="K175" s="121">
        <v>127.27888634999999</v>
      </c>
      <c r="L175" s="121">
        <v>117.15199352</v>
      </c>
      <c r="M175" s="121">
        <v>107.43606886000001</v>
      </c>
      <c r="N175" s="121">
        <v>143.39500557</v>
      </c>
      <c r="O175" s="121">
        <v>103.10360322</v>
      </c>
      <c r="P175" s="121">
        <v>127.66568737999999</v>
      </c>
      <c r="Q175" s="121">
        <v>107.72334153</v>
      </c>
      <c r="R175" s="121">
        <v>113.19154594</v>
      </c>
      <c r="S175" s="121">
        <v>127.81182259000001</v>
      </c>
      <c r="T175" s="121"/>
      <c r="U175" s="121">
        <v>96.309500499999999</v>
      </c>
      <c r="V175" s="121">
        <v>118.59811797</v>
      </c>
      <c r="W175" s="121"/>
      <c r="X175" s="121">
        <v>110.72894594</v>
      </c>
      <c r="Y175" s="121">
        <v>135.40834881000001</v>
      </c>
      <c r="Z175" s="121"/>
      <c r="AB175" s="120" t="str">
        <f t="shared" si="6"/>
        <v>2011-07-01</v>
      </c>
      <c r="AC175" s="116">
        <f t="shared" si="7"/>
        <v>3.7880142402002886E-3</v>
      </c>
      <c r="AD175" s="117">
        <f t="shared" si="8"/>
        <v>1.0037880142402003</v>
      </c>
    </row>
    <row r="176" spans="1:30" x14ac:dyDescent="0.25">
      <c r="A176" s="120" t="s">
        <v>274</v>
      </c>
      <c r="B176" s="121">
        <v>122.37807128</v>
      </c>
      <c r="C176" s="121"/>
      <c r="D176" s="121">
        <v>109.59334963000001</v>
      </c>
      <c r="E176" s="121"/>
      <c r="F176" s="121">
        <v>115.11424684000001</v>
      </c>
      <c r="G176" s="121"/>
      <c r="H176" s="121"/>
      <c r="I176" s="121">
        <v>127.34306216</v>
      </c>
      <c r="J176" s="121"/>
      <c r="K176" s="121">
        <v>131.20539324999999</v>
      </c>
      <c r="L176" s="121">
        <v>122.57879556</v>
      </c>
      <c r="M176" s="121">
        <v>114.68506754000001</v>
      </c>
      <c r="N176" s="121">
        <v>145.05994322000001</v>
      </c>
      <c r="O176" s="121">
        <v>103.40768808</v>
      </c>
      <c r="P176" s="121">
        <v>129.54733535</v>
      </c>
      <c r="Q176" s="121">
        <v>103.51300821</v>
      </c>
      <c r="R176" s="121">
        <v>114.38521790999999</v>
      </c>
      <c r="S176" s="121">
        <v>130.47576377999999</v>
      </c>
      <c r="T176" s="121"/>
      <c r="U176" s="121">
        <v>96.306808540000006</v>
      </c>
      <c r="V176" s="121">
        <v>121.80934228</v>
      </c>
      <c r="W176" s="121"/>
      <c r="X176" s="121">
        <v>112.05173082</v>
      </c>
      <c r="Y176" s="121">
        <v>141.85778624</v>
      </c>
      <c r="Z176" s="121"/>
      <c r="AB176" s="120" t="str">
        <f t="shared" si="6"/>
        <v>2011-08-01</v>
      </c>
      <c r="AC176" s="116">
        <f t="shared" si="7"/>
        <v>1.3647343745401816E-2</v>
      </c>
      <c r="AD176" s="117">
        <f t="shared" si="8"/>
        <v>1.0136473437454019</v>
      </c>
    </row>
    <row r="177" spans="1:30" x14ac:dyDescent="0.25">
      <c r="A177" s="120" t="s">
        <v>273</v>
      </c>
      <c r="B177" s="121">
        <v>122.84925926</v>
      </c>
      <c r="C177" s="121"/>
      <c r="D177" s="121">
        <v>110.02068835</v>
      </c>
      <c r="E177" s="121"/>
      <c r="F177" s="121">
        <v>115.59912084</v>
      </c>
      <c r="G177" s="121"/>
      <c r="H177" s="121"/>
      <c r="I177" s="121">
        <v>128.00253997999999</v>
      </c>
      <c r="J177" s="121"/>
      <c r="K177" s="121">
        <v>131.77219839</v>
      </c>
      <c r="L177" s="121">
        <v>123.18344867</v>
      </c>
      <c r="M177" s="121">
        <v>115.17370557</v>
      </c>
      <c r="N177" s="121">
        <v>146.02428963</v>
      </c>
      <c r="O177" s="121">
        <v>103.85626323</v>
      </c>
      <c r="P177" s="121">
        <v>130.62755178</v>
      </c>
      <c r="Q177" s="121">
        <v>103.95728535000001</v>
      </c>
      <c r="R177" s="121">
        <v>114.83278231</v>
      </c>
      <c r="S177" s="121">
        <v>131.11716618</v>
      </c>
      <c r="T177" s="121"/>
      <c r="U177" s="121">
        <v>96.589344350000005</v>
      </c>
      <c r="V177" s="121">
        <v>122.43243357999999</v>
      </c>
      <c r="W177" s="121"/>
      <c r="X177" s="121">
        <v>112.61623858999999</v>
      </c>
      <c r="Y177" s="121">
        <v>142.44978975000001</v>
      </c>
      <c r="Z177" s="121"/>
      <c r="AB177" s="120" t="str">
        <f t="shared" si="6"/>
        <v>2011-09-01</v>
      </c>
      <c r="AC177" s="116">
        <f t="shared" si="7"/>
        <v>3.8993125170709731E-3</v>
      </c>
      <c r="AD177" s="117">
        <f t="shared" si="8"/>
        <v>1.003899312517071</v>
      </c>
    </row>
    <row r="178" spans="1:30" x14ac:dyDescent="0.25">
      <c r="A178" s="120" t="s">
        <v>272</v>
      </c>
      <c r="B178" s="121">
        <v>123.32226143</v>
      </c>
      <c r="C178" s="121"/>
      <c r="D178" s="121">
        <v>110.42063515</v>
      </c>
      <c r="E178" s="121"/>
      <c r="F178" s="121">
        <v>116.05451142</v>
      </c>
      <c r="G178" s="121"/>
      <c r="H178" s="121"/>
      <c r="I178" s="121">
        <v>128.61640914</v>
      </c>
      <c r="J178" s="121"/>
      <c r="K178" s="121">
        <v>132.34145212000001</v>
      </c>
      <c r="L178" s="121">
        <v>123.79108438999999</v>
      </c>
      <c r="M178" s="121">
        <v>115.66442553</v>
      </c>
      <c r="N178" s="121">
        <v>146.99504694000001</v>
      </c>
      <c r="O178" s="121">
        <v>104.31290930999999</v>
      </c>
      <c r="P178" s="121">
        <v>131.21648256</v>
      </c>
      <c r="Q178" s="121">
        <v>104.40043317</v>
      </c>
      <c r="R178" s="121">
        <v>115.28209793000001</v>
      </c>
      <c r="S178" s="121">
        <v>131.76172163999999</v>
      </c>
      <c r="T178" s="121"/>
      <c r="U178" s="121">
        <v>96.804132999999993</v>
      </c>
      <c r="V178" s="121">
        <v>123.05871217000001</v>
      </c>
      <c r="W178" s="121"/>
      <c r="X178" s="121">
        <v>113.09226624</v>
      </c>
      <c r="Y178" s="121">
        <v>143.04426382</v>
      </c>
      <c r="Z178" s="121"/>
      <c r="AB178" s="120" t="str">
        <f t="shared" si="6"/>
        <v>2011-10-01</v>
      </c>
      <c r="AC178" s="116">
        <f t="shared" si="7"/>
        <v>3.6351963071497638E-3</v>
      </c>
      <c r="AD178" s="117">
        <f t="shared" si="8"/>
        <v>1.0036351963071497</v>
      </c>
    </row>
    <row r="179" spans="1:30" x14ac:dyDescent="0.25">
      <c r="A179" s="120" t="s">
        <v>271</v>
      </c>
      <c r="B179" s="121">
        <v>124.8837879</v>
      </c>
      <c r="C179" s="121"/>
      <c r="D179" s="121">
        <v>111.30190727</v>
      </c>
      <c r="E179" s="121"/>
      <c r="F179" s="121">
        <v>117.24716613</v>
      </c>
      <c r="G179" s="121"/>
      <c r="H179" s="121"/>
      <c r="I179" s="121">
        <v>130.03285824</v>
      </c>
      <c r="J179" s="121"/>
      <c r="K179" s="121">
        <v>133.48839753999999</v>
      </c>
      <c r="L179" s="121">
        <v>125.01608412</v>
      </c>
      <c r="M179" s="121">
        <v>117.15950008999999</v>
      </c>
      <c r="N179" s="121">
        <v>148.70178412000001</v>
      </c>
      <c r="O179" s="121">
        <v>105.03478446</v>
      </c>
      <c r="P179" s="121">
        <v>133.13322116000001</v>
      </c>
      <c r="Q179" s="121">
        <v>105.04907406</v>
      </c>
      <c r="R179" s="121">
        <v>118.22508469</v>
      </c>
      <c r="S179" s="121">
        <v>133.13709981</v>
      </c>
      <c r="T179" s="121"/>
      <c r="U179" s="121">
        <v>96.632472969999995</v>
      </c>
      <c r="V179" s="121">
        <v>126.71385959</v>
      </c>
      <c r="W179" s="121"/>
      <c r="X179" s="121">
        <v>113.39777877</v>
      </c>
      <c r="Y179" s="121">
        <v>147.59196689000001</v>
      </c>
      <c r="Z179" s="121"/>
      <c r="AB179" s="120" t="str">
        <f t="shared" si="6"/>
        <v>2011-11-01</v>
      </c>
      <c r="AC179" s="116">
        <f t="shared" si="7"/>
        <v>7.9810455609393011E-3</v>
      </c>
      <c r="AD179" s="117">
        <f t="shared" si="8"/>
        <v>1.0079810455609393</v>
      </c>
    </row>
    <row r="180" spans="1:30" x14ac:dyDescent="0.25">
      <c r="A180" s="120" t="s">
        <v>270</v>
      </c>
      <c r="B180" s="121">
        <v>125.36161358</v>
      </c>
      <c r="C180" s="121"/>
      <c r="D180" s="121">
        <v>111.74365096</v>
      </c>
      <c r="E180" s="121"/>
      <c r="F180" s="121">
        <v>117.75458546</v>
      </c>
      <c r="G180" s="121"/>
      <c r="H180" s="121"/>
      <c r="I180" s="121">
        <v>130.65641581</v>
      </c>
      <c r="J180" s="121"/>
      <c r="K180" s="121">
        <v>134.06506522000001</v>
      </c>
      <c r="L180" s="121">
        <v>125.63275982</v>
      </c>
      <c r="M180" s="121">
        <v>117.65868091999999</v>
      </c>
      <c r="N180" s="121">
        <v>149.69034119</v>
      </c>
      <c r="O180" s="121">
        <v>105.37342129</v>
      </c>
      <c r="P180" s="121">
        <v>133.73295211999999</v>
      </c>
      <c r="Q180" s="121">
        <v>105.50961959</v>
      </c>
      <c r="R180" s="121">
        <v>118.85612712</v>
      </c>
      <c r="S180" s="121">
        <v>133.79089734999999</v>
      </c>
      <c r="T180" s="121"/>
      <c r="U180" s="121">
        <v>96.939742519999996</v>
      </c>
      <c r="V180" s="121">
        <v>127.36203895</v>
      </c>
      <c r="W180" s="121"/>
      <c r="X180" s="121">
        <v>114.07288375</v>
      </c>
      <c r="Y180" s="121">
        <v>148.19911798999999</v>
      </c>
      <c r="Z180" s="121"/>
      <c r="AB180" s="120" t="str">
        <f t="shared" si="6"/>
        <v>2011-12-01</v>
      </c>
      <c r="AC180" s="116">
        <f t="shared" si="7"/>
        <v>3.9688779899197824E-3</v>
      </c>
      <c r="AD180" s="117">
        <f t="shared" si="8"/>
        <v>1.0039688779899199</v>
      </c>
    </row>
    <row r="181" spans="1:30" x14ac:dyDescent="0.25">
      <c r="A181" s="120" t="s">
        <v>269</v>
      </c>
      <c r="B181" s="121">
        <v>125.77795681000001</v>
      </c>
      <c r="C181" s="121"/>
      <c r="D181" s="121">
        <v>112.21915869</v>
      </c>
      <c r="E181" s="121"/>
      <c r="F181" s="121">
        <v>118.27375321</v>
      </c>
      <c r="G181" s="121"/>
      <c r="H181" s="121"/>
      <c r="I181" s="121">
        <v>131.28296358</v>
      </c>
      <c r="J181" s="121"/>
      <c r="K181" s="121">
        <v>134.6442241</v>
      </c>
      <c r="L181" s="121">
        <v>126.25247743</v>
      </c>
      <c r="M181" s="121">
        <v>118.15998860000001</v>
      </c>
      <c r="N181" s="121">
        <v>150.6854701</v>
      </c>
      <c r="O181" s="121">
        <v>105.83426457</v>
      </c>
      <c r="P181" s="121">
        <v>134.33538471</v>
      </c>
      <c r="Q181" s="121">
        <v>105.97328621</v>
      </c>
      <c r="R181" s="121">
        <v>119.21113208</v>
      </c>
      <c r="S181" s="121">
        <v>134.44790551</v>
      </c>
      <c r="T181" s="121"/>
      <c r="U181" s="121">
        <v>97.493067999999994</v>
      </c>
      <c r="V181" s="121">
        <v>128.01353395999999</v>
      </c>
      <c r="W181" s="121"/>
      <c r="X181" s="121">
        <v>114.55779724</v>
      </c>
      <c r="Y181" s="121">
        <v>148.80876674999999</v>
      </c>
      <c r="Z181" s="121"/>
      <c r="AB181" s="120" t="str">
        <f t="shared" si="6"/>
        <v>2012-01-01</v>
      </c>
      <c r="AC181" s="116">
        <f t="shared" si="7"/>
        <v>4.2553444953236557E-3</v>
      </c>
      <c r="AD181" s="117">
        <f t="shared" si="8"/>
        <v>1.0042553444953237</v>
      </c>
    </row>
    <row r="182" spans="1:30" x14ac:dyDescent="0.25">
      <c r="A182" s="120" t="s">
        <v>268</v>
      </c>
      <c r="B182" s="121">
        <v>128.39975114000001</v>
      </c>
      <c r="C182" s="121"/>
      <c r="D182" s="121">
        <v>112.99201318</v>
      </c>
      <c r="E182" s="121"/>
      <c r="F182" s="121">
        <v>119.19306589999999</v>
      </c>
      <c r="G182" s="121"/>
      <c r="H182" s="121"/>
      <c r="I182" s="121">
        <v>132.76529909000001</v>
      </c>
      <c r="J182" s="121"/>
      <c r="K182" s="121">
        <v>135.81112665000001</v>
      </c>
      <c r="L182" s="121">
        <v>127.50183437</v>
      </c>
      <c r="M182" s="121">
        <v>119.68732072</v>
      </c>
      <c r="N182" s="121">
        <v>152.43505622999999</v>
      </c>
      <c r="O182" s="121">
        <v>106.16507781</v>
      </c>
      <c r="P182" s="121">
        <v>136.67137079</v>
      </c>
      <c r="Q182" s="121">
        <v>106.43975381</v>
      </c>
      <c r="R182" s="121">
        <v>119.52101053</v>
      </c>
      <c r="S182" s="121">
        <v>135.80366246</v>
      </c>
      <c r="T182" s="121"/>
      <c r="U182" s="121">
        <v>97.569631959999995</v>
      </c>
      <c r="V182" s="121">
        <v>129.89207547000001</v>
      </c>
      <c r="W182" s="121"/>
      <c r="X182" s="121">
        <v>114.89977915999999</v>
      </c>
      <c r="Y182" s="121">
        <v>150.23328527999999</v>
      </c>
      <c r="Z182" s="121"/>
      <c r="AB182" s="120" t="str">
        <f t="shared" si="6"/>
        <v>2012-02-01</v>
      </c>
      <c r="AC182" s="116">
        <f t="shared" si="7"/>
        <v>6.8870101952463701E-3</v>
      </c>
      <c r="AD182" s="117">
        <f t="shared" si="8"/>
        <v>1.0068870101952463</v>
      </c>
    </row>
    <row r="183" spans="1:30" x14ac:dyDescent="0.25">
      <c r="A183" s="120" t="s">
        <v>267</v>
      </c>
      <c r="B183" s="121">
        <v>128.89139861999999</v>
      </c>
      <c r="C183" s="121"/>
      <c r="D183" s="121">
        <v>113.61511938</v>
      </c>
      <c r="E183" s="121"/>
      <c r="F183" s="121">
        <v>119.96757809</v>
      </c>
      <c r="G183" s="121"/>
      <c r="H183" s="121"/>
      <c r="I183" s="121">
        <v>133.40178761999999</v>
      </c>
      <c r="J183" s="121"/>
      <c r="K183" s="121">
        <v>136.39782847999999</v>
      </c>
      <c r="L183" s="121">
        <v>128.1307717</v>
      </c>
      <c r="M183" s="121">
        <v>120.19727182</v>
      </c>
      <c r="N183" s="121">
        <v>153.44843177999999</v>
      </c>
      <c r="O183" s="121">
        <v>106.2831632</v>
      </c>
      <c r="P183" s="121">
        <v>137.2852681</v>
      </c>
      <c r="Q183" s="121">
        <v>107.41459208000001</v>
      </c>
      <c r="R183" s="121">
        <v>124.14317378</v>
      </c>
      <c r="S183" s="121">
        <v>136.47016396999999</v>
      </c>
      <c r="T183" s="121"/>
      <c r="U183" s="121">
        <v>96.883695650000007</v>
      </c>
      <c r="V183" s="121">
        <v>130.55651236</v>
      </c>
      <c r="W183" s="121"/>
      <c r="X183" s="121">
        <v>116.00537359</v>
      </c>
      <c r="Y183" s="121">
        <v>150.85728320000001</v>
      </c>
      <c r="Z183" s="121"/>
      <c r="AB183" s="120" t="str">
        <f t="shared" si="6"/>
        <v>2012-03-01</v>
      </c>
      <c r="AC183" s="116">
        <f t="shared" si="7"/>
        <v>5.5146039305217654E-3</v>
      </c>
      <c r="AD183" s="117">
        <f t="shared" si="8"/>
        <v>1.0055146039305218</v>
      </c>
    </row>
    <row r="184" spans="1:30" x14ac:dyDescent="0.25">
      <c r="A184" s="120" t="s">
        <v>266</v>
      </c>
      <c r="B184" s="121">
        <v>129.38455801000001</v>
      </c>
      <c r="C184" s="121"/>
      <c r="D184" s="121">
        <v>114.21246884</v>
      </c>
      <c r="E184" s="121"/>
      <c r="F184" s="121">
        <v>120.48668268999999</v>
      </c>
      <c r="G184" s="121"/>
      <c r="H184" s="121"/>
      <c r="I184" s="121">
        <v>134.04132754</v>
      </c>
      <c r="J184" s="121"/>
      <c r="K184" s="121">
        <v>136.98706485</v>
      </c>
      <c r="L184" s="121">
        <v>128.76281144000001</v>
      </c>
      <c r="M184" s="121">
        <v>120.70939567000001</v>
      </c>
      <c r="N184" s="121">
        <v>154.46854417</v>
      </c>
      <c r="O184" s="121">
        <v>107.73750638999999</v>
      </c>
      <c r="P184" s="121">
        <v>137.90192289999999</v>
      </c>
      <c r="Q184" s="121">
        <v>107.88221093</v>
      </c>
      <c r="R184" s="121">
        <v>123.85952309</v>
      </c>
      <c r="S184" s="121">
        <v>137.13987714999999</v>
      </c>
      <c r="T184" s="121"/>
      <c r="U184" s="121">
        <v>97.130438130000002</v>
      </c>
      <c r="V184" s="121">
        <v>131.22434805</v>
      </c>
      <c r="W184" s="121"/>
      <c r="X184" s="121">
        <v>116.49641247</v>
      </c>
      <c r="Y184" s="121">
        <v>151.48387409</v>
      </c>
      <c r="Z184" s="121"/>
      <c r="AB184" s="120" t="str">
        <f t="shared" si="6"/>
        <v>2012-04-01</v>
      </c>
      <c r="AC184" s="116">
        <f t="shared" si="7"/>
        <v>5.2576581643336891E-3</v>
      </c>
      <c r="AD184" s="117">
        <f t="shared" si="8"/>
        <v>1.0052576581643338</v>
      </c>
    </row>
    <row r="185" spans="1:30" x14ac:dyDescent="0.25">
      <c r="A185" s="120" t="s">
        <v>265</v>
      </c>
      <c r="B185" s="121">
        <v>131.48333166</v>
      </c>
      <c r="C185" s="121"/>
      <c r="D185" s="121">
        <v>116.17087461</v>
      </c>
      <c r="E185" s="121"/>
      <c r="F185" s="121">
        <v>122.793136</v>
      </c>
      <c r="G185" s="121"/>
      <c r="H185" s="121"/>
      <c r="I185" s="121">
        <v>136.09724478000001</v>
      </c>
      <c r="J185" s="121"/>
      <c r="K185" s="121">
        <v>138.30333304000001</v>
      </c>
      <c r="L185" s="121">
        <v>130.03700989999999</v>
      </c>
      <c r="M185" s="121">
        <v>124.27303121</v>
      </c>
      <c r="N185" s="121">
        <v>156.26205499</v>
      </c>
      <c r="O185" s="121">
        <v>109.68990396</v>
      </c>
      <c r="P185" s="121">
        <v>139.76904228999999</v>
      </c>
      <c r="Q185" s="121">
        <v>111.37606123</v>
      </c>
      <c r="R185" s="121">
        <v>127.14881405</v>
      </c>
      <c r="S185" s="121">
        <v>139.92827980999999</v>
      </c>
      <c r="T185" s="121"/>
      <c r="U185" s="121">
        <v>99.021977930000006</v>
      </c>
      <c r="V185" s="121">
        <v>136.53218912</v>
      </c>
      <c r="W185" s="121"/>
      <c r="X185" s="121">
        <v>116.84418161000001</v>
      </c>
      <c r="Y185" s="121">
        <v>153.40931054000001</v>
      </c>
      <c r="Z185" s="121"/>
      <c r="AB185" s="120" t="str">
        <f t="shared" si="6"/>
        <v>2012-05-01</v>
      </c>
      <c r="AC185" s="116">
        <f t="shared" si="7"/>
        <v>1.7147039985130917E-2</v>
      </c>
      <c r="AD185" s="117">
        <f t="shared" si="8"/>
        <v>1.017147039985131</v>
      </c>
    </row>
    <row r="186" spans="1:30" x14ac:dyDescent="0.25">
      <c r="A186" s="120" t="s">
        <v>264</v>
      </c>
      <c r="B186" s="121">
        <v>131.98716087</v>
      </c>
      <c r="C186" s="121"/>
      <c r="D186" s="121">
        <v>116.75157803</v>
      </c>
      <c r="E186" s="121"/>
      <c r="F186" s="121">
        <v>123.46379199</v>
      </c>
      <c r="G186" s="121"/>
      <c r="H186" s="121"/>
      <c r="I186" s="121">
        <v>136.74810024999999</v>
      </c>
      <c r="J186" s="121"/>
      <c r="K186" s="121">
        <v>138.90080115999999</v>
      </c>
      <c r="L186" s="121">
        <v>130.67845267000001</v>
      </c>
      <c r="M186" s="121">
        <v>124.79665218</v>
      </c>
      <c r="N186" s="121">
        <v>157.30087211</v>
      </c>
      <c r="O186" s="121">
        <v>110.23360954</v>
      </c>
      <c r="P186" s="121">
        <v>140.39685365</v>
      </c>
      <c r="Q186" s="121">
        <v>111.86480466</v>
      </c>
      <c r="R186" s="121">
        <v>127.62617461000001</v>
      </c>
      <c r="S186" s="121">
        <v>140.60779307999999</v>
      </c>
      <c r="T186" s="121"/>
      <c r="U186" s="121">
        <v>99.331805669999994</v>
      </c>
      <c r="V186" s="121">
        <v>138.42475988000001</v>
      </c>
      <c r="W186" s="121"/>
      <c r="X186" s="121">
        <v>118.29307593999999</v>
      </c>
      <c r="Y186" s="121">
        <v>153.9871814</v>
      </c>
      <c r="Z186" s="121"/>
      <c r="AB186" s="120" t="str">
        <f t="shared" si="6"/>
        <v>2012-06-01</v>
      </c>
      <c r="AC186" s="116">
        <f t="shared" si="7"/>
        <v>4.9987005947015493E-3</v>
      </c>
      <c r="AD186" s="117">
        <f t="shared" si="8"/>
        <v>1.0049987005947016</v>
      </c>
    </row>
    <row r="187" spans="1:30" x14ac:dyDescent="0.25">
      <c r="A187" s="120" t="s">
        <v>263</v>
      </c>
      <c r="B187" s="121">
        <v>132.49216515000001</v>
      </c>
      <c r="C187" s="121"/>
      <c r="D187" s="121">
        <v>117.21197737999999</v>
      </c>
      <c r="E187" s="121"/>
      <c r="F187" s="121">
        <v>123.98565832</v>
      </c>
      <c r="G187" s="121"/>
      <c r="H187" s="121"/>
      <c r="I187" s="121">
        <v>137.40206828999999</v>
      </c>
      <c r="J187" s="121"/>
      <c r="K187" s="121">
        <v>139.50085032999999</v>
      </c>
      <c r="L187" s="121">
        <v>131.32305952999999</v>
      </c>
      <c r="M187" s="121">
        <v>125.32247940000001</v>
      </c>
      <c r="N187" s="121">
        <v>158.3465952</v>
      </c>
      <c r="O187" s="121">
        <v>110.71277837</v>
      </c>
      <c r="P187" s="121">
        <v>141.02748499</v>
      </c>
      <c r="Q187" s="121">
        <v>112.35594659</v>
      </c>
      <c r="R187" s="121">
        <v>128.10302518</v>
      </c>
      <c r="S187" s="121">
        <v>141.29060616999999</v>
      </c>
      <c r="T187" s="121"/>
      <c r="U187" s="121">
        <v>99.690977669999995</v>
      </c>
      <c r="V187" s="121">
        <v>139.11196959</v>
      </c>
      <c r="W187" s="121"/>
      <c r="X187" s="121">
        <v>118.79383296</v>
      </c>
      <c r="Y187" s="121">
        <v>154.97847217</v>
      </c>
      <c r="Z187" s="121"/>
      <c r="AB187" s="120" t="str">
        <f t="shared" si="6"/>
        <v>2012-07-01</v>
      </c>
      <c r="AC187" s="116">
        <f t="shared" si="7"/>
        <v>3.9434100829171355E-3</v>
      </c>
      <c r="AD187" s="117">
        <f t="shared" si="8"/>
        <v>1.0039434100829172</v>
      </c>
    </row>
    <row r="188" spans="1:30" x14ac:dyDescent="0.25">
      <c r="A188" s="120" t="s">
        <v>262</v>
      </c>
      <c r="B188" s="121">
        <v>134.21654396</v>
      </c>
      <c r="C188" s="121"/>
      <c r="D188" s="121">
        <v>119.10361955</v>
      </c>
      <c r="E188" s="121"/>
      <c r="F188" s="121">
        <v>126.20533173</v>
      </c>
      <c r="G188" s="121"/>
      <c r="H188" s="121"/>
      <c r="I188" s="121">
        <v>139.15234971999999</v>
      </c>
      <c r="J188" s="121"/>
      <c r="K188" s="121">
        <v>140.84127273999999</v>
      </c>
      <c r="L188" s="121">
        <v>132.62259345000001</v>
      </c>
      <c r="M188" s="121">
        <v>127.71917951</v>
      </c>
      <c r="N188" s="121">
        <v>160.18513349</v>
      </c>
      <c r="O188" s="121">
        <v>113.10172343000001</v>
      </c>
      <c r="P188" s="121">
        <v>142.93692283999999</v>
      </c>
      <c r="Q188" s="121">
        <v>116.36087010999999</v>
      </c>
      <c r="R188" s="121">
        <v>131.57036966999999</v>
      </c>
      <c r="S188" s="121">
        <v>142.63502478999999</v>
      </c>
      <c r="T188" s="121"/>
      <c r="U188" s="121">
        <v>100.68626417</v>
      </c>
      <c r="V188" s="121">
        <v>144.73615841</v>
      </c>
      <c r="W188" s="121"/>
      <c r="X188" s="121">
        <v>120.32499491999999</v>
      </c>
      <c r="Y188" s="121">
        <v>156.90806810000001</v>
      </c>
      <c r="Z188" s="121"/>
      <c r="AB188" s="120" t="str">
        <f t="shared" si="6"/>
        <v>2012-08-01</v>
      </c>
      <c r="AC188" s="116">
        <f t="shared" si="7"/>
        <v>1.6138642247006271E-2</v>
      </c>
      <c r="AD188" s="117">
        <f t="shared" si="8"/>
        <v>1.0161386422470062</v>
      </c>
    </row>
    <row r="189" spans="1:30" x14ac:dyDescent="0.25">
      <c r="A189" s="120" t="s">
        <v>261</v>
      </c>
      <c r="B189" s="121">
        <v>134.73007822</v>
      </c>
      <c r="C189" s="121"/>
      <c r="D189" s="121">
        <v>120.15035306999999</v>
      </c>
      <c r="E189" s="121"/>
      <c r="F189" s="121">
        <v>127.33321728999999</v>
      </c>
      <c r="G189" s="121"/>
      <c r="H189" s="121"/>
      <c r="I189" s="121">
        <v>140.24416507999999</v>
      </c>
      <c r="J189" s="121"/>
      <c r="K189" s="121">
        <v>141.44970472</v>
      </c>
      <c r="L189" s="121">
        <v>133.27679031</v>
      </c>
      <c r="M189" s="121">
        <v>128.25732072</v>
      </c>
      <c r="N189" s="121">
        <v>161.25003090999999</v>
      </c>
      <c r="O189" s="121">
        <v>113.58999282000001</v>
      </c>
      <c r="P189" s="121">
        <v>147.95841446</v>
      </c>
      <c r="Q189" s="121">
        <v>117.18755347</v>
      </c>
      <c r="R189" s="121">
        <v>135.08433568000001</v>
      </c>
      <c r="S189" s="121">
        <v>143.32842571</v>
      </c>
      <c r="T189" s="121"/>
      <c r="U189" s="121">
        <v>101.10642468</v>
      </c>
      <c r="V189" s="121">
        <v>145.45470105000001</v>
      </c>
      <c r="W189" s="121"/>
      <c r="X189" s="121">
        <v>122.60721287</v>
      </c>
      <c r="Y189" s="121">
        <v>157.58050617000001</v>
      </c>
      <c r="Z189" s="121"/>
      <c r="AB189" s="120" t="str">
        <f t="shared" si="6"/>
        <v>2012-09-01</v>
      </c>
      <c r="AC189" s="116">
        <f t="shared" si="7"/>
        <v>8.7884274546380856E-3</v>
      </c>
      <c r="AD189" s="117">
        <f t="shared" si="8"/>
        <v>1.0087884274546381</v>
      </c>
    </row>
    <row r="190" spans="1:30" x14ac:dyDescent="0.25">
      <c r="A190" s="120" t="s">
        <v>260</v>
      </c>
      <c r="B190" s="121">
        <v>135.24557734000001</v>
      </c>
      <c r="C190" s="121"/>
      <c r="D190" s="121">
        <v>120.5245125</v>
      </c>
      <c r="E190" s="121"/>
      <c r="F190" s="121">
        <v>127.79346851</v>
      </c>
      <c r="G190" s="121"/>
      <c r="H190" s="121"/>
      <c r="I190" s="121">
        <v>140.91280585999999</v>
      </c>
      <c r="J190" s="121"/>
      <c r="K190" s="121">
        <v>142.06076512000001</v>
      </c>
      <c r="L190" s="121">
        <v>133.93421416999999</v>
      </c>
      <c r="M190" s="121">
        <v>128.79772937999999</v>
      </c>
      <c r="N190" s="121">
        <v>162.32200767</v>
      </c>
      <c r="O190" s="121">
        <v>114.08037011</v>
      </c>
      <c r="P190" s="121">
        <v>148.60142067999999</v>
      </c>
      <c r="Q190" s="121">
        <v>117.69787542</v>
      </c>
      <c r="R190" s="121">
        <v>135.54330612999999</v>
      </c>
      <c r="S190" s="121">
        <v>144.02519749999999</v>
      </c>
      <c r="T190" s="121"/>
      <c r="U190" s="121">
        <v>101.16017694999999</v>
      </c>
      <c r="V190" s="121">
        <v>146.17681089000001</v>
      </c>
      <c r="W190" s="121"/>
      <c r="X190" s="121">
        <v>123.11791117</v>
      </c>
      <c r="Y190" s="121">
        <v>158.63521481000001</v>
      </c>
      <c r="Z190" s="121"/>
      <c r="AB190" s="120" t="str">
        <f t="shared" si="6"/>
        <v>2012-10-01</v>
      </c>
      <c r="AC190" s="116">
        <f t="shared" si="7"/>
        <v>3.1140934707201352E-3</v>
      </c>
      <c r="AD190" s="117">
        <f t="shared" si="8"/>
        <v>1.0031140934707201</v>
      </c>
    </row>
    <row r="191" spans="1:30" x14ac:dyDescent="0.25">
      <c r="A191" s="120" t="s">
        <v>259</v>
      </c>
      <c r="B191" s="121">
        <v>138.18155902000001</v>
      </c>
      <c r="C191" s="121"/>
      <c r="D191" s="121">
        <v>122.54749026</v>
      </c>
      <c r="E191" s="121"/>
      <c r="F191" s="121">
        <v>130.07822394999999</v>
      </c>
      <c r="G191" s="121"/>
      <c r="H191" s="121"/>
      <c r="I191" s="121">
        <v>144.53161596000001</v>
      </c>
      <c r="J191" s="121"/>
      <c r="K191" s="121">
        <v>143.42578499000001</v>
      </c>
      <c r="L191" s="121">
        <v>135.48363501</v>
      </c>
      <c r="M191" s="121">
        <v>137.62209493</v>
      </c>
      <c r="N191" s="121">
        <v>164.20670387000001</v>
      </c>
      <c r="O191" s="121">
        <v>116.06588867000001</v>
      </c>
      <c r="P191" s="121">
        <v>151.00121117</v>
      </c>
      <c r="Q191" s="121">
        <v>118.06282819</v>
      </c>
      <c r="R191" s="121">
        <v>137.28776070000001</v>
      </c>
      <c r="S191" s="121">
        <v>145.42979500000001</v>
      </c>
      <c r="T191" s="121"/>
      <c r="U191" s="121">
        <v>102.63800107</v>
      </c>
      <c r="V191" s="121">
        <v>151.28147397999999</v>
      </c>
      <c r="W191" s="121"/>
      <c r="X191" s="121">
        <v>124.83719130999999</v>
      </c>
      <c r="Y191" s="121">
        <v>162.9072176</v>
      </c>
      <c r="Z191" s="121"/>
      <c r="AB191" s="120" t="str">
        <f t="shared" si="6"/>
        <v>2012-11-01</v>
      </c>
      <c r="AC191" s="116">
        <f t="shared" si="7"/>
        <v>1.6784782763589301E-2</v>
      </c>
      <c r="AD191" s="117">
        <f t="shared" si="8"/>
        <v>1.0167847827635894</v>
      </c>
    </row>
    <row r="192" spans="1:30" x14ac:dyDescent="0.25">
      <c r="A192" s="120" t="s">
        <v>258</v>
      </c>
      <c r="B192" s="121">
        <v>138.71026406999999</v>
      </c>
      <c r="C192" s="121"/>
      <c r="D192" s="121">
        <v>123.01829170000001</v>
      </c>
      <c r="E192" s="121"/>
      <c r="F192" s="121">
        <v>130.60857397000001</v>
      </c>
      <c r="G192" s="121"/>
      <c r="H192" s="121"/>
      <c r="I192" s="121">
        <v>145.21246991999999</v>
      </c>
      <c r="J192" s="121"/>
      <c r="K192" s="121">
        <v>144.04538202000001</v>
      </c>
      <c r="L192" s="121">
        <v>136.15064652000001</v>
      </c>
      <c r="M192" s="121">
        <v>138.17239194000001</v>
      </c>
      <c r="N192" s="121">
        <v>165.29833635</v>
      </c>
      <c r="O192" s="121">
        <v>116.56266458</v>
      </c>
      <c r="P192" s="121">
        <v>151.65548238</v>
      </c>
      <c r="Q192" s="121">
        <v>118.58019441</v>
      </c>
      <c r="R192" s="121">
        <v>137.78449406999999</v>
      </c>
      <c r="S192" s="121">
        <v>146.13736356000001</v>
      </c>
      <c r="T192" s="121"/>
      <c r="U192" s="121">
        <v>102.98380013000001</v>
      </c>
      <c r="V192" s="121">
        <v>152.02170458000001</v>
      </c>
      <c r="W192" s="121"/>
      <c r="X192" s="121">
        <v>125.35717818000001</v>
      </c>
      <c r="Y192" s="121">
        <v>163.57097105</v>
      </c>
      <c r="Z192" s="121"/>
      <c r="AB192" s="120" t="str">
        <f t="shared" si="6"/>
        <v>2012-12-01</v>
      </c>
      <c r="AC192" s="116">
        <f t="shared" si="7"/>
        <v>3.8417876939065634E-3</v>
      </c>
      <c r="AD192" s="117">
        <f t="shared" si="8"/>
        <v>1.0038417876939065</v>
      </c>
    </row>
    <row r="193" spans="1:30" x14ac:dyDescent="0.25">
      <c r="A193" s="120" t="s">
        <v>257</v>
      </c>
      <c r="B193" s="121">
        <v>139.24099203</v>
      </c>
      <c r="C193" s="121"/>
      <c r="D193" s="121">
        <v>123.5043409</v>
      </c>
      <c r="E193" s="121"/>
      <c r="F193" s="121">
        <v>131.15140126</v>
      </c>
      <c r="G193" s="121"/>
      <c r="H193" s="121"/>
      <c r="I193" s="121">
        <v>145.89653122000001</v>
      </c>
      <c r="J193" s="121"/>
      <c r="K193" s="121">
        <v>144.66765570000001</v>
      </c>
      <c r="L193" s="121">
        <v>136.82094185</v>
      </c>
      <c r="M193" s="121">
        <v>138.72488938000001</v>
      </c>
      <c r="N193" s="121">
        <v>166.39722592000001</v>
      </c>
      <c r="O193" s="121">
        <v>117.05723144</v>
      </c>
      <c r="P193" s="121">
        <v>152.31258846</v>
      </c>
      <c r="Q193" s="121">
        <v>119.09537684999999</v>
      </c>
      <c r="R193" s="121">
        <v>138.26739495000001</v>
      </c>
      <c r="S193" s="121">
        <v>146.84837469999999</v>
      </c>
      <c r="T193" s="121"/>
      <c r="U193" s="121">
        <v>103.38543706999999</v>
      </c>
      <c r="V193" s="121">
        <v>152.76555719000001</v>
      </c>
      <c r="W193" s="121"/>
      <c r="X193" s="121">
        <v>125.87933097</v>
      </c>
      <c r="Y193" s="121">
        <v>164.23742892000001</v>
      </c>
      <c r="Z193" s="121"/>
      <c r="AB193" s="120" t="str">
        <f t="shared" si="6"/>
        <v>2013-01-01</v>
      </c>
      <c r="AC193" s="116">
        <f t="shared" si="7"/>
        <v>3.9510319423497284E-3</v>
      </c>
      <c r="AD193" s="117">
        <f t="shared" si="8"/>
        <v>1.0039510319423497</v>
      </c>
    </row>
    <row r="194" spans="1:30" x14ac:dyDescent="0.25">
      <c r="A194" s="120" t="s">
        <v>256</v>
      </c>
      <c r="B194" s="121">
        <v>141.82363941</v>
      </c>
      <c r="C194" s="121"/>
      <c r="D194" s="121">
        <v>125.01517622999999</v>
      </c>
      <c r="E194" s="121"/>
      <c r="F194" s="121">
        <v>132.85353981</v>
      </c>
      <c r="G194" s="121"/>
      <c r="H194" s="121"/>
      <c r="I194" s="121">
        <v>147.58924431</v>
      </c>
      <c r="J194" s="121"/>
      <c r="K194" s="121">
        <v>146.05772440999999</v>
      </c>
      <c r="L194" s="121">
        <v>138.01106970999999</v>
      </c>
      <c r="M194" s="121">
        <v>140.80999392999999</v>
      </c>
      <c r="N194" s="121">
        <v>168.32923886</v>
      </c>
      <c r="O194" s="121">
        <v>118.11317630000001</v>
      </c>
      <c r="P194" s="121">
        <v>154.56772444000001</v>
      </c>
      <c r="Q194" s="121">
        <v>119.61222161000001</v>
      </c>
      <c r="R194" s="121">
        <v>140.3975293</v>
      </c>
      <c r="S194" s="121">
        <v>151.00843</v>
      </c>
      <c r="T194" s="121"/>
      <c r="U194" s="121">
        <v>104.07572611000001</v>
      </c>
      <c r="V194" s="121">
        <v>156.5103565</v>
      </c>
      <c r="W194" s="121"/>
      <c r="X194" s="121">
        <v>127.63751757999999</v>
      </c>
      <c r="Y194" s="121">
        <v>167.78340104</v>
      </c>
      <c r="Z194" s="121"/>
      <c r="AB194" s="120" t="str">
        <f t="shared" si="6"/>
        <v>2013-02-01</v>
      </c>
      <c r="AC194" s="116">
        <f t="shared" si="7"/>
        <v>1.2233054473958104E-2</v>
      </c>
      <c r="AD194" s="117">
        <f t="shared" si="8"/>
        <v>1.0122330544739582</v>
      </c>
    </row>
    <row r="195" spans="1:30" x14ac:dyDescent="0.25">
      <c r="A195" s="120" t="s">
        <v>255</v>
      </c>
      <c r="B195" s="121">
        <v>142.31602432</v>
      </c>
      <c r="C195" s="121"/>
      <c r="D195" s="121">
        <v>127.07798698000001</v>
      </c>
      <c r="E195" s="121"/>
      <c r="F195" s="121">
        <v>134.93922939000001</v>
      </c>
      <c r="G195" s="121"/>
      <c r="H195" s="121"/>
      <c r="I195" s="121">
        <v>148.71475398000001</v>
      </c>
      <c r="J195" s="121"/>
      <c r="K195" s="121">
        <v>146.68869137999999</v>
      </c>
      <c r="L195" s="121">
        <v>138.69146429</v>
      </c>
      <c r="M195" s="121">
        <v>141.37542336000001</v>
      </c>
      <c r="N195" s="121">
        <v>169.44827760999999</v>
      </c>
      <c r="O195" s="121">
        <v>120.20414954</v>
      </c>
      <c r="P195" s="121">
        <v>159.73475375999999</v>
      </c>
      <c r="Q195" s="121">
        <v>122.37431804000001</v>
      </c>
      <c r="R195" s="121">
        <v>147.54627324</v>
      </c>
      <c r="S195" s="121">
        <v>151.72925931</v>
      </c>
      <c r="T195" s="121"/>
      <c r="U195" s="121">
        <v>105.87631115000001</v>
      </c>
      <c r="V195" s="121">
        <v>159.36234490999999</v>
      </c>
      <c r="W195" s="121"/>
      <c r="X195" s="121">
        <v>128.16525489</v>
      </c>
      <c r="Y195" s="121">
        <v>169.01820036000001</v>
      </c>
      <c r="Z195" s="121"/>
      <c r="AB195" s="120" t="str">
        <f t="shared" si="6"/>
        <v>2013-03-01</v>
      </c>
      <c r="AC195" s="116">
        <f t="shared" si="7"/>
        <v>1.6500482679038107E-2</v>
      </c>
      <c r="AD195" s="117">
        <f t="shared" si="8"/>
        <v>1.016500482679038</v>
      </c>
    </row>
    <row r="196" spans="1:30" x14ac:dyDescent="0.25">
      <c r="A196" s="120" t="s">
        <v>254</v>
      </c>
      <c r="B196" s="121">
        <v>142.82697805999999</v>
      </c>
      <c r="C196" s="121"/>
      <c r="D196" s="121">
        <v>128.66784122000001</v>
      </c>
      <c r="E196" s="121"/>
      <c r="F196" s="121">
        <v>136.06101992000001</v>
      </c>
      <c r="G196" s="121"/>
      <c r="H196" s="121"/>
      <c r="I196" s="121">
        <v>149.41405179</v>
      </c>
      <c r="J196" s="121"/>
      <c r="K196" s="121">
        <v>147.32238411</v>
      </c>
      <c r="L196" s="121">
        <v>139.37521321</v>
      </c>
      <c r="M196" s="121">
        <v>141.9431233</v>
      </c>
      <c r="N196" s="121">
        <v>170.57475564000001</v>
      </c>
      <c r="O196" s="121">
        <v>124.11017882</v>
      </c>
      <c r="P196" s="121">
        <v>160.40437157</v>
      </c>
      <c r="Q196" s="121">
        <v>122.88516753</v>
      </c>
      <c r="R196" s="121">
        <v>148.05068177000001</v>
      </c>
      <c r="S196" s="121">
        <v>152.45352944999999</v>
      </c>
      <c r="T196" s="121"/>
      <c r="U196" s="121">
        <v>106.56026244</v>
      </c>
      <c r="V196" s="121">
        <v>160.13098525999999</v>
      </c>
      <c r="W196" s="121"/>
      <c r="X196" s="121">
        <v>129.64913935000001</v>
      </c>
      <c r="Y196" s="121">
        <v>169.69789538000001</v>
      </c>
      <c r="Z196" s="121"/>
      <c r="AB196" s="120" t="str">
        <f t="shared" si="6"/>
        <v>2013-04-01</v>
      </c>
      <c r="AC196" s="116">
        <f t="shared" si="7"/>
        <v>1.2510854773378061E-2</v>
      </c>
      <c r="AD196" s="117">
        <f t="shared" si="8"/>
        <v>1.0125108547733781</v>
      </c>
    </row>
    <row r="197" spans="1:30" x14ac:dyDescent="0.25">
      <c r="A197" s="120" t="s">
        <v>253</v>
      </c>
      <c r="B197" s="121">
        <v>145.27024922000001</v>
      </c>
      <c r="C197" s="121"/>
      <c r="D197" s="121">
        <v>132.48915313000001</v>
      </c>
      <c r="E197" s="121"/>
      <c r="F197" s="121">
        <v>140.27559833999999</v>
      </c>
      <c r="G197" s="121"/>
      <c r="H197" s="121"/>
      <c r="I197" s="121">
        <v>153.50336063</v>
      </c>
      <c r="J197" s="121"/>
      <c r="K197" s="121">
        <v>155.05878153</v>
      </c>
      <c r="L197" s="121">
        <v>140.39103845</v>
      </c>
      <c r="M197" s="121">
        <v>143.74395792999999</v>
      </c>
      <c r="N197" s="121">
        <v>176.28327168999999</v>
      </c>
      <c r="O197" s="121">
        <v>127.3125275</v>
      </c>
      <c r="P197" s="121">
        <v>163.55722008000001</v>
      </c>
      <c r="Q197" s="121">
        <v>126.31695945</v>
      </c>
      <c r="R197" s="121">
        <v>150.07032909</v>
      </c>
      <c r="S197" s="121">
        <v>154.39261212</v>
      </c>
      <c r="T197" s="121"/>
      <c r="U197" s="121">
        <v>110.69531800999999</v>
      </c>
      <c r="V197" s="121">
        <v>171.11744300999999</v>
      </c>
      <c r="W197" s="121"/>
      <c r="X197" s="121">
        <v>137.49590671999999</v>
      </c>
      <c r="Y197" s="121">
        <v>170.54657976999999</v>
      </c>
      <c r="Z197" s="121"/>
      <c r="AB197" s="120" t="str">
        <f t="shared" si="6"/>
        <v>2013-05-01</v>
      </c>
      <c r="AC197" s="116">
        <f t="shared" si="7"/>
        <v>2.96990442504293E-2</v>
      </c>
      <c r="AD197" s="117">
        <f t="shared" si="8"/>
        <v>1.0296990442504292</v>
      </c>
    </row>
    <row r="198" spans="1:30" x14ac:dyDescent="0.25">
      <c r="A198" s="120" t="s">
        <v>252</v>
      </c>
      <c r="B198" s="121">
        <v>145.78980369000001</v>
      </c>
      <c r="C198" s="121"/>
      <c r="D198" s="121">
        <v>132.95345162000001</v>
      </c>
      <c r="E198" s="121"/>
      <c r="F198" s="121">
        <v>140.83373141000001</v>
      </c>
      <c r="G198" s="121"/>
      <c r="H198" s="121"/>
      <c r="I198" s="121">
        <v>154.21299740000001</v>
      </c>
      <c r="J198" s="121"/>
      <c r="K198" s="121">
        <v>155.69777629999999</v>
      </c>
      <c r="L198" s="121">
        <v>141.08526867</v>
      </c>
      <c r="M198" s="121">
        <v>144.32235098999999</v>
      </c>
      <c r="N198" s="121">
        <v>177.42711753</v>
      </c>
      <c r="O198" s="121">
        <v>127.82400181</v>
      </c>
      <c r="P198" s="121">
        <v>164.24155003000001</v>
      </c>
      <c r="Q198" s="121">
        <v>126.83501172</v>
      </c>
      <c r="R198" s="121">
        <v>150.58378202</v>
      </c>
      <c r="S198" s="121">
        <v>155.12896667999999</v>
      </c>
      <c r="T198" s="121"/>
      <c r="U198" s="121">
        <v>110.9995818</v>
      </c>
      <c r="V198" s="121">
        <v>171.91130200000001</v>
      </c>
      <c r="W198" s="121"/>
      <c r="X198" s="121">
        <v>138.03610044999999</v>
      </c>
      <c r="Y198" s="121">
        <v>172.41172835</v>
      </c>
      <c r="Z198" s="121"/>
      <c r="AB198" s="120" t="str">
        <f t="shared" si="6"/>
        <v>2013-06-01</v>
      </c>
      <c r="AC198" s="116">
        <f t="shared" si="7"/>
        <v>3.5044264306258264E-3</v>
      </c>
      <c r="AD198" s="117">
        <f t="shared" si="8"/>
        <v>1.0035044264306259</v>
      </c>
    </row>
    <row r="199" spans="1:30" x14ac:dyDescent="0.25">
      <c r="A199" s="120" t="s">
        <v>251</v>
      </c>
      <c r="B199" s="121">
        <v>142.52176077999999</v>
      </c>
      <c r="C199" s="121"/>
      <c r="D199" s="121">
        <v>132.34339184999999</v>
      </c>
      <c r="E199" s="121"/>
      <c r="F199" s="121">
        <v>140.45267249</v>
      </c>
      <c r="G199" s="121"/>
      <c r="H199" s="121"/>
      <c r="I199" s="121">
        <v>154.92591476999999</v>
      </c>
      <c r="J199" s="121"/>
      <c r="K199" s="121">
        <v>156.33940435</v>
      </c>
      <c r="L199" s="121">
        <v>141.78293185000001</v>
      </c>
      <c r="M199" s="121">
        <v>144.90307136999999</v>
      </c>
      <c r="N199" s="121">
        <v>178.57838541999999</v>
      </c>
      <c r="O199" s="121">
        <v>128.87518936999999</v>
      </c>
      <c r="P199" s="121">
        <v>164.92874323999999</v>
      </c>
      <c r="Q199" s="121">
        <v>127.35518863999999</v>
      </c>
      <c r="R199" s="121">
        <v>151.09875416</v>
      </c>
      <c r="S199" s="121">
        <v>153.58545948</v>
      </c>
      <c r="T199" s="121"/>
      <c r="U199" s="121">
        <v>110.12972603</v>
      </c>
      <c r="V199" s="121">
        <v>172.70884391999999</v>
      </c>
      <c r="W199" s="121"/>
      <c r="X199" s="121">
        <v>138.57857697</v>
      </c>
      <c r="Y199" s="121">
        <v>169.80327130000001</v>
      </c>
      <c r="Z199" s="121"/>
      <c r="AB199" s="120" t="str">
        <f t="shared" si="6"/>
        <v>2013-07-01</v>
      </c>
      <c r="AC199" s="116">
        <f t="shared" si="7"/>
        <v>-4.5885214905413583E-3</v>
      </c>
      <c r="AD199" s="117">
        <f t="shared" si="8"/>
        <v>0.99541147850945866</v>
      </c>
    </row>
    <row r="200" spans="1:30" x14ac:dyDescent="0.25">
      <c r="A200" s="120" t="s">
        <v>250</v>
      </c>
      <c r="B200" s="121">
        <v>144.41630889999999</v>
      </c>
      <c r="C200" s="121"/>
      <c r="D200" s="121">
        <v>133.37821941000001</v>
      </c>
      <c r="E200" s="121"/>
      <c r="F200" s="121">
        <v>141.96887529</v>
      </c>
      <c r="G200" s="121"/>
      <c r="H200" s="121"/>
      <c r="I200" s="121">
        <v>156.49782625</v>
      </c>
      <c r="J200" s="121"/>
      <c r="K200" s="121">
        <v>157.63341797999999</v>
      </c>
      <c r="L200" s="121">
        <v>143.95085180999999</v>
      </c>
      <c r="M200" s="121">
        <v>146.13886787999999</v>
      </c>
      <c r="N200" s="121">
        <v>180.51004435999999</v>
      </c>
      <c r="O200" s="121">
        <v>129.29661358999999</v>
      </c>
      <c r="P200" s="121">
        <v>166.33130753</v>
      </c>
      <c r="Q200" s="121">
        <v>130.73981843999999</v>
      </c>
      <c r="R200" s="121">
        <v>153.30584103999999</v>
      </c>
      <c r="S200" s="121">
        <v>155.22568860000001</v>
      </c>
      <c r="T200" s="121"/>
      <c r="U200" s="121">
        <v>110.02689522999999</v>
      </c>
      <c r="V200" s="121">
        <v>176.99162525</v>
      </c>
      <c r="W200" s="121"/>
      <c r="X200" s="121">
        <v>140.89124505999999</v>
      </c>
      <c r="Y200" s="121">
        <v>169.43807554</v>
      </c>
      <c r="Z200" s="121"/>
      <c r="AB200" s="120" t="str">
        <f t="shared" si="6"/>
        <v>2013-08-01</v>
      </c>
      <c r="AC200" s="116">
        <f t="shared" si="7"/>
        <v>7.8192612833507709E-3</v>
      </c>
      <c r="AD200" s="117">
        <f t="shared" si="8"/>
        <v>1.0078192612833508</v>
      </c>
    </row>
    <row r="201" spans="1:30" x14ac:dyDescent="0.25">
      <c r="A201" s="120" t="s">
        <v>249</v>
      </c>
      <c r="B201" s="121">
        <v>144.94671668999999</v>
      </c>
      <c r="C201" s="121"/>
      <c r="D201" s="121">
        <v>133.85058961999999</v>
      </c>
      <c r="E201" s="121"/>
      <c r="F201" s="121">
        <v>142.51255441999999</v>
      </c>
      <c r="G201" s="121"/>
      <c r="H201" s="121"/>
      <c r="I201" s="121">
        <v>157.22216791</v>
      </c>
      <c r="J201" s="121"/>
      <c r="K201" s="121">
        <v>158.28302278999999</v>
      </c>
      <c r="L201" s="121">
        <v>144.65825393</v>
      </c>
      <c r="M201" s="121">
        <v>146.73079838000001</v>
      </c>
      <c r="N201" s="121">
        <v>181.68215169999999</v>
      </c>
      <c r="O201" s="121">
        <v>129.81620647</v>
      </c>
      <c r="P201" s="121">
        <v>167.03438861999999</v>
      </c>
      <c r="Q201" s="121">
        <v>131.28307857999999</v>
      </c>
      <c r="R201" s="121">
        <v>153.82876374</v>
      </c>
      <c r="S201" s="121">
        <v>155.97911621</v>
      </c>
      <c r="T201" s="121"/>
      <c r="U201" s="121">
        <v>110.33552821000001</v>
      </c>
      <c r="V201" s="121">
        <v>177.80960286000001</v>
      </c>
      <c r="W201" s="121"/>
      <c r="X201" s="121">
        <v>141.44477839000001</v>
      </c>
      <c r="Y201" s="121">
        <v>170.13013982000001</v>
      </c>
      <c r="Z201" s="121"/>
      <c r="AB201" s="120" t="str">
        <f t="shared" si="6"/>
        <v>2013-09-01</v>
      </c>
      <c r="AC201" s="116">
        <f t="shared" si="7"/>
        <v>3.5415843163112727E-3</v>
      </c>
      <c r="AD201" s="117">
        <f t="shared" si="8"/>
        <v>1.0035415843163114</v>
      </c>
    </row>
    <row r="202" spans="1:30" x14ac:dyDescent="0.25">
      <c r="A202" s="120" t="s">
        <v>248</v>
      </c>
      <c r="B202" s="121">
        <v>145.47916796999999</v>
      </c>
      <c r="C202" s="121"/>
      <c r="D202" s="121">
        <v>134.32473514</v>
      </c>
      <c r="E202" s="121"/>
      <c r="F202" s="121">
        <v>143.05837055999999</v>
      </c>
      <c r="G202" s="121"/>
      <c r="H202" s="121"/>
      <c r="I202" s="121">
        <v>157.94986215</v>
      </c>
      <c r="J202" s="121"/>
      <c r="K202" s="121">
        <v>158.93530459999999</v>
      </c>
      <c r="L202" s="121">
        <v>145.36913236999999</v>
      </c>
      <c r="M202" s="121">
        <v>147.32512647999999</v>
      </c>
      <c r="N202" s="121">
        <v>182.86186989999999</v>
      </c>
      <c r="O202" s="121">
        <v>130.33815952</v>
      </c>
      <c r="P202" s="121">
        <v>167.74044162000001</v>
      </c>
      <c r="Q202" s="121">
        <v>131.82859611999999</v>
      </c>
      <c r="R202" s="121">
        <v>154.35352821999999</v>
      </c>
      <c r="S202" s="121">
        <v>156.73620076</v>
      </c>
      <c r="T202" s="121"/>
      <c r="U202" s="121">
        <v>110.64503969</v>
      </c>
      <c r="V202" s="121">
        <v>178.63136080000001</v>
      </c>
      <c r="W202" s="121"/>
      <c r="X202" s="121">
        <v>142.00048644</v>
      </c>
      <c r="Y202" s="121">
        <v>170.82503080999999</v>
      </c>
      <c r="Z202" s="121"/>
      <c r="AB202" s="120" t="str">
        <f t="shared" si="6"/>
        <v>2013-10-01</v>
      </c>
      <c r="AC202" s="116">
        <f t="shared" si="7"/>
        <v>3.5423491323131277E-3</v>
      </c>
      <c r="AD202" s="117">
        <f t="shared" si="8"/>
        <v>1.0035423491323132</v>
      </c>
    </row>
    <row r="203" spans="1:30" x14ac:dyDescent="0.25">
      <c r="A203" s="120" t="s">
        <v>247</v>
      </c>
      <c r="B203" s="121">
        <v>148.03852856</v>
      </c>
      <c r="C203" s="121"/>
      <c r="D203" s="121">
        <v>136.10582106000001</v>
      </c>
      <c r="E203" s="121"/>
      <c r="F203" s="121">
        <v>145.29578533</v>
      </c>
      <c r="G203" s="121"/>
      <c r="H203" s="121"/>
      <c r="I203" s="121">
        <v>160.09077869000001</v>
      </c>
      <c r="J203" s="121"/>
      <c r="K203" s="121">
        <v>160.35199510000001</v>
      </c>
      <c r="L203" s="121">
        <v>146.90565305999999</v>
      </c>
      <c r="M203" s="121">
        <v>149.2104176</v>
      </c>
      <c r="N203" s="121">
        <v>187.01179174999999</v>
      </c>
      <c r="O203" s="121">
        <v>131.84219524</v>
      </c>
      <c r="P203" s="121">
        <v>171.36868953999999</v>
      </c>
      <c r="Q203" s="121">
        <v>137.48504661999999</v>
      </c>
      <c r="R203" s="121">
        <v>156.98929519999999</v>
      </c>
      <c r="S203" s="121">
        <v>158.61834906000001</v>
      </c>
      <c r="T203" s="121"/>
      <c r="U203" s="121">
        <v>111.70242242</v>
      </c>
      <c r="V203" s="121">
        <v>182.87040732</v>
      </c>
      <c r="W203" s="121"/>
      <c r="X203" s="121">
        <v>143.65095278999999</v>
      </c>
      <c r="Y203" s="121">
        <v>169.35425710999999</v>
      </c>
      <c r="Z203" s="121"/>
      <c r="AB203" s="120" t="str">
        <f t="shared" si="6"/>
        <v>2013-11-01</v>
      </c>
      <c r="AC203" s="116">
        <f t="shared" si="7"/>
        <v>1.3259552815374415E-2</v>
      </c>
      <c r="AD203" s="117">
        <f t="shared" si="8"/>
        <v>1.0132595528153745</v>
      </c>
    </row>
    <row r="204" spans="1:30" x14ac:dyDescent="0.25">
      <c r="A204" s="120" t="s">
        <v>246</v>
      </c>
      <c r="B204" s="121">
        <v>149.91242299999999</v>
      </c>
      <c r="C204" s="121"/>
      <c r="D204" s="121">
        <v>136.8937612</v>
      </c>
      <c r="E204" s="121"/>
      <c r="F204" s="121">
        <v>146.10060139000001</v>
      </c>
      <c r="G204" s="121"/>
      <c r="H204" s="121"/>
      <c r="I204" s="121">
        <v>161.23323207000001</v>
      </c>
      <c r="J204" s="121"/>
      <c r="K204" s="121">
        <v>161.01234206999999</v>
      </c>
      <c r="L204" s="121">
        <v>149.47899691000001</v>
      </c>
      <c r="M204" s="121">
        <v>149.81597651999999</v>
      </c>
      <c r="N204" s="121">
        <v>188.21096438999999</v>
      </c>
      <c r="O204" s="121">
        <v>132.37079248000001</v>
      </c>
      <c r="P204" s="121">
        <v>172.09016423</v>
      </c>
      <c r="Q204" s="121">
        <v>138.04852120999999</v>
      </c>
      <c r="R204" s="121">
        <v>157.52261340000001</v>
      </c>
      <c r="S204" s="121">
        <v>158.76843388</v>
      </c>
      <c r="T204" s="121"/>
      <c r="U204" s="121">
        <v>112.01861215</v>
      </c>
      <c r="V204" s="121">
        <v>183.71390736000001</v>
      </c>
      <c r="W204" s="121"/>
      <c r="X204" s="121">
        <v>144.21406325999999</v>
      </c>
      <c r="Y204" s="121">
        <v>170.05441417</v>
      </c>
      <c r="Z204" s="121"/>
      <c r="AB204" s="120" t="str">
        <f t="shared" si="6"/>
        <v>2013-12-01</v>
      </c>
      <c r="AC204" s="116">
        <f t="shared" si="7"/>
        <v>5.7891729675003303E-3</v>
      </c>
      <c r="AD204" s="117">
        <f t="shared" si="8"/>
        <v>1.0057891729675004</v>
      </c>
    </row>
    <row r="205" spans="1:30" x14ac:dyDescent="0.25">
      <c r="A205" s="120" t="s">
        <v>245</v>
      </c>
      <c r="B205" s="121">
        <v>150.45994665000001</v>
      </c>
      <c r="C205" s="121"/>
      <c r="D205" s="121">
        <v>137.3726891</v>
      </c>
      <c r="E205" s="121"/>
      <c r="F205" s="121">
        <v>146.65385449999999</v>
      </c>
      <c r="G205" s="121"/>
      <c r="H205" s="121"/>
      <c r="I205" s="121">
        <v>161.97500708000001</v>
      </c>
      <c r="J205" s="121"/>
      <c r="K205" s="121">
        <v>161.67540842</v>
      </c>
      <c r="L205" s="121">
        <v>150.20228496999999</v>
      </c>
      <c r="M205" s="121">
        <v>150.42399305999999</v>
      </c>
      <c r="N205" s="121">
        <v>189.41782646999999</v>
      </c>
      <c r="O205" s="121">
        <v>132.90063825999999</v>
      </c>
      <c r="P205" s="121">
        <v>172.81467638999999</v>
      </c>
      <c r="Q205" s="121">
        <v>138.61151434000001</v>
      </c>
      <c r="R205" s="121">
        <v>158.05685260999999</v>
      </c>
      <c r="S205" s="121">
        <v>159.54233968</v>
      </c>
      <c r="T205" s="121"/>
      <c r="U205" s="121">
        <v>112.33357673</v>
      </c>
      <c r="V205" s="121">
        <v>184.56129809999999</v>
      </c>
      <c r="W205" s="121"/>
      <c r="X205" s="121">
        <v>144.74236214999999</v>
      </c>
      <c r="Y205" s="121">
        <v>170.75746587</v>
      </c>
      <c r="Z205" s="121"/>
      <c r="AB205" s="120" t="str">
        <f t="shared" si="6"/>
        <v>2014-01-01</v>
      </c>
      <c r="AC205" s="116">
        <f t="shared" si="7"/>
        <v>3.4985370830763773E-3</v>
      </c>
      <c r="AD205" s="117">
        <f t="shared" si="8"/>
        <v>1.0034985370830765</v>
      </c>
    </row>
    <row r="206" spans="1:30" x14ac:dyDescent="0.25">
      <c r="A206" s="120" t="s">
        <v>244</v>
      </c>
      <c r="B206" s="121">
        <v>152.16155032</v>
      </c>
      <c r="C206" s="121"/>
      <c r="D206" s="121">
        <v>139.31388802000001</v>
      </c>
      <c r="E206" s="121"/>
      <c r="F206" s="121">
        <v>149.04076742000001</v>
      </c>
      <c r="G206" s="121"/>
      <c r="H206" s="121"/>
      <c r="I206" s="121">
        <v>163.96771401000001</v>
      </c>
      <c r="J206" s="121"/>
      <c r="K206" s="121">
        <v>163.01312304000001</v>
      </c>
      <c r="L206" s="121">
        <v>151.67451650000001</v>
      </c>
      <c r="M206" s="121">
        <v>153.04924362</v>
      </c>
      <c r="N206" s="121">
        <v>191.57249501000001</v>
      </c>
      <c r="O206" s="121">
        <v>135.08638673999999</v>
      </c>
      <c r="P206" s="121">
        <v>175.90915896999999</v>
      </c>
      <c r="Q206" s="121">
        <v>143.16220845000001</v>
      </c>
      <c r="R206" s="121">
        <v>160.49015549999999</v>
      </c>
      <c r="S206" s="121">
        <v>161.62503912</v>
      </c>
      <c r="T206" s="121"/>
      <c r="U206" s="121">
        <v>114.07458090999999</v>
      </c>
      <c r="V206" s="121">
        <v>192.10790491</v>
      </c>
      <c r="W206" s="121"/>
      <c r="X206" s="121">
        <v>146.35527501999999</v>
      </c>
      <c r="Y206" s="121">
        <v>171.27928270000001</v>
      </c>
      <c r="Z206" s="121"/>
      <c r="AB206" s="120" t="str">
        <f t="shared" ref="AB206:AB269" si="9">A206</f>
        <v>2014-02-01</v>
      </c>
      <c r="AC206" s="116">
        <f t="shared" ref="AC206:AC269" si="10">(D206-D205)/D205</f>
        <v>1.4130894086137571E-2</v>
      </c>
      <c r="AD206" s="117">
        <f t="shared" ref="AD206:AD269" si="11">1+AC206</f>
        <v>1.0141308940861375</v>
      </c>
    </row>
    <row r="207" spans="1:30" x14ac:dyDescent="0.25">
      <c r="A207" s="120" t="s">
        <v>243</v>
      </c>
      <c r="B207" s="121">
        <v>152.72499968</v>
      </c>
      <c r="C207" s="121"/>
      <c r="D207" s="121">
        <v>139.83623659</v>
      </c>
      <c r="E207" s="121"/>
      <c r="F207" s="121">
        <v>150.18559683999999</v>
      </c>
      <c r="G207" s="121"/>
      <c r="H207" s="121"/>
      <c r="I207" s="121">
        <v>168.20745535</v>
      </c>
      <c r="J207" s="121"/>
      <c r="K207" s="121">
        <v>166.64463766</v>
      </c>
      <c r="L207" s="121">
        <v>159.48643394000001</v>
      </c>
      <c r="M207" s="121">
        <v>157.40123722999999</v>
      </c>
      <c r="N207" s="121">
        <v>192.83066256999999</v>
      </c>
      <c r="O207" s="121">
        <v>135.70760141</v>
      </c>
      <c r="P207" s="121">
        <v>177.27965753999999</v>
      </c>
      <c r="Q207" s="121">
        <v>144.44101853000001</v>
      </c>
      <c r="R207" s="121">
        <v>161.03499251</v>
      </c>
      <c r="S207" s="121">
        <v>162.41199967</v>
      </c>
      <c r="T207" s="121">
        <v>100</v>
      </c>
      <c r="U207" s="121">
        <v>114.39370637</v>
      </c>
      <c r="V207" s="121">
        <v>192.97690114</v>
      </c>
      <c r="W207" s="121"/>
      <c r="X207" s="121">
        <v>146.99958910000001</v>
      </c>
      <c r="Y207" s="121">
        <v>172.07561236000001</v>
      </c>
      <c r="Z207" s="121"/>
      <c r="AB207" s="120" t="str">
        <f t="shared" si="9"/>
        <v>2014-03-01</v>
      </c>
      <c r="AC207" s="116">
        <f t="shared" si="10"/>
        <v>3.7494364519135557E-3</v>
      </c>
      <c r="AD207" s="117">
        <f t="shared" si="11"/>
        <v>1.0037494364519135</v>
      </c>
    </row>
    <row r="208" spans="1:30" x14ac:dyDescent="0.25">
      <c r="A208" s="120" t="s">
        <v>242</v>
      </c>
      <c r="B208" s="121">
        <v>153.28962566000001</v>
      </c>
      <c r="C208" s="121"/>
      <c r="D208" s="121">
        <v>141.32772765000001</v>
      </c>
      <c r="E208" s="121"/>
      <c r="F208" s="121">
        <v>151.5670241</v>
      </c>
      <c r="G208" s="121"/>
      <c r="H208" s="121"/>
      <c r="I208" s="121">
        <v>168.96342390999999</v>
      </c>
      <c r="J208" s="121"/>
      <c r="K208" s="121">
        <v>167.31742023000001</v>
      </c>
      <c r="L208" s="121">
        <v>160.21781279000001</v>
      </c>
      <c r="M208" s="121">
        <v>158.02133307</v>
      </c>
      <c r="N208" s="121">
        <v>194.06693053000001</v>
      </c>
      <c r="O208" s="121">
        <v>136.25233782999999</v>
      </c>
      <c r="P208" s="121">
        <v>178.02309119</v>
      </c>
      <c r="Q208" s="121">
        <v>145.01833803</v>
      </c>
      <c r="R208" s="121">
        <v>161.58067489999999</v>
      </c>
      <c r="S208" s="121">
        <v>165.52878093999999</v>
      </c>
      <c r="T208" s="121">
        <v>100.50178</v>
      </c>
      <c r="U208" s="121">
        <v>117.97356396000001</v>
      </c>
      <c r="V208" s="121">
        <v>193.84982825</v>
      </c>
      <c r="W208" s="121"/>
      <c r="X208" s="121">
        <v>147.57712089</v>
      </c>
      <c r="Y208" s="121">
        <v>172.78607339000001</v>
      </c>
      <c r="Z208" s="121"/>
      <c r="AB208" s="120" t="str">
        <f t="shared" si="9"/>
        <v>2014-04-01</v>
      </c>
      <c r="AC208" s="116">
        <f t="shared" si="10"/>
        <v>1.0665983985060103E-2</v>
      </c>
      <c r="AD208" s="117">
        <f t="shared" si="11"/>
        <v>1.01066598398506</v>
      </c>
    </row>
    <row r="209" spans="1:30" x14ac:dyDescent="0.25">
      <c r="A209" s="120" t="s">
        <v>241</v>
      </c>
      <c r="B209" s="121">
        <v>157.99453629999999</v>
      </c>
      <c r="C209" s="121"/>
      <c r="D209" s="121">
        <v>145.02642743000001</v>
      </c>
      <c r="E209" s="121"/>
      <c r="F209" s="121">
        <v>155.26802337000001</v>
      </c>
      <c r="G209" s="121"/>
      <c r="H209" s="121"/>
      <c r="I209" s="121">
        <v>173.31561110999999</v>
      </c>
      <c r="J209" s="121"/>
      <c r="K209" s="121">
        <v>173.42055611000001</v>
      </c>
      <c r="L209" s="121">
        <v>161.74769566000001</v>
      </c>
      <c r="M209" s="121">
        <v>160.65855022</v>
      </c>
      <c r="N209" s="121">
        <v>199.9091037</v>
      </c>
      <c r="O209" s="121">
        <v>139.66900075000001</v>
      </c>
      <c r="P209" s="121">
        <v>185.53149156000001</v>
      </c>
      <c r="Q209" s="121">
        <v>150.49267284000001</v>
      </c>
      <c r="R209" s="121">
        <v>163.55947205000001</v>
      </c>
      <c r="S209" s="121">
        <v>168.52760627000001</v>
      </c>
      <c r="T209" s="121">
        <v>99.974453350000005</v>
      </c>
      <c r="U209" s="121">
        <v>121.01379171000001</v>
      </c>
      <c r="V209" s="121">
        <v>198.36782238000001</v>
      </c>
      <c r="W209" s="121"/>
      <c r="X209" s="121">
        <v>152.60115590999999</v>
      </c>
      <c r="Y209" s="121">
        <v>173.59508833999999</v>
      </c>
      <c r="Z209" s="121"/>
      <c r="AB209" s="120" t="str">
        <f t="shared" si="9"/>
        <v>2014-05-01</v>
      </c>
      <c r="AC209" s="116">
        <f t="shared" si="10"/>
        <v>2.6171083633070767E-2</v>
      </c>
      <c r="AD209" s="117">
        <f t="shared" si="11"/>
        <v>1.0261710836330709</v>
      </c>
    </row>
    <row r="210" spans="1:30" x14ac:dyDescent="0.25">
      <c r="A210" s="120" t="s">
        <v>240</v>
      </c>
      <c r="B210" s="121">
        <v>158.57720603000001</v>
      </c>
      <c r="C210" s="121"/>
      <c r="D210" s="121">
        <v>146.08759079000001</v>
      </c>
      <c r="E210" s="121"/>
      <c r="F210" s="121">
        <v>156.82151411000001</v>
      </c>
      <c r="G210" s="121"/>
      <c r="H210" s="121"/>
      <c r="I210" s="121">
        <v>178.33512918</v>
      </c>
      <c r="J210" s="121"/>
      <c r="K210" s="121">
        <v>178.36514876999999</v>
      </c>
      <c r="L210" s="121">
        <v>168.74054973</v>
      </c>
      <c r="M210" s="121">
        <v>163.28331527</v>
      </c>
      <c r="N210" s="121">
        <v>204.73310968000001</v>
      </c>
      <c r="O210" s="121">
        <v>142.03009861999999</v>
      </c>
      <c r="P210" s="121">
        <v>193.05928542999999</v>
      </c>
      <c r="Q210" s="121">
        <v>151.08872110999999</v>
      </c>
      <c r="R210" s="121">
        <v>164.11107838000001</v>
      </c>
      <c r="S210" s="121">
        <v>169.33559843</v>
      </c>
      <c r="T210" s="121">
        <v>99.474386019999997</v>
      </c>
      <c r="U210" s="121">
        <v>121.62694499</v>
      </c>
      <c r="V210" s="121">
        <v>204.16365033</v>
      </c>
      <c r="W210" s="121"/>
      <c r="X210" s="121">
        <v>153.18781981999999</v>
      </c>
      <c r="Y210" s="121">
        <v>174.85334101000001</v>
      </c>
      <c r="Z210" s="121"/>
      <c r="AB210" s="120" t="str">
        <f t="shared" si="9"/>
        <v>2014-06-01</v>
      </c>
      <c r="AC210" s="116">
        <f t="shared" si="10"/>
        <v>7.3170344109330498E-3</v>
      </c>
      <c r="AD210" s="117">
        <f t="shared" si="11"/>
        <v>1.007317034410933</v>
      </c>
    </row>
    <row r="211" spans="1:30" x14ac:dyDescent="0.25">
      <c r="A211" s="120" t="s">
        <v>239</v>
      </c>
      <c r="B211" s="121">
        <v>159.16202458999999</v>
      </c>
      <c r="C211" s="121"/>
      <c r="D211" s="121">
        <v>146.59562156999999</v>
      </c>
      <c r="E211" s="121"/>
      <c r="F211" s="121">
        <v>157.41455558000001</v>
      </c>
      <c r="G211" s="121"/>
      <c r="H211" s="121"/>
      <c r="I211" s="121">
        <v>179.101811</v>
      </c>
      <c r="J211" s="121"/>
      <c r="K211" s="121">
        <v>179.04612139</v>
      </c>
      <c r="L211" s="121">
        <v>169.47288857000001</v>
      </c>
      <c r="M211" s="121">
        <v>163.91787335999999</v>
      </c>
      <c r="N211" s="121">
        <v>205.9920477</v>
      </c>
      <c r="O211" s="121">
        <v>142.58282958999999</v>
      </c>
      <c r="P211" s="121">
        <v>193.81570970000001</v>
      </c>
      <c r="Q211" s="121">
        <v>151.68518506000001</v>
      </c>
      <c r="R211" s="121">
        <v>164.66284365999999</v>
      </c>
      <c r="S211" s="121">
        <v>170.14746445</v>
      </c>
      <c r="T211" s="121">
        <v>99.986482280000004</v>
      </c>
      <c r="U211" s="121">
        <v>121.95971145</v>
      </c>
      <c r="V211" s="121">
        <v>205.06350348999999</v>
      </c>
      <c r="W211" s="121"/>
      <c r="X211" s="121">
        <v>153.77413582</v>
      </c>
      <c r="Y211" s="121">
        <v>175.57335388999999</v>
      </c>
      <c r="Z211" s="121"/>
      <c r="AB211" s="120" t="str">
        <f t="shared" si="9"/>
        <v>2014-07-01</v>
      </c>
      <c r="AC211" s="116">
        <f t="shared" si="10"/>
        <v>3.477576550155279E-3</v>
      </c>
      <c r="AD211" s="117">
        <f t="shared" si="11"/>
        <v>1.0034775765501553</v>
      </c>
    </row>
    <row r="212" spans="1:30" x14ac:dyDescent="0.25">
      <c r="A212" s="120" t="s">
        <v>238</v>
      </c>
      <c r="B212" s="121">
        <v>163.92225175999999</v>
      </c>
      <c r="C212" s="121"/>
      <c r="D212" s="121">
        <v>150.07927315000001</v>
      </c>
      <c r="E212" s="121"/>
      <c r="F212" s="121">
        <v>161.79603104</v>
      </c>
      <c r="G212" s="121"/>
      <c r="H212" s="121"/>
      <c r="I212" s="121">
        <v>187.61889615999999</v>
      </c>
      <c r="J212" s="121"/>
      <c r="K212" s="121">
        <v>189.06176793</v>
      </c>
      <c r="L212" s="121">
        <v>175.56381920000001</v>
      </c>
      <c r="M212" s="121">
        <v>173.07362294999999</v>
      </c>
      <c r="N212" s="121">
        <v>217.22724425000001</v>
      </c>
      <c r="O212" s="121">
        <v>145.59337013000001</v>
      </c>
      <c r="P212" s="121">
        <v>196.60560332</v>
      </c>
      <c r="Q212" s="121">
        <v>156.64530728</v>
      </c>
      <c r="R212" s="121">
        <v>170.31933522</v>
      </c>
      <c r="S212" s="121">
        <v>183.08827324000001</v>
      </c>
      <c r="T212" s="121">
        <v>100.6908208</v>
      </c>
      <c r="U212" s="121">
        <v>124.14733784000001</v>
      </c>
      <c r="V212" s="121">
        <v>208.72015084</v>
      </c>
      <c r="W212" s="121"/>
      <c r="X212" s="121">
        <v>156.51718037000001</v>
      </c>
      <c r="Y212" s="121">
        <v>176.60871021</v>
      </c>
      <c r="Z212" s="121"/>
      <c r="AB212" s="120" t="str">
        <f t="shared" si="9"/>
        <v>2014-08-01</v>
      </c>
      <c r="AC212" s="119">
        <f t="shared" si="10"/>
        <v>2.3763680952343838E-2</v>
      </c>
      <c r="AD212" s="117">
        <f t="shared" si="11"/>
        <v>1.0237636809523438</v>
      </c>
    </row>
    <row r="213" spans="1:30" x14ac:dyDescent="0.25">
      <c r="A213" s="120" t="s">
        <v>237</v>
      </c>
      <c r="B213" s="121">
        <v>164.51147610999999</v>
      </c>
      <c r="C213" s="121"/>
      <c r="D213" s="121">
        <v>152.38138237000001</v>
      </c>
      <c r="E213" s="121"/>
      <c r="F213" s="121">
        <v>164.01271531</v>
      </c>
      <c r="G213" s="121"/>
      <c r="H213" s="121"/>
      <c r="I213" s="121">
        <v>188.97579417</v>
      </c>
      <c r="J213" s="121"/>
      <c r="K213" s="121">
        <v>189.7482746</v>
      </c>
      <c r="L213" s="121">
        <v>176.30995017000001</v>
      </c>
      <c r="M213" s="121">
        <v>173.71846350000001</v>
      </c>
      <c r="N213" s="121">
        <v>218.49920513000001</v>
      </c>
      <c r="O213" s="121">
        <v>146.15396466999999</v>
      </c>
      <c r="P213" s="121">
        <v>203.45359999999999</v>
      </c>
      <c r="Q213" s="121">
        <v>157.26870839</v>
      </c>
      <c r="R213" s="121">
        <v>170.87822492999999</v>
      </c>
      <c r="S213" s="121">
        <v>183.91447294</v>
      </c>
      <c r="T213" s="121">
        <v>103.58312386999999</v>
      </c>
      <c r="U213" s="121">
        <v>130.41324976000001</v>
      </c>
      <c r="V213" s="121">
        <v>209.64008681999999</v>
      </c>
      <c r="W213" s="121"/>
      <c r="X213" s="121">
        <v>157.08061606000001</v>
      </c>
      <c r="Y213" s="121">
        <v>177.33552900999999</v>
      </c>
      <c r="Z213" s="121"/>
      <c r="AB213" s="120" t="str">
        <f t="shared" si="9"/>
        <v>2014-09-01</v>
      </c>
      <c r="AC213" s="119">
        <f t="shared" si="10"/>
        <v>1.53392881753839E-2</v>
      </c>
      <c r="AD213" s="117">
        <f t="shared" si="11"/>
        <v>1.015339288175384</v>
      </c>
    </row>
    <row r="214" spans="1:30" x14ac:dyDescent="0.25">
      <c r="A214" s="120" t="s">
        <v>236</v>
      </c>
      <c r="B214" s="121">
        <v>165.10281845</v>
      </c>
      <c r="C214" s="121"/>
      <c r="D214" s="121">
        <v>153.50888852</v>
      </c>
      <c r="E214" s="121"/>
      <c r="F214" s="121">
        <v>164.87822918000001</v>
      </c>
      <c r="G214" s="121"/>
      <c r="H214" s="121"/>
      <c r="I214" s="121">
        <v>189.75595479</v>
      </c>
      <c r="J214" s="121"/>
      <c r="K214" s="121">
        <v>190.43727405999999</v>
      </c>
      <c r="L214" s="121">
        <v>177.05925212</v>
      </c>
      <c r="M214" s="121">
        <v>174.36570660999999</v>
      </c>
      <c r="N214" s="121">
        <v>219.77861389</v>
      </c>
      <c r="O214" s="121">
        <v>149.08264385999999</v>
      </c>
      <c r="P214" s="121">
        <v>204.2252445</v>
      </c>
      <c r="Q214" s="121">
        <v>157.89459044</v>
      </c>
      <c r="R214" s="121">
        <v>171.44005711</v>
      </c>
      <c r="S214" s="121">
        <v>184.74440093000001</v>
      </c>
      <c r="T214" s="121">
        <v>104.10286850999999</v>
      </c>
      <c r="U214" s="121">
        <v>130.74192128999999</v>
      </c>
      <c r="V214" s="121">
        <v>210.56239178999999</v>
      </c>
      <c r="W214" s="121"/>
      <c r="X214" s="121">
        <v>157.64608003000001</v>
      </c>
      <c r="Y214" s="121">
        <v>178.06533898000001</v>
      </c>
      <c r="Z214" s="121"/>
      <c r="AB214" s="120" t="str">
        <f t="shared" si="9"/>
        <v>2014-10-01</v>
      </c>
      <c r="AC214" s="119">
        <f t="shared" si="10"/>
        <v>7.399238230181359E-3</v>
      </c>
      <c r="AD214" s="117">
        <f t="shared" si="11"/>
        <v>1.0073992382301813</v>
      </c>
    </row>
    <row r="215" spans="1:30" x14ac:dyDescent="0.25">
      <c r="A215" s="120" t="s">
        <v>235</v>
      </c>
      <c r="B215" s="121">
        <v>170.04200048000001</v>
      </c>
      <c r="C215" s="121"/>
      <c r="D215" s="121">
        <v>156.87949087000001</v>
      </c>
      <c r="E215" s="121"/>
      <c r="F215" s="121">
        <v>168.63911847</v>
      </c>
      <c r="G215" s="121"/>
      <c r="H215" s="121"/>
      <c r="I215" s="121">
        <v>193.78612866</v>
      </c>
      <c r="J215" s="121"/>
      <c r="K215" s="121">
        <v>192.24172917000001</v>
      </c>
      <c r="L215" s="121">
        <v>184.45719636999999</v>
      </c>
      <c r="M215" s="121">
        <v>179.14978533999999</v>
      </c>
      <c r="N215" s="121">
        <v>222.00853253</v>
      </c>
      <c r="O215" s="121">
        <v>150.96289483999999</v>
      </c>
      <c r="P215" s="121">
        <v>207.61226275000001</v>
      </c>
      <c r="Q215" s="121">
        <v>164.6417477</v>
      </c>
      <c r="R215" s="121">
        <v>179.47293396000001</v>
      </c>
      <c r="S215" s="121">
        <v>187.62278813</v>
      </c>
      <c r="T215" s="121">
        <v>104.87061235</v>
      </c>
      <c r="U215" s="121">
        <v>132.55023163000001</v>
      </c>
      <c r="V215" s="121">
        <v>214.38447937000001</v>
      </c>
      <c r="W215" s="121"/>
      <c r="X215" s="121">
        <v>160.18149192000001</v>
      </c>
      <c r="Y215" s="121">
        <v>180.1358194</v>
      </c>
      <c r="Z215" s="121"/>
      <c r="AB215" s="120" t="str">
        <f t="shared" si="9"/>
        <v>2014-11-01</v>
      </c>
      <c r="AC215" s="119">
        <f t="shared" si="10"/>
        <v>2.1957050060725781E-2</v>
      </c>
      <c r="AD215" s="117">
        <f t="shared" si="11"/>
        <v>1.0219570500607258</v>
      </c>
    </row>
    <row r="216" spans="1:30" x14ac:dyDescent="0.25">
      <c r="A216" s="120" t="s">
        <v>234</v>
      </c>
      <c r="B216" s="121">
        <v>170.63714346</v>
      </c>
      <c r="C216" s="121"/>
      <c r="D216" s="121">
        <v>157.50876957</v>
      </c>
      <c r="E216" s="121"/>
      <c r="F216" s="121">
        <v>169.47576591999999</v>
      </c>
      <c r="G216" s="121"/>
      <c r="H216" s="121"/>
      <c r="I216" s="121">
        <v>194.74722416</v>
      </c>
      <c r="J216" s="121"/>
      <c r="K216" s="121">
        <v>192.93969031</v>
      </c>
      <c r="L216" s="121">
        <v>185.21168965999999</v>
      </c>
      <c r="M216" s="121">
        <v>180.19663369</v>
      </c>
      <c r="N216" s="121">
        <v>223.35305059999999</v>
      </c>
      <c r="O216" s="121">
        <v>150.98603899</v>
      </c>
      <c r="P216" s="121">
        <v>209.0303103</v>
      </c>
      <c r="Q216" s="121">
        <v>165.28746387999999</v>
      </c>
      <c r="R216" s="121">
        <v>180.04098811</v>
      </c>
      <c r="S216" s="121">
        <v>188.46949821999999</v>
      </c>
      <c r="T216" s="121">
        <v>106.37213971</v>
      </c>
      <c r="U216" s="121">
        <v>133.82974684000001</v>
      </c>
      <c r="V216" s="121">
        <v>215.32765714000001</v>
      </c>
      <c r="W216" s="121"/>
      <c r="X216" s="121">
        <v>160.55182708999999</v>
      </c>
      <c r="Y216" s="121">
        <v>180.83530544000001</v>
      </c>
      <c r="Z216" s="121"/>
      <c r="AB216" s="120" t="str">
        <f t="shared" si="9"/>
        <v>2014-12-01</v>
      </c>
      <c r="AC216" s="119">
        <f t="shared" si="10"/>
        <v>4.0112234971583713E-3</v>
      </c>
      <c r="AD216" s="117">
        <f t="shared" si="11"/>
        <v>1.0040112234971583</v>
      </c>
    </row>
    <row r="217" spans="1:30" x14ac:dyDescent="0.25">
      <c r="A217" s="120" t="s">
        <v>233</v>
      </c>
      <c r="B217" s="121">
        <v>175.40513422000001</v>
      </c>
      <c r="C217" s="121"/>
      <c r="D217" s="121">
        <v>159.49895723</v>
      </c>
      <c r="E217" s="121"/>
      <c r="F217" s="121">
        <v>171.69190971</v>
      </c>
      <c r="G217" s="121"/>
      <c r="H217" s="121"/>
      <c r="I217" s="121">
        <v>195.54789507000001</v>
      </c>
      <c r="J217" s="121"/>
      <c r="K217" s="121">
        <v>193.64018551000001</v>
      </c>
      <c r="L217" s="121">
        <v>185.96926908</v>
      </c>
      <c r="M217" s="121">
        <v>180.85842713</v>
      </c>
      <c r="N217" s="121">
        <v>224.70571129000001</v>
      </c>
      <c r="O217" s="121">
        <v>151.63998126000001</v>
      </c>
      <c r="P217" s="121">
        <v>209.81938858000001</v>
      </c>
      <c r="Q217" s="121">
        <v>165.93601122999999</v>
      </c>
      <c r="R217" s="121">
        <v>180.61229879000001</v>
      </c>
      <c r="S217" s="121">
        <v>189.32206256000001</v>
      </c>
      <c r="T217" s="121">
        <v>109.53957124</v>
      </c>
      <c r="U217" s="121">
        <v>134.15356001000001</v>
      </c>
      <c r="V217" s="121">
        <v>225.02171729</v>
      </c>
      <c r="W217" s="121"/>
      <c r="X217" s="121">
        <v>165.13140988999999</v>
      </c>
      <c r="Y217" s="121">
        <v>181.52202156000001</v>
      </c>
      <c r="Z217" s="121"/>
      <c r="AB217" s="120" t="str">
        <f t="shared" si="9"/>
        <v>2015-01-01</v>
      </c>
      <c r="AC217" s="119">
        <f t="shared" si="10"/>
        <v>1.2635408589840613E-2</v>
      </c>
      <c r="AD217" s="117">
        <f t="shared" si="11"/>
        <v>1.0126354085898406</v>
      </c>
    </row>
    <row r="218" spans="1:30" x14ac:dyDescent="0.25">
      <c r="A218" s="120" t="s">
        <v>232</v>
      </c>
      <c r="B218" s="121">
        <v>178.09027531000001</v>
      </c>
      <c r="C218" s="121"/>
      <c r="D218" s="121">
        <v>161.63096902999999</v>
      </c>
      <c r="E218" s="121"/>
      <c r="F218" s="121">
        <v>174.14031191000001</v>
      </c>
      <c r="G218" s="121"/>
      <c r="H218" s="121"/>
      <c r="I218" s="121">
        <v>197.75947554000001</v>
      </c>
      <c r="J218" s="121"/>
      <c r="K218" s="121">
        <v>195.4286682</v>
      </c>
      <c r="L218" s="121">
        <v>187.44734144</v>
      </c>
      <c r="M218" s="121">
        <v>183.81306641</v>
      </c>
      <c r="N218" s="121">
        <v>227.03072329</v>
      </c>
      <c r="O218" s="121">
        <v>153.36285114</v>
      </c>
      <c r="P218" s="121">
        <v>212.57434567000001</v>
      </c>
      <c r="Q218" s="121">
        <v>169.90582355000001</v>
      </c>
      <c r="R218" s="121">
        <v>182.94234771000001</v>
      </c>
      <c r="S218" s="121">
        <v>194.35959427</v>
      </c>
      <c r="T218" s="121">
        <v>110.32688804</v>
      </c>
      <c r="U218" s="121">
        <v>136.22135225</v>
      </c>
      <c r="V218" s="121">
        <v>230.47017879000001</v>
      </c>
      <c r="W218" s="121"/>
      <c r="X218" s="121">
        <v>166.76088948</v>
      </c>
      <c r="Y218" s="121">
        <v>182.45024290999999</v>
      </c>
      <c r="Z218" s="121"/>
      <c r="AB218" s="120" t="str">
        <f t="shared" si="9"/>
        <v>2015-02-01</v>
      </c>
      <c r="AC218" s="119">
        <f t="shared" si="10"/>
        <v>1.3366932530634618E-2</v>
      </c>
      <c r="AD218" s="117">
        <f t="shared" si="11"/>
        <v>1.0133669325306347</v>
      </c>
    </row>
    <row r="219" spans="1:30" x14ac:dyDescent="0.25">
      <c r="A219" s="120" t="s">
        <v>231</v>
      </c>
      <c r="B219" s="121">
        <v>179.07840282000001</v>
      </c>
      <c r="C219" s="121"/>
      <c r="D219" s="121">
        <v>162.28474469</v>
      </c>
      <c r="E219" s="121"/>
      <c r="F219" s="121">
        <v>174.79429328000001</v>
      </c>
      <c r="G219" s="121"/>
      <c r="H219" s="121"/>
      <c r="I219" s="121">
        <v>198.57277250000001</v>
      </c>
      <c r="J219" s="121"/>
      <c r="K219" s="121">
        <v>196.13829386</v>
      </c>
      <c r="L219" s="121">
        <v>188.21508166999999</v>
      </c>
      <c r="M219" s="121">
        <v>184.48745711999999</v>
      </c>
      <c r="N219" s="121">
        <v>228.40565652999999</v>
      </c>
      <c r="O219" s="121">
        <v>154.52392775999999</v>
      </c>
      <c r="P219" s="121">
        <v>213.3787681</v>
      </c>
      <c r="Q219" s="121">
        <v>170.57249221000001</v>
      </c>
      <c r="R219" s="121">
        <v>183.37328041999999</v>
      </c>
      <c r="S219" s="121">
        <v>195.23057134999999</v>
      </c>
      <c r="T219" s="121">
        <v>110.82588242</v>
      </c>
      <c r="U219" s="121">
        <v>136.24036404</v>
      </c>
      <c r="V219" s="121">
        <v>231.41962287000001</v>
      </c>
      <c r="W219" s="121"/>
      <c r="X219" s="121">
        <v>167.34217505999999</v>
      </c>
      <c r="Y219" s="121">
        <v>183.19655632999999</v>
      </c>
      <c r="Z219" s="121"/>
      <c r="AB219" s="120" t="str">
        <f t="shared" si="9"/>
        <v>2015-03-01</v>
      </c>
      <c r="AC219" s="119">
        <f t="shared" si="10"/>
        <v>4.0448663020677799E-3</v>
      </c>
      <c r="AD219" s="117">
        <f t="shared" si="11"/>
        <v>1.0040448663020678</v>
      </c>
    </row>
    <row r="220" spans="1:30" x14ac:dyDescent="0.25">
      <c r="A220" s="120" t="s">
        <v>230</v>
      </c>
      <c r="B220" s="121">
        <v>179.48824769000001</v>
      </c>
      <c r="C220" s="121"/>
      <c r="D220" s="121">
        <v>163.27347699000001</v>
      </c>
      <c r="E220" s="121"/>
      <c r="F220" s="121">
        <v>175.82214844999999</v>
      </c>
      <c r="G220" s="121"/>
      <c r="H220" s="121"/>
      <c r="I220" s="121">
        <v>199.38947331</v>
      </c>
      <c r="J220" s="121"/>
      <c r="K220" s="121">
        <v>196.85049624999999</v>
      </c>
      <c r="L220" s="121">
        <v>188.98596638999999</v>
      </c>
      <c r="M220" s="121">
        <v>185.16507571</v>
      </c>
      <c r="N220" s="121">
        <v>229.78781493</v>
      </c>
      <c r="O220" s="121">
        <v>155.10731095</v>
      </c>
      <c r="P220" s="121">
        <v>214.18623463</v>
      </c>
      <c r="Q220" s="121">
        <v>171.23841562000001</v>
      </c>
      <c r="R220" s="121">
        <v>183.98306858999999</v>
      </c>
      <c r="S220" s="121">
        <v>196.10545150999999</v>
      </c>
      <c r="T220" s="121">
        <v>111.35502433000001</v>
      </c>
      <c r="U220" s="121">
        <v>136.64990546999999</v>
      </c>
      <c r="V220" s="121">
        <v>232.39470484</v>
      </c>
      <c r="W220" s="121"/>
      <c r="X220" s="121">
        <v>171.90646586</v>
      </c>
      <c r="Y220" s="121">
        <v>183.94592255000001</v>
      </c>
      <c r="Z220" s="121"/>
      <c r="AB220" s="120" t="str">
        <f t="shared" si="9"/>
        <v>2015-04-01</v>
      </c>
      <c r="AC220" s="119">
        <f t="shared" si="10"/>
        <v>6.0925769818272711E-3</v>
      </c>
      <c r="AD220" s="117">
        <f t="shared" si="11"/>
        <v>1.0060925769818272</v>
      </c>
    </row>
    <row r="221" spans="1:30" x14ac:dyDescent="0.25">
      <c r="A221" s="120" t="s">
        <v>229</v>
      </c>
      <c r="B221" s="121">
        <v>187.52391575999999</v>
      </c>
      <c r="C221" s="121"/>
      <c r="D221" s="121">
        <v>168.62685049999999</v>
      </c>
      <c r="E221" s="121"/>
      <c r="F221" s="121">
        <v>180.71769076999999</v>
      </c>
      <c r="G221" s="121"/>
      <c r="H221" s="121"/>
      <c r="I221" s="121">
        <v>204.71403445999999</v>
      </c>
      <c r="J221" s="121"/>
      <c r="K221" s="121">
        <v>202.09284615999999</v>
      </c>
      <c r="L221" s="121">
        <v>190.70493830000001</v>
      </c>
      <c r="M221" s="121">
        <v>192.73219792</v>
      </c>
      <c r="N221" s="121">
        <v>236.26824898000001</v>
      </c>
      <c r="O221" s="121">
        <v>163.05902283</v>
      </c>
      <c r="P221" s="121">
        <v>219.43130664</v>
      </c>
      <c r="Q221" s="121">
        <v>176.20502306</v>
      </c>
      <c r="R221" s="121">
        <v>191.94670257000001</v>
      </c>
      <c r="S221" s="121">
        <v>206.58001659999999</v>
      </c>
      <c r="T221" s="121">
        <v>111.57409301</v>
      </c>
      <c r="U221" s="121">
        <v>137.78157741999999</v>
      </c>
      <c r="V221" s="121">
        <v>238.02178939000001</v>
      </c>
      <c r="W221" s="121"/>
      <c r="X221" s="121">
        <v>173.69136574000001</v>
      </c>
      <c r="Y221" s="121">
        <v>186.59699803999999</v>
      </c>
      <c r="Z221" s="121"/>
      <c r="AB221" s="120" t="str">
        <f t="shared" si="9"/>
        <v>2015-05-01</v>
      </c>
      <c r="AC221" s="119">
        <f t="shared" si="10"/>
        <v>3.2787771833436612E-2</v>
      </c>
      <c r="AD221" s="117">
        <f t="shared" si="11"/>
        <v>1.0327877718334366</v>
      </c>
    </row>
    <row r="222" spans="1:30" x14ac:dyDescent="0.25">
      <c r="A222" s="120" t="s">
        <v>228</v>
      </c>
      <c r="B222" s="121">
        <v>188.13204969</v>
      </c>
      <c r="C222" s="121"/>
      <c r="D222" s="121">
        <v>169.15902652</v>
      </c>
      <c r="E222" s="121"/>
      <c r="F222" s="121">
        <v>181.37649307999999</v>
      </c>
      <c r="G222" s="121"/>
      <c r="H222" s="121"/>
      <c r="I222" s="121">
        <v>205.54048958000001</v>
      </c>
      <c r="J222" s="121"/>
      <c r="K222" s="121">
        <v>202.81778403999999</v>
      </c>
      <c r="L222" s="121">
        <v>191.47819457</v>
      </c>
      <c r="M222" s="121">
        <v>193.41728033000001</v>
      </c>
      <c r="N222" s="121">
        <v>237.66958653</v>
      </c>
      <c r="O222" s="121">
        <v>163.65076676000001</v>
      </c>
      <c r="P222" s="121">
        <v>220.24696374000001</v>
      </c>
      <c r="Q222" s="121">
        <v>176.89293615</v>
      </c>
      <c r="R222" s="121">
        <v>192.53525784000001</v>
      </c>
      <c r="S222" s="121">
        <v>207.45252008</v>
      </c>
      <c r="T222" s="121">
        <v>112.44950878</v>
      </c>
      <c r="U222" s="121">
        <v>138.12912506999999</v>
      </c>
      <c r="V222" s="121">
        <v>239.02296759999999</v>
      </c>
      <c r="W222" s="121"/>
      <c r="X222" s="121">
        <v>174.28059483999999</v>
      </c>
      <c r="Y222" s="121">
        <v>187.36027378</v>
      </c>
      <c r="Z222" s="121"/>
      <c r="AB222" s="120" t="str">
        <f t="shared" si="9"/>
        <v>2015-06-01</v>
      </c>
      <c r="AC222" s="119">
        <f t="shared" si="10"/>
        <v>3.1559387987265325E-3</v>
      </c>
      <c r="AD222" s="117">
        <f t="shared" si="11"/>
        <v>1.0031559387987266</v>
      </c>
    </row>
    <row r="223" spans="1:30" x14ac:dyDescent="0.25">
      <c r="A223" s="120" t="s">
        <v>227</v>
      </c>
      <c r="B223" s="121">
        <v>188.74215577000001</v>
      </c>
      <c r="C223" s="121"/>
      <c r="D223" s="121">
        <v>169.69285313</v>
      </c>
      <c r="E223" s="121"/>
      <c r="F223" s="121">
        <v>182.03232492000001</v>
      </c>
      <c r="G223" s="121"/>
      <c r="H223" s="121"/>
      <c r="I223" s="121">
        <v>206.36998191999999</v>
      </c>
      <c r="J223" s="121"/>
      <c r="K223" s="121">
        <v>203.54679374</v>
      </c>
      <c r="L223" s="121">
        <v>192.25458617999999</v>
      </c>
      <c r="M223" s="121">
        <v>194.10495821000001</v>
      </c>
      <c r="N223" s="121">
        <v>239.07395217000001</v>
      </c>
      <c r="O223" s="121">
        <v>164.24472220000001</v>
      </c>
      <c r="P223" s="121">
        <v>221.06454024000001</v>
      </c>
      <c r="Q223" s="121">
        <v>177.57596676</v>
      </c>
      <c r="R223" s="121">
        <v>193.12555459999999</v>
      </c>
      <c r="S223" s="121">
        <v>209.36210492000001</v>
      </c>
      <c r="T223" s="121">
        <v>112.99315371</v>
      </c>
      <c r="U223" s="121">
        <v>138.47741464999999</v>
      </c>
      <c r="V223" s="121">
        <v>240.02835701999999</v>
      </c>
      <c r="W223" s="121"/>
      <c r="X223" s="121">
        <v>174.87184526999999</v>
      </c>
      <c r="Y223" s="121">
        <v>188.1266717</v>
      </c>
      <c r="Z223" s="121"/>
      <c r="AB223" s="120" t="str">
        <f t="shared" si="9"/>
        <v>2015-07-01</v>
      </c>
      <c r="AC223" s="119">
        <f t="shared" si="10"/>
        <v>3.155767806082108E-3</v>
      </c>
      <c r="AD223" s="117">
        <f t="shared" si="11"/>
        <v>1.0031557678060821</v>
      </c>
    </row>
    <row r="224" spans="1:30" x14ac:dyDescent="0.25">
      <c r="A224" s="120" t="s">
        <v>226</v>
      </c>
      <c r="B224" s="121">
        <v>191.24166197</v>
      </c>
      <c r="C224" s="121"/>
      <c r="D224" s="121">
        <v>172.1911824</v>
      </c>
      <c r="E224" s="121"/>
      <c r="F224" s="121">
        <v>184.88777121000001</v>
      </c>
      <c r="G224" s="121"/>
      <c r="H224" s="121"/>
      <c r="I224" s="121">
        <v>208.23780371000001</v>
      </c>
      <c r="J224" s="121"/>
      <c r="K224" s="121">
        <v>205.31882200000001</v>
      </c>
      <c r="L224" s="121">
        <v>193.98827220000001</v>
      </c>
      <c r="M224" s="121">
        <v>195.91204023</v>
      </c>
      <c r="N224" s="121">
        <v>241.51566553000001</v>
      </c>
      <c r="O224" s="121">
        <v>166.92937436</v>
      </c>
      <c r="P224" s="121">
        <v>222.78032400999999</v>
      </c>
      <c r="Q224" s="121">
        <v>180.03739440000001</v>
      </c>
      <c r="R224" s="121">
        <v>195.47069490999999</v>
      </c>
      <c r="S224" s="121">
        <v>213.63758086999999</v>
      </c>
      <c r="T224" s="121">
        <v>112.59723335</v>
      </c>
      <c r="U224" s="121">
        <v>140.79328196</v>
      </c>
      <c r="V224" s="121">
        <v>259.04010212999998</v>
      </c>
      <c r="W224" s="121"/>
      <c r="X224" s="121">
        <v>177.14758463000001</v>
      </c>
      <c r="Y224" s="121">
        <v>187.60194831999999</v>
      </c>
      <c r="Z224" s="121"/>
      <c r="AB224" s="120" t="str">
        <f t="shared" si="9"/>
        <v>2015-08-01</v>
      </c>
      <c r="AC224" s="119">
        <f t="shared" si="10"/>
        <v>1.4722654631106086E-2</v>
      </c>
      <c r="AD224" s="117">
        <f t="shared" si="11"/>
        <v>1.0147226546311061</v>
      </c>
    </row>
    <row r="225" spans="1:30" x14ac:dyDescent="0.25">
      <c r="A225" s="120" t="s">
        <v>225</v>
      </c>
      <c r="B225" s="121">
        <v>191.86509006</v>
      </c>
      <c r="C225" s="121"/>
      <c r="D225" s="121">
        <v>173.82625109</v>
      </c>
      <c r="E225" s="121"/>
      <c r="F225" s="121">
        <v>186.46818318000001</v>
      </c>
      <c r="G225" s="121"/>
      <c r="H225" s="121"/>
      <c r="I225" s="121">
        <v>209.07964878999999</v>
      </c>
      <c r="J225" s="121"/>
      <c r="K225" s="121">
        <v>206.05618706999999</v>
      </c>
      <c r="L225" s="121">
        <v>194.77686077999999</v>
      </c>
      <c r="M225" s="121">
        <v>196.60819251999999</v>
      </c>
      <c r="N225" s="121">
        <v>242.95848878999999</v>
      </c>
      <c r="O225" s="121">
        <v>167.53446886</v>
      </c>
      <c r="P225" s="121">
        <v>223.59978676</v>
      </c>
      <c r="Q225" s="121">
        <v>180.72770080000001</v>
      </c>
      <c r="R225" s="121">
        <v>205.84373196999999</v>
      </c>
      <c r="S225" s="121">
        <v>214.55739822000001</v>
      </c>
      <c r="T225" s="121">
        <v>113.14709449999999</v>
      </c>
      <c r="U225" s="121">
        <v>141.19725163000001</v>
      </c>
      <c r="V225" s="121">
        <v>260.06921237</v>
      </c>
      <c r="W225" s="121"/>
      <c r="X225" s="121">
        <v>177.74817196000001</v>
      </c>
      <c r="Y225" s="121">
        <v>188.38398033000001</v>
      </c>
      <c r="Z225" s="121"/>
      <c r="AB225" s="120" t="str">
        <f t="shared" si="9"/>
        <v>2015-09-01</v>
      </c>
      <c r="AC225" s="119">
        <f t="shared" si="10"/>
        <v>9.4956586464557385E-3</v>
      </c>
      <c r="AD225" s="117">
        <f t="shared" si="11"/>
        <v>1.0094956586464556</v>
      </c>
    </row>
    <row r="226" spans="1:30" x14ac:dyDescent="0.25">
      <c r="A226" s="120" t="s">
        <v>224</v>
      </c>
      <c r="B226" s="121">
        <v>192.49055046999999</v>
      </c>
      <c r="C226" s="121"/>
      <c r="D226" s="121">
        <v>174.46599645000001</v>
      </c>
      <c r="E226" s="121"/>
      <c r="F226" s="121">
        <v>187.18813033999999</v>
      </c>
      <c r="G226" s="121"/>
      <c r="H226" s="121"/>
      <c r="I226" s="121">
        <v>209.92489721000001</v>
      </c>
      <c r="J226" s="121"/>
      <c r="K226" s="121">
        <v>206.79620025</v>
      </c>
      <c r="L226" s="121">
        <v>195.56865508000001</v>
      </c>
      <c r="M226" s="121">
        <v>197.30681852000001</v>
      </c>
      <c r="N226" s="121">
        <v>244.40993152999999</v>
      </c>
      <c r="O226" s="121">
        <v>168.14175673</v>
      </c>
      <c r="P226" s="121">
        <v>224.42226377</v>
      </c>
      <c r="Q226" s="121">
        <v>181.42065400000001</v>
      </c>
      <c r="R226" s="121">
        <v>206.47504805</v>
      </c>
      <c r="S226" s="121">
        <v>215.48117583999999</v>
      </c>
      <c r="T226" s="121">
        <v>113.69964084999999</v>
      </c>
      <c r="U226" s="121">
        <v>141.84790201999999</v>
      </c>
      <c r="V226" s="121">
        <v>261.14772823999999</v>
      </c>
      <c r="W226" s="121"/>
      <c r="X226" s="121">
        <v>178.35079547999999</v>
      </c>
      <c r="Y226" s="121">
        <v>189.16927229000001</v>
      </c>
      <c r="Z226" s="121"/>
      <c r="AB226" s="120" t="str">
        <f t="shared" si="9"/>
        <v>2015-10-01</v>
      </c>
      <c r="AC226" s="119">
        <f t="shared" si="10"/>
        <v>3.6803725328504767E-3</v>
      </c>
      <c r="AD226" s="117">
        <f t="shared" si="11"/>
        <v>1.0036803725328505</v>
      </c>
    </row>
    <row r="227" spans="1:30" x14ac:dyDescent="0.25">
      <c r="A227" s="120" t="s">
        <v>223</v>
      </c>
      <c r="B227" s="121">
        <v>201.16426872</v>
      </c>
      <c r="C227" s="121"/>
      <c r="D227" s="121">
        <v>178.51190517000001</v>
      </c>
      <c r="E227" s="121"/>
      <c r="F227" s="121">
        <v>190.20585693999999</v>
      </c>
      <c r="G227" s="121"/>
      <c r="H227" s="121"/>
      <c r="I227" s="121">
        <v>208.70688282</v>
      </c>
      <c r="J227" s="121"/>
      <c r="K227" s="121">
        <v>208.82988893000001</v>
      </c>
      <c r="L227" s="121">
        <v>190.79944499000001</v>
      </c>
      <c r="M227" s="121">
        <v>192.30672748999999</v>
      </c>
      <c r="N227" s="121">
        <v>247.01673812000001</v>
      </c>
      <c r="O227" s="121">
        <v>170.26452175</v>
      </c>
      <c r="P227" s="121">
        <v>226.35323844000001</v>
      </c>
      <c r="Q227" s="121">
        <v>182.11626415000001</v>
      </c>
      <c r="R227" s="121">
        <v>208.69816835</v>
      </c>
      <c r="S227" s="121">
        <v>219.76684757000001</v>
      </c>
      <c r="T227" s="121">
        <v>113.95755011</v>
      </c>
      <c r="U227" s="121">
        <v>145.34589674</v>
      </c>
      <c r="V227" s="121">
        <v>267.44001488999999</v>
      </c>
      <c r="W227" s="121"/>
      <c r="X227" s="121">
        <v>180.14569619</v>
      </c>
      <c r="Y227" s="121">
        <v>192.71472489999999</v>
      </c>
      <c r="Z227" s="121"/>
      <c r="AB227" s="120" t="str">
        <f t="shared" si="9"/>
        <v>2015-11-01</v>
      </c>
      <c r="AC227" s="119">
        <f t="shared" si="10"/>
        <v>2.3190242238174542E-2</v>
      </c>
      <c r="AD227" s="117">
        <f t="shared" si="11"/>
        <v>1.0231902422381745</v>
      </c>
    </row>
    <row r="228" spans="1:30" x14ac:dyDescent="0.25">
      <c r="A228" s="120" t="s">
        <v>222</v>
      </c>
      <c r="B228" s="121">
        <v>201.79436951</v>
      </c>
      <c r="C228" s="121"/>
      <c r="D228" s="121">
        <v>179.07222487999999</v>
      </c>
      <c r="E228" s="121"/>
      <c r="F228" s="121">
        <v>190.87161907000001</v>
      </c>
      <c r="G228" s="121"/>
      <c r="H228" s="121"/>
      <c r="I228" s="121">
        <v>209.56488877000001</v>
      </c>
      <c r="J228" s="121"/>
      <c r="K228" s="121">
        <v>209.57979431000001</v>
      </c>
      <c r="L228" s="121">
        <v>191.60721509000001</v>
      </c>
      <c r="M228" s="121">
        <v>193.01736758999999</v>
      </c>
      <c r="N228" s="121">
        <v>248.49177666</v>
      </c>
      <c r="O228" s="121">
        <v>170.85473483000001</v>
      </c>
      <c r="P228" s="121">
        <v>227.18506646</v>
      </c>
      <c r="Q228" s="121">
        <v>182.82306689000001</v>
      </c>
      <c r="R228" s="121">
        <v>209.30136691000001</v>
      </c>
      <c r="S228" s="121">
        <v>220.71359873</v>
      </c>
      <c r="T228" s="121">
        <v>114.51603822</v>
      </c>
      <c r="U228" s="121">
        <v>145.75572353000001</v>
      </c>
      <c r="V228" s="121">
        <v>268.50274886</v>
      </c>
      <c r="W228" s="121"/>
      <c r="X228" s="121">
        <v>180.75524354000001</v>
      </c>
      <c r="Y228" s="121">
        <v>193.51436669</v>
      </c>
      <c r="Z228" s="121"/>
      <c r="AB228" s="120" t="str">
        <f t="shared" si="9"/>
        <v>2015-12-01</v>
      </c>
      <c r="AC228" s="119">
        <f t="shared" si="10"/>
        <v>3.1388366477092117E-3</v>
      </c>
      <c r="AD228" s="117">
        <f t="shared" si="11"/>
        <v>1.0031388366477092</v>
      </c>
    </row>
    <row r="229" spans="1:30" x14ac:dyDescent="0.25">
      <c r="A229" s="120" t="s">
        <v>221</v>
      </c>
      <c r="B229" s="121">
        <v>204.53597313</v>
      </c>
      <c r="C229" s="121"/>
      <c r="D229" s="121">
        <v>180.09188233</v>
      </c>
      <c r="E229" s="121"/>
      <c r="F229" s="121">
        <v>190.05060609</v>
      </c>
      <c r="G229" s="121"/>
      <c r="H229" s="121"/>
      <c r="I229" s="121">
        <v>210.42642203</v>
      </c>
      <c r="J229" s="121"/>
      <c r="K229" s="121">
        <v>210.33239259999999</v>
      </c>
      <c r="L229" s="121">
        <v>192.41840497000001</v>
      </c>
      <c r="M229" s="121">
        <v>193.73063375999999</v>
      </c>
      <c r="N229" s="121">
        <v>249.97562325999999</v>
      </c>
      <c r="O229" s="121">
        <v>171.47062826999999</v>
      </c>
      <c r="P229" s="121">
        <v>228.01995138000001</v>
      </c>
      <c r="Q229" s="121">
        <v>159.77426604999999</v>
      </c>
      <c r="R229" s="121">
        <v>209.90630888999999</v>
      </c>
      <c r="S229" s="121">
        <v>221.66442846999999</v>
      </c>
      <c r="T229" s="121">
        <v>115.07726339</v>
      </c>
      <c r="U229" s="121">
        <v>146.11261863999999</v>
      </c>
      <c r="V229" s="121">
        <v>269.55271912000001</v>
      </c>
      <c r="W229" s="121"/>
      <c r="X229" s="121">
        <v>181.36685338000001</v>
      </c>
      <c r="Y229" s="121">
        <v>197.65378107000001</v>
      </c>
      <c r="Z229" s="121"/>
      <c r="AB229" s="120" t="str">
        <f t="shared" si="9"/>
        <v>2016-01-01</v>
      </c>
      <c r="AC229" s="119">
        <f t="shared" si="10"/>
        <v>5.6941128122091778E-3</v>
      </c>
      <c r="AD229" s="117">
        <f t="shared" si="11"/>
        <v>1.0056941128122092</v>
      </c>
    </row>
    <row r="230" spans="1:30" x14ac:dyDescent="0.25">
      <c r="A230" s="120" t="s">
        <v>220</v>
      </c>
      <c r="B230" s="121">
        <v>208.23718449</v>
      </c>
      <c r="C230" s="121"/>
      <c r="D230" s="121">
        <v>182.12303585000001</v>
      </c>
      <c r="E230" s="121"/>
      <c r="F230" s="121">
        <v>192.10955738000001</v>
      </c>
      <c r="G230" s="121"/>
      <c r="H230" s="121"/>
      <c r="I230" s="121">
        <v>212.80412853999999</v>
      </c>
      <c r="J230" s="121"/>
      <c r="K230" s="121">
        <v>212.38333</v>
      </c>
      <c r="L230" s="121">
        <v>194.19512114</v>
      </c>
      <c r="M230" s="121">
        <v>196.18330877</v>
      </c>
      <c r="N230" s="121">
        <v>252.54430421999999</v>
      </c>
      <c r="O230" s="121">
        <v>174.22894145999999</v>
      </c>
      <c r="P230" s="121">
        <v>232.17230470999999</v>
      </c>
      <c r="Q230" s="121">
        <v>160.50509033</v>
      </c>
      <c r="R230" s="121">
        <v>211.48581286000001</v>
      </c>
      <c r="S230" s="121">
        <v>226.19168453</v>
      </c>
      <c r="T230" s="121">
        <v>115.70305383</v>
      </c>
      <c r="U230" s="121">
        <v>146.70849514</v>
      </c>
      <c r="V230" s="121">
        <v>276.26995597000001</v>
      </c>
      <c r="W230" s="121"/>
      <c r="X230" s="121">
        <v>182.48815400000001</v>
      </c>
      <c r="Y230" s="121">
        <v>200.49875338000001</v>
      </c>
      <c r="Z230" s="121"/>
      <c r="AB230" s="120" t="str">
        <f t="shared" si="9"/>
        <v>2016-02-01</v>
      </c>
      <c r="AC230" s="119">
        <f t="shared" si="10"/>
        <v>1.1278429064771072E-2</v>
      </c>
      <c r="AD230" s="117">
        <f t="shared" si="11"/>
        <v>1.0112784290647712</v>
      </c>
    </row>
    <row r="231" spans="1:30" x14ac:dyDescent="0.25">
      <c r="A231" s="120" t="s">
        <v>219</v>
      </c>
      <c r="B231" s="121">
        <v>208.88111542999999</v>
      </c>
      <c r="C231" s="121"/>
      <c r="D231" s="121">
        <v>182.25766998</v>
      </c>
      <c r="E231" s="121"/>
      <c r="F231" s="121">
        <v>192.40380748999999</v>
      </c>
      <c r="G231" s="121"/>
      <c r="H231" s="121"/>
      <c r="I231" s="121">
        <v>212.90288083999999</v>
      </c>
      <c r="J231" s="121"/>
      <c r="K231" s="121">
        <v>214.03064658</v>
      </c>
      <c r="L231" s="121">
        <v>195.08000412999999</v>
      </c>
      <c r="M231" s="121">
        <v>196.96769979999999</v>
      </c>
      <c r="N231" s="121">
        <v>245.59179406000001</v>
      </c>
      <c r="O231" s="121">
        <v>174.85698402</v>
      </c>
      <c r="P231" s="121">
        <v>232.99821879999999</v>
      </c>
      <c r="Q231" s="121">
        <v>161.23925749</v>
      </c>
      <c r="R231" s="121">
        <v>212.09706851999999</v>
      </c>
      <c r="S231" s="121">
        <v>234.28255301999999</v>
      </c>
      <c r="T231" s="121">
        <v>115.43514293</v>
      </c>
      <c r="U231" s="121">
        <v>146.92107229999999</v>
      </c>
      <c r="V231" s="121">
        <v>277.36757774</v>
      </c>
      <c r="W231" s="121"/>
      <c r="X231" s="121">
        <v>180.06685658000001</v>
      </c>
      <c r="Y231" s="121">
        <v>201.31517722999999</v>
      </c>
      <c r="Z231" s="121"/>
      <c r="AB231" s="120" t="str">
        <f t="shared" si="9"/>
        <v>2016-03-01</v>
      </c>
      <c r="AC231" s="119">
        <f t="shared" si="10"/>
        <v>7.3924821959854732E-4</v>
      </c>
      <c r="AD231" s="117">
        <f t="shared" si="11"/>
        <v>1.0007392482195985</v>
      </c>
    </row>
    <row r="232" spans="1:30" x14ac:dyDescent="0.25">
      <c r="A232" s="120" t="s">
        <v>218</v>
      </c>
      <c r="B232" s="121">
        <v>209.5270376</v>
      </c>
      <c r="C232" s="121"/>
      <c r="D232" s="121">
        <v>182.74524603</v>
      </c>
      <c r="E232" s="121"/>
      <c r="F232" s="121">
        <v>193.01501743</v>
      </c>
      <c r="G232" s="121"/>
      <c r="H232" s="121"/>
      <c r="I232" s="121">
        <v>213.78473593999999</v>
      </c>
      <c r="J232" s="121"/>
      <c r="K232" s="121">
        <v>214.79892986999999</v>
      </c>
      <c r="L232" s="121">
        <v>195.91121547</v>
      </c>
      <c r="M232" s="121">
        <v>197.69531856</v>
      </c>
      <c r="N232" s="121">
        <v>247.11625129999999</v>
      </c>
      <c r="O232" s="121">
        <v>175.48613893000001</v>
      </c>
      <c r="P232" s="121">
        <v>233.83324379999999</v>
      </c>
      <c r="Q232" s="121">
        <v>161.96809128999999</v>
      </c>
      <c r="R232" s="121">
        <v>212.03385247</v>
      </c>
      <c r="S232" s="121">
        <v>235.25807445999999</v>
      </c>
      <c r="T232" s="121">
        <v>116.00550908</v>
      </c>
      <c r="U232" s="121">
        <v>147.27842951</v>
      </c>
      <c r="V232" s="121">
        <v>278.46876444999998</v>
      </c>
      <c r="W232" s="121"/>
      <c r="X232" s="121">
        <v>180.68885041999999</v>
      </c>
      <c r="Y232" s="121">
        <v>202.13492552</v>
      </c>
      <c r="Z232" s="121"/>
      <c r="AB232" s="120" t="str">
        <f t="shared" si="9"/>
        <v>2016-04-01</v>
      </c>
      <c r="AC232" s="119">
        <f t="shared" si="10"/>
        <v>2.6752018175888307E-3</v>
      </c>
      <c r="AD232" s="117">
        <f t="shared" si="11"/>
        <v>1.0026752018175888</v>
      </c>
    </row>
    <row r="233" spans="1:30" x14ac:dyDescent="0.25">
      <c r="A233" s="120" t="s">
        <v>217</v>
      </c>
      <c r="B233" s="121">
        <v>211.64230558</v>
      </c>
      <c r="C233" s="121"/>
      <c r="D233" s="121">
        <v>185.51126643000001</v>
      </c>
      <c r="E233" s="121"/>
      <c r="F233" s="121">
        <v>195.78812424</v>
      </c>
      <c r="G233" s="121"/>
      <c r="H233" s="121"/>
      <c r="I233" s="121">
        <v>213.05672469000001</v>
      </c>
      <c r="J233" s="121"/>
      <c r="K233" s="121">
        <v>216.98255616</v>
      </c>
      <c r="L233" s="121">
        <v>193.26427820000001</v>
      </c>
      <c r="M233" s="121">
        <v>195.12276326</v>
      </c>
      <c r="N233" s="121">
        <v>244.41780989</v>
      </c>
      <c r="O233" s="121">
        <v>179.10082197</v>
      </c>
      <c r="P233" s="121">
        <v>236.49473663000001</v>
      </c>
      <c r="Q233" s="121">
        <v>162.70021957</v>
      </c>
      <c r="R233" s="121">
        <v>214.5839872</v>
      </c>
      <c r="S233" s="121">
        <v>253.00405689999999</v>
      </c>
      <c r="T233" s="121">
        <v>115.89439316000001</v>
      </c>
      <c r="U233" s="121">
        <v>149.85948809000001</v>
      </c>
      <c r="V233" s="121">
        <v>297.05980732</v>
      </c>
      <c r="W233" s="121"/>
      <c r="X233" s="121">
        <v>182.96974207</v>
      </c>
      <c r="Y233" s="121">
        <v>204.21341422</v>
      </c>
      <c r="Z233" s="121"/>
      <c r="AB233" s="120" t="str">
        <f t="shared" si="9"/>
        <v>2016-05-01</v>
      </c>
      <c r="AC233" s="119">
        <f t="shared" si="10"/>
        <v>1.513593628337628E-2</v>
      </c>
      <c r="AD233" s="117">
        <f t="shared" si="11"/>
        <v>1.0151359362833763</v>
      </c>
    </row>
    <row r="234" spans="1:30" x14ac:dyDescent="0.25">
      <c r="A234" s="120" t="s">
        <v>216</v>
      </c>
      <c r="B234" s="121">
        <v>212.29609239000001</v>
      </c>
      <c r="C234" s="121"/>
      <c r="D234" s="121">
        <v>187.449578</v>
      </c>
      <c r="E234" s="121"/>
      <c r="F234" s="121">
        <v>197.30283291999999</v>
      </c>
      <c r="G234" s="121"/>
      <c r="H234" s="121"/>
      <c r="I234" s="121">
        <v>213.95451616</v>
      </c>
      <c r="J234" s="121"/>
      <c r="K234" s="121">
        <v>217.76326631000001</v>
      </c>
      <c r="L234" s="121">
        <v>194.11054091</v>
      </c>
      <c r="M234" s="121">
        <v>195.86045634999999</v>
      </c>
      <c r="N234" s="121">
        <v>245.97365578</v>
      </c>
      <c r="O234" s="121">
        <v>182.70380738</v>
      </c>
      <c r="P234" s="121">
        <v>237.34304718999999</v>
      </c>
      <c r="Q234" s="121">
        <v>163.42578341000001</v>
      </c>
      <c r="R234" s="121">
        <v>215.20381777</v>
      </c>
      <c r="S234" s="121">
        <v>253.99575013</v>
      </c>
      <c r="T234" s="121">
        <v>116.47047787</v>
      </c>
      <c r="U234" s="121">
        <v>150.22482274999999</v>
      </c>
      <c r="V234" s="121">
        <v>298.18815076999999</v>
      </c>
      <c r="W234" s="121"/>
      <c r="X234" s="121">
        <v>188.35111533</v>
      </c>
      <c r="Y234" s="121">
        <v>205.04496402999999</v>
      </c>
      <c r="Z234" s="121"/>
      <c r="AB234" s="120" t="str">
        <f t="shared" si="9"/>
        <v>2016-06-01</v>
      </c>
      <c r="AC234" s="119">
        <f t="shared" si="10"/>
        <v>1.0448484382113741E-2</v>
      </c>
      <c r="AD234" s="117">
        <f t="shared" si="11"/>
        <v>1.0104484843821138</v>
      </c>
    </row>
    <row r="235" spans="1:30" x14ac:dyDescent="0.25">
      <c r="A235" s="120" t="s">
        <v>215</v>
      </c>
      <c r="B235" s="121">
        <v>210.27440197999999</v>
      </c>
      <c r="C235" s="121"/>
      <c r="D235" s="121">
        <v>187.42672887000001</v>
      </c>
      <c r="E235" s="121"/>
      <c r="F235" s="121">
        <v>197.78618662</v>
      </c>
      <c r="G235" s="121"/>
      <c r="H235" s="121"/>
      <c r="I235" s="121">
        <v>214.85609079</v>
      </c>
      <c r="J235" s="121"/>
      <c r="K235" s="121">
        <v>218.54678548000001</v>
      </c>
      <c r="L235" s="121">
        <v>194.96050922000001</v>
      </c>
      <c r="M235" s="121">
        <v>196.60093841</v>
      </c>
      <c r="N235" s="121">
        <v>247.53940544</v>
      </c>
      <c r="O235" s="121">
        <v>183.34245285</v>
      </c>
      <c r="P235" s="121">
        <v>238.19440065000001</v>
      </c>
      <c r="Q235" s="121">
        <v>164.15460207000001</v>
      </c>
      <c r="R235" s="121">
        <v>215.81968137000001</v>
      </c>
      <c r="S235" s="121">
        <v>254.99133046</v>
      </c>
      <c r="T235" s="121">
        <v>117.04942616</v>
      </c>
      <c r="U235" s="121">
        <v>150.59104805000001</v>
      </c>
      <c r="V235" s="121">
        <v>304.55023785999998</v>
      </c>
      <c r="W235" s="121"/>
      <c r="X235" s="121">
        <v>188.98063744999999</v>
      </c>
      <c r="Y235" s="121">
        <v>205.87989988999999</v>
      </c>
      <c r="Z235" s="121"/>
      <c r="AB235" s="120" t="str">
        <f t="shared" si="9"/>
        <v>2016-07-01</v>
      </c>
      <c r="AC235" s="119">
        <f t="shared" si="10"/>
        <v>-1.218948062929079E-4</v>
      </c>
      <c r="AD235" s="117">
        <f t="shared" si="11"/>
        <v>0.99987810519370712</v>
      </c>
    </row>
    <row r="236" spans="1:30" x14ac:dyDescent="0.25">
      <c r="A236" s="120" t="s">
        <v>214</v>
      </c>
      <c r="B236" s="121">
        <v>210.89698211000001</v>
      </c>
      <c r="C236" s="121"/>
      <c r="D236" s="121">
        <v>189.40982879000001</v>
      </c>
      <c r="E236" s="121"/>
      <c r="F236" s="121">
        <v>200.04307756</v>
      </c>
      <c r="G236" s="121"/>
      <c r="H236" s="121"/>
      <c r="I236" s="121">
        <v>217.24555261</v>
      </c>
      <c r="J236" s="121"/>
      <c r="K236" s="121">
        <v>221.37219238</v>
      </c>
      <c r="L236" s="121">
        <v>196.74777831</v>
      </c>
      <c r="M236" s="121">
        <v>198.07930163</v>
      </c>
      <c r="N236" s="121">
        <v>248.27937501</v>
      </c>
      <c r="O236" s="121">
        <v>185.83187090999999</v>
      </c>
      <c r="P236" s="121">
        <v>245.53318601999999</v>
      </c>
      <c r="Q236" s="121">
        <v>166.52821700000001</v>
      </c>
      <c r="R236" s="121">
        <v>218.36229144000001</v>
      </c>
      <c r="S236" s="121">
        <v>259.70502634000002</v>
      </c>
      <c r="T236" s="121">
        <v>118.40338335</v>
      </c>
      <c r="U236" s="121">
        <v>152.61466766999999</v>
      </c>
      <c r="V236" s="121">
        <v>308.31342376999999</v>
      </c>
      <c r="W236" s="121"/>
      <c r="X236" s="121">
        <v>191.42055368999999</v>
      </c>
      <c r="Y236" s="121">
        <v>208.98469589000001</v>
      </c>
      <c r="Z236" s="121"/>
      <c r="AB236" s="120" t="str">
        <f t="shared" si="9"/>
        <v>2016-08-01</v>
      </c>
      <c r="AC236" s="119">
        <f t="shared" si="10"/>
        <v>1.0580667613184923E-2</v>
      </c>
      <c r="AD236" s="117">
        <f t="shared" si="11"/>
        <v>1.010580667613185</v>
      </c>
    </row>
    <row r="237" spans="1:30" x14ac:dyDescent="0.25">
      <c r="A237" s="120" t="s">
        <v>213</v>
      </c>
      <c r="B237" s="121">
        <v>211.57151830000001</v>
      </c>
      <c r="C237" s="121"/>
      <c r="D237" s="121">
        <v>189.98854458</v>
      </c>
      <c r="E237" s="121"/>
      <c r="F237" s="121">
        <v>200.73647557000001</v>
      </c>
      <c r="G237" s="121"/>
      <c r="H237" s="121"/>
      <c r="I237" s="121">
        <v>218.16117108</v>
      </c>
      <c r="J237" s="121"/>
      <c r="K237" s="121">
        <v>222.16720488000001</v>
      </c>
      <c r="L237" s="121">
        <v>197.60947247999999</v>
      </c>
      <c r="M237" s="121">
        <v>198.82886368000001</v>
      </c>
      <c r="N237" s="121">
        <v>249.87475703999999</v>
      </c>
      <c r="O237" s="121">
        <v>186.48131716</v>
      </c>
      <c r="P237" s="121">
        <v>246.39609762000001</v>
      </c>
      <c r="Q237" s="121">
        <v>167.25629128</v>
      </c>
      <c r="R237" s="121">
        <v>218.986166</v>
      </c>
      <c r="S237" s="121">
        <v>260.72253166000002</v>
      </c>
      <c r="T237" s="121">
        <v>118.98721388</v>
      </c>
      <c r="U237" s="121">
        <v>152.98581963000001</v>
      </c>
      <c r="V237" s="121">
        <v>309.46213189999997</v>
      </c>
      <c r="W237" s="121"/>
      <c r="X237" s="121">
        <v>192.05903523000001</v>
      </c>
      <c r="Y237" s="121">
        <v>209.83122247</v>
      </c>
      <c r="Z237" s="121"/>
      <c r="AB237" s="120" t="str">
        <f t="shared" si="9"/>
        <v>2016-09-01</v>
      </c>
      <c r="AC237" s="119">
        <f t="shared" si="10"/>
        <v>3.0553630384282538E-3</v>
      </c>
      <c r="AD237" s="117">
        <f t="shared" si="11"/>
        <v>1.0030553630384282</v>
      </c>
    </row>
    <row r="238" spans="1:30" x14ac:dyDescent="0.25">
      <c r="A238" s="120" t="s">
        <v>212</v>
      </c>
      <c r="B238" s="121">
        <v>210.25646555</v>
      </c>
      <c r="C238" s="121"/>
      <c r="D238" s="121">
        <v>190.12251653999999</v>
      </c>
      <c r="E238" s="121"/>
      <c r="F238" s="121">
        <v>201.14875430000001</v>
      </c>
      <c r="G238" s="121"/>
      <c r="H238" s="121"/>
      <c r="I238" s="121">
        <v>219.07642903000001</v>
      </c>
      <c r="J238" s="121"/>
      <c r="K238" s="121">
        <v>222.95693213999999</v>
      </c>
      <c r="L238" s="121">
        <v>198.4749406</v>
      </c>
      <c r="M238" s="121">
        <v>199.57462192</v>
      </c>
      <c r="N238" s="121">
        <v>251.48039059999999</v>
      </c>
      <c r="O238" s="121">
        <v>187.13233567</v>
      </c>
      <c r="P238" s="121">
        <v>247.26204186999999</v>
      </c>
      <c r="Q238" s="121">
        <v>167.98754875</v>
      </c>
      <c r="R238" s="121">
        <v>219.61182300999999</v>
      </c>
      <c r="S238" s="121">
        <v>261.74402349000002</v>
      </c>
      <c r="T238" s="121">
        <v>119.57392319</v>
      </c>
      <c r="U238" s="121">
        <v>153.36047149999999</v>
      </c>
      <c r="V238" s="121">
        <v>310.61511988000001</v>
      </c>
      <c r="W238" s="121"/>
      <c r="X238" s="121">
        <v>192.69964641000001</v>
      </c>
      <c r="Y238" s="121">
        <v>210.68117805</v>
      </c>
      <c r="Z238" s="121"/>
      <c r="AB238" s="120" t="str">
        <f t="shared" si="9"/>
        <v>2016-10-01</v>
      </c>
      <c r="AC238" s="119">
        <f t="shared" si="10"/>
        <v>7.0515809411647991E-4</v>
      </c>
      <c r="AD238" s="117">
        <f t="shared" si="11"/>
        <v>1.0007051580941164</v>
      </c>
    </row>
    <row r="239" spans="1:30" x14ac:dyDescent="0.25">
      <c r="A239" s="120" t="s">
        <v>211</v>
      </c>
      <c r="B239" s="121">
        <v>212.5988681</v>
      </c>
      <c r="C239" s="121"/>
      <c r="D239" s="121">
        <v>191.91813891999999</v>
      </c>
      <c r="E239" s="121"/>
      <c r="F239" s="121">
        <v>202.61794166999999</v>
      </c>
      <c r="G239" s="121"/>
      <c r="H239" s="121"/>
      <c r="I239" s="121">
        <v>221.94575254</v>
      </c>
      <c r="J239" s="121"/>
      <c r="K239" s="121">
        <v>225.59849444</v>
      </c>
      <c r="L239" s="121">
        <v>200.34580738</v>
      </c>
      <c r="M239" s="121">
        <v>204.43822030999999</v>
      </c>
      <c r="N239" s="121">
        <v>249.3241357</v>
      </c>
      <c r="O239" s="121">
        <v>191.34701466999999</v>
      </c>
      <c r="P239" s="121">
        <v>254.31258048000001</v>
      </c>
      <c r="Q239" s="121">
        <v>167.37810295</v>
      </c>
      <c r="R239" s="121">
        <v>222.02359290000001</v>
      </c>
      <c r="S239" s="121">
        <v>266.50264146000001</v>
      </c>
      <c r="T239" s="121">
        <v>120.15824696999999</v>
      </c>
      <c r="U239" s="121">
        <v>155.06893123</v>
      </c>
      <c r="V239" s="121">
        <v>311.77240362999999</v>
      </c>
      <c r="W239" s="121"/>
      <c r="X239" s="121">
        <v>187.87596250999999</v>
      </c>
      <c r="Y239" s="121">
        <v>212.85944584999999</v>
      </c>
      <c r="Z239" s="121"/>
      <c r="AB239" s="120" t="str">
        <f t="shared" si="9"/>
        <v>2016-11-01</v>
      </c>
      <c r="AC239" s="119">
        <f t="shared" si="10"/>
        <v>9.4445540311487268E-3</v>
      </c>
      <c r="AD239" s="117">
        <f t="shared" si="11"/>
        <v>1.0094445540311487</v>
      </c>
    </row>
    <row r="240" spans="1:30" x14ac:dyDescent="0.25">
      <c r="A240" s="120" t="s">
        <v>210</v>
      </c>
      <c r="B240" s="121">
        <v>213.27038085000001</v>
      </c>
      <c r="C240" s="121"/>
      <c r="D240" s="121">
        <v>192.51004835000001</v>
      </c>
      <c r="E240" s="121"/>
      <c r="F240" s="121">
        <v>203.32480952</v>
      </c>
      <c r="G240" s="121"/>
      <c r="H240" s="121"/>
      <c r="I240" s="121">
        <v>222.88085197000001</v>
      </c>
      <c r="J240" s="121"/>
      <c r="K240" s="121">
        <v>226.41044366</v>
      </c>
      <c r="L240" s="121">
        <v>201.22319257000001</v>
      </c>
      <c r="M240" s="121">
        <v>205.20027682</v>
      </c>
      <c r="N240" s="121">
        <v>250.9552458</v>
      </c>
      <c r="O240" s="121">
        <v>192.02945804000001</v>
      </c>
      <c r="P240" s="121">
        <v>255.18838589000001</v>
      </c>
      <c r="Q240" s="121">
        <v>168.12161785999999</v>
      </c>
      <c r="R240" s="121">
        <v>222.66011291000001</v>
      </c>
      <c r="S240" s="121">
        <v>267.54665971999998</v>
      </c>
      <c r="T240" s="121">
        <v>120.75037068</v>
      </c>
      <c r="U240" s="121">
        <v>155.44792684000001</v>
      </c>
      <c r="V240" s="121">
        <v>312.93399916999999</v>
      </c>
      <c r="W240" s="121"/>
      <c r="X240" s="121">
        <v>188.52755257999999</v>
      </c>
      <c r="Y240" s="121">
        <v>213.72159422999999</v>
      </c>
      <c r="Z240" s="121"/>
      <c r="AB240" s="120" t="str">
        <f t="shared" si="9"/>
        <v>2016-12-01</v>
      </c>
      <c r="AC240" s="119">
        <f t="shared" si="10"/>
        <v>3.0841765834690046E-3</v>
      </c>
      <c r="AD240" s="117">
        <f t="shared" si="11"/>
        <v>1.003084176583469</v>
      </c>
    </row>
    <row r="241" spans="1:30" x14ac:dyDescent="0.25">
      <c r="A241" s="120" t="s">
        <v>209</v>
      </c>
      <c r="B241" s="121">
        <v>213.94401463</v>
      </c>
      <c r="C241" s="121"/>
      <c r="D241" s="121">
        <v>193.09755174</v>
      </c>
      <c r="E241" s="121"/>
      <c r="F241" s="121">
        <v>204.01533492999999</v>
      </c>
      <c r="G241" s="121"/>
      <c r="H241" s="121"/>
      <c r="I241" s="121">
        <v>223.81989116</v>
      </c>
      <c r="J241" s="121"/>
      <c r="K241" s="121">
        <v>227.22531516000001</v>
      </c>
      <c r="L241" s="121">
        <v>202.10442012999999</v>
      </c>
      <c r="M241" s="121">
        <v>205.96517395000001</v>
      </c>
      <c r="N241" s="121">
        <v>252.59702683</v>
      </c>
      <c r="O241" s="121">
        <v>192.69916957999999</v>
      </c>
      <c r="P241" s="121">
        <v>256.06720740999998</v>
      </c>
      <c r="Q241" s="121">
        <v>168.86759993000001</v>
      </c>
      <c r="R241" s="121">
        <v>223.29845775000001</v>
      </c>
      <c r="S241" s="121">
        <v>268.59476790000002</v>
      </c>
      <c r="T241" s="121">
        <v>121.34541230000001</v>
      </c>
      <c r="U241" s="121">
        <v>155.8199979</v>
      </c>
      <c r="V241" s="121">
        <v>313.62804409</v>
      </c>
      <c r="W241" s="121"/>
      <c r="X241" s="121">
        <v>189.18140249000001</v>
      </c>
      <c r="Y241" s="121">
        <v>214.58723458</v>
      </c>
      <c r="Z241" s="121"/>
      <c r="AB241" s="120" t="str">
        <f t="shared" si="9"/>
        <v>2017-01-01</v>
      </c>
      <c r="AC241" s="119">
        <f t="shared" si="10"/>
        <v>3.0518063604236525E-3</v>
      </c>
      <c r="AD241" s="117">
        <f t="shared" si="11"/>
        <v>1.0030518063604237</v>
      </c>
    </row>
    <row r="242" spans="1:30" x14ac:dyDescent="0.25">
      <c r="A242" s="120" t="s">
        <v>208</v>
      </c>
      <c r="B242" s="121">
        <v>208.36966722</v>
      </c>
      <c r="C242" s="121"/>
      <c r="D242" s="121">
        <v>193.69985088000001</v>
      </c>
      <c r="E242" s="121"/>
      <c r="F242" s="121">
        <v>204.94026120999999</v>
      </c>
      <c r="G242" s="121"/>
      <c r="H242" s="121"/>
      <c r="I242" s="121">
        <v>226.32966288</v>
      </c>
      <c r="J242" s="121"/>
      <c r="K242" s="121">
        <v>230.73433563</v>
      </c>
      <c r="L242" s="121">
        <v>204.00084111999999</v>
      </c>
      <c r="M242" s="121">
        <v>208.72699424999999</v>
      </c>
      <c r="N242" s="121">
        <v>250.95488978</v>
      </c>
      <c r="O242" s="121">
        <v>195.40380504000001</v>
      </c>
      <c r="P242" s="121">
        <v>262.02504155999998</v>
      </c>
      <c r="Q242" s="121">
        <v>169.61921508</v>
      </c>
      <c r="R242" s="121">
        <v>224.44192892999999</v>
      </c>
      <c r="S242" s="121">
        <v>273.44960424999999</v>
      </c>
      <c r="T242" s="121">
        <v>121.87263172</v>
      </c>
      <c r="U242" s="121">
        <v>158.8542151</v>
      </c>
      <c r="V242" s="121">
        <v>311.64870660000003</v>
      </c>
      <c r="W242" s="121"/>
      <c r="X242" s="121">
        <v>190.11339513999999</v>
      </c>
      <c r="Y242" s="121">
        <v>216.78912120999999</v>
      </c>
      <c r="Z242" s="121"/>
      <c r="AB242" s="120" t="str">
        <f t="shared" si="9"/>
        <v>2017-02-01</v>
      </c>
      <c r="AC242" s="119">
        <f t="shared" si="10"/>
        <v>3.1191443629020798E-3</v>
      </c>
      <c r="AD242" s="117">
        <f t="shared" si="11"/>
        <v>1.0031191443629022</v>
      </c>
    </row>
    <row r="243" spans="1:30" x14ac:dyDescent="0.25">
      <c r="A243" s="120" t="s">
        <v>207</v>
      </c>
      <c r="B243" s="121">
        <v>209.05065783000001</v>
      </c>
      <c r="C243" s="121"/>
      <c r="D243" s="121">
        <v>194.12248034999999</v>
      </c>
      <c r="E243" s="121"/>
      <c r="F243" s="121">
        <v>205.36695705</v>
      </c>
      <c r="G243" s="121"/>
      <c r="H243" s="121"/>
      <c r="I243" s="121">
        <v>227.53059962</v>
      </c>
      <c r="J243" s="121"/>
      <c r="K243" s="121">
        <v>231.56349244</v>
      </c>
      <c r="L243" s="121">
        <v>204.89418952</v>
      </c>
      <c r="M243" s="121">
        <v>209.56721236000001</v>
      </c>
      <c r="N243" s="121">
        <v>252.63043651000001</v>
      </c>
      <c r="O243" s="121">
        <v>198.70962265</v>
      </c>
      <c r="P243" s="121">
        <v>265.54765766999998</v>
      </c>
      <c r="Q243" s="121">
        <v>170.37417561999999</v>
      </c>
      <c r="R243" s="121">
        <v>220.09111473999999</v>
      </c>
      <c r="S243" s="121">
        <v>274.46193167000001</v>
      </c>
      <c r="T243" s="121">
        <v>122.5470416</v>
      </c>
      <c r="U243" s="121">
        <v>159.2429759</v>
      </c>
      <c r="V243" s="121">
        <v>312.76332910000002</v>
      </c>
      <c r="W243" s="121"/>
      <c r="X243" s="121">
        <v>188.51138048000001</v>
      </c>
      <c r="Y243" s="121">
        <v>221.77633039</v>
      </c>
      <c r="Z243" s="121"/>
      <c r="AB243" s="120" t="str">
        <f t="shared" si="9"/>
        <v>2017-03-01</v>
      </c>
      <c r="AC243" s="119">
        <f t="shared" si="10"/>
        <v>2.1818781381602657E-3</v>
      </c>
      <c r="AD243" s="117">
        <f t="shared" si="11"/>
        <v>1.0021818781381602</v>
      </c>
    </row>
    <row r="244" spans="1:30" x14ac:dyDescent="0.25">
      <c r="A244" s="120" t="s">
        <v>206</v>
      </c>
      <c r="B244" s="121">
        <v>209.73387403999999</v>
      </c>
      <c r="C244" s="121"/>
      <c r="D244" s="121">
        <v>194.72218620999999</v>
      </c>
      <c r="E244" s="121"/>
      <c r="F244" s="121">
        <v>206.54137922999999</v>
      </c>
      <c r="G244" s="121"/>
      <c r="H244" s="121"/>
      <c r="I244" s="121">
        <v>231.84497974999999</v>
      </c>
      <c r="J244" s="121"/>
      <c r="K244" s="121">
        <v>243.77032355</v>
      </c>
      <c r="L244" s="121">
        <v>205.79133605000001</v>
      </c>
      <c r="M244" s="121">
        <v>210.34731828</v>
      </c>
      <c r="N244" s="121">
        <v>254.31917530999999</v>
      </c>
      <c r="O244" s="121">
        <v>199.38766903999999</v>
      </c>
      <c r="P244" s="121">
        <v>266.44595779999997</v>
      </c>
      <c r="Q244" s="121">
        <v>171.13517297000001</v>
      </c>
      <c r="R244" s="121">
        <v>220.73856286</v>
      </c>
      <c r="S244" s="121">
        <v>275.53738657999997</v>
      </c>
      <c r="T244" s="121">
        <v>123.15052494</v>
      </c>
      <c r="U244" s="121">
        <v>159.63307922999999</v>
      </c>
      <c r="V244" s="121">
        <v>313.9546411</v>
      </c>
      <c r="W244" s="121"/>
      <c r="X244" s="121">
        <v>189.17352104</v>
      </c>
      <c r="Y244" s="121">
        <v>222.65616653999999</v>
      </c>
      <c r="Z244" s="121"/>
      <c r="AB244" s="120" t="str">
        <f t="shared" si="9"/>
        <v>2017-04-01</v>
      </c>
      <c r="AC244" s="119">
        <f t="shared" si="10"/>
        <v>3.0893169040429494E-3</v>
      </c>
      <c r="AD244" s="117">
        <f t="shared" si="11"/>
        <v>1.0030893169040429</v>
      </c>
    </row>
    <row r="245" spans="1:30" x14ac:dyDescent="0.25">
      <c r="A245" s="120" t="s">
        <v>205</v>
      </c>
      <c r="B245" s="121">
        <v>212.17126124000001</v>
      </c>
      <c r="C245" s="121"/>
      <c r="D245" s="121">
        <v>195.38313079</v>
      </c>
      <c r="E245" s="121"/>
      <c r="F245" s="121">
        <v>206.75412464999999</v>
      </c>
      <c r="G245" s="121"/>
      <c r="H245" s="121"/>
      <c r="I245" s="121">
        <v>234.24024926999999</v>
      </c>
      <c r="J245" s="121"/>
      <c r="K245" s="121">
        <v>246.14581494000001</v>
      </c>
      <c r="L245" s="121">
        <v>207.40089767000001</v>
      </c>
      <c r="M245" s="121">
        <v>211.17250371</v>
      </c>
      <c r="N245" s="121">
        <v>257.06817615</v>
      </c>
      <c r="O245" s="121">
        <v>202.55443074999999</v>
      </c>
      <c r="P245" s="121">
        <v>275.08282324999999</v>
      </c>
      <c r="Q245" s="121">
        <v>173.61092113999999</v>
      </c>
      <c r="R245" s="121">
        <v>215.20011281000001</v>
      </c>
      <c r="S245" s="121">
        <v>279.93814622000002</v>
      </c>
      <c r="T245" s="121">
        <v>118.4899295</v>
      </c>
      <c r="U245" s="121">
        <v>160.15054423999999</v>
      </c>
      <c r="V245" s="121">
        <v>309.44158408999999</v>
      </c>
      <c r="W245" s="121"/>
      <c r="X245" s="121">
        <v>187.42445792000001</v>
      </c>
      <c r="Y245" s="121">
        <v>223.92035138</v>
      </c>
      <c r="Z245" s="121"/>
      <c r="AB245" s="120" t="str">
        <f t="shared" si="9"/>
        <v>2017-05-01</v>
      </c>
      <c r="AC245" s="119">
        <f t="shared" si="10"/>
        <v>3.3942951898003242E-3</v>
      </c>
      <c r="AD245" s="117">
        <f t="shared" si="11"/>
        <v>1.0033942951898003</v>
      </c>
    </row>
    <row r="246" spans="1:30" x14ac:dyDescent="0.25">
      <c r="A246" s="120" t="s">
        <v>204</v>
      </c>
      <c r="B246" s="121">
        <v>212.86244110000001</v>
      </c>
      <c r="C246" s="121"/>
      <c r="D246" s="121">
        <v>196.35574965000001</v>
      </c>
      <c r="E246" s="121"/>
      <c r="F246" s="121">
        <v>207.36025064</v>
      </c>
      <c r="G246" s="121"/>
      <c r="H246" s="121"/>
      <c r="I246" s="121">
        <v>235.21653033999999</v>
      </c>
      <c r="J246" s="121"/>
      <c r="K246" s="121">
        <v>246.98414328000001</v>
      </c>
      <c r="L246" s="121">
        <v>208.31077440000001</v>
      </c>
      <c r="M246" s="121">
        <v>211.96078173999999</v>
      </c>
      <c r="N246" s="121">
        <v>258.78612039000001</v>
      </c>
      <c r="O246" s="121">
        <v>207.47883587000001</v>
      </c>
      <c r="P246" s="121">
        <v>275.99903187000001</v>
      </c>
      <c r="Q246" s="121">
        <v>174.37248593000001</v>
      </c>
      <c r="R246" s="121">
        <v>210.68775475999999</v>
      </c>
      <c r="S246" s="121">
        <v>281.03672667000001</v>
      </c>
      <c r="T246" s="121">
        <v>119.10255574999999</v>
      </c>
      <c r="U246" s="121">
        <v>160.54672923999999</v>
      </c>
      <c r="V246" s="121">
        <v>310.64828455000003</v>
      </c>
      <c r="W246" s="121"/>
      <c r="X246" s="121">
        <v>187.55683081000001</v>
      </c>
      <c r="Y246" s="121">
        <v>224.80995028000001</v>
      </c>
      <c r="Z246" s="121"/>
      <c r="AB246" s="120" t="str">
        <f t="shared" si="9"/>
        <v>2017-06-01</v>
      </c>
      <c r="AC246" s="119">
        <f t="shared" si="10"/>
        <v>4.9780083678021992E-3</v>
      </c>
      <c r="AD246" s="117">
        <f t="shared" si="11"/>
        <v>1.0049780083678022</v>
      </c>
    </row>
    <row r="247" spans="1:30" x14ac:dyDescent="0.25">
      <c r="A247" s="120" t="s">
        <v>203</v>
      </c>
      <c r="B247" s="121">
        <v>216.53468246</v>
      </c>
      <c r="C247" s="121"/>
      <c r="D247" s="121">
        <v>197.74060471999999</v>
      </c>
      <c r="E247" s="121"/>
      <c r="F247" s="121">
        <v>208.59295035</v>
      </c>
      <c r="G247" s="121"/>
      <c r="H247" s="121"/>
      <c r="I247" s="121">
        <v>236.19688098</v>
      </c>
      <c r="J247" s="121"/>
      <c r="K247" s="121">
        <v>247.82532681000001</v>
      </c>
      <c r="L247" s="121">
        <v>209.2246428</v>
      </c>
      <c r="M247" s="121">
        <v>212.75200229999999</v>
      </c>
      <c r="N247" s="121">
        <v>260.51554537999999</v>
      </c>
      <c r="O247" s="121">
        <v>208.17305300000001</v>
      </c>
      <c r="P247" s="121">
        <v>276.91829872</v>
      </c>
      <c r="Q247" s="121">
        <v>175.13857480999999</v>
      </c>
      <c r="R247" s="121">
        <v>211.34468089999999</v>
      </c>
      <c r="S247" s="121">
        <v>282.13961836999999</v>
      </c>
      <c r="T247" s="121">
        <v>119.71834962</v>
      </c>
      <c r="U247" s="121">
        <v>161.22700101999999</v>
      </c>
      <c r="V247" s="121">
        <v>311.85968735</v>
      </c>
      <c r="W247" s="121"/>
      <c r="X247" s="121">
        <v>188.23850342</v>
      </c>
      <c r="Y247" s="121">
        <v>225.70308341</v>
      </c>
      <c r="Z247" s="121"/>
      <c r="AB247" s="120" t="str">
        <f t="shared" si="9"/>
        <v>2017-07-01</v>
      </c>
      <c r="AC247" s="119">
        <f t="shared" si="10"/>
        <v>7.0527859381172243E-3</v>
      </c>
      <c r="AD247" s="117">
        <f t="shared" si="11"/>
        <v>1.0070527859381173</v>
      </c>
    </row>
    <row r="248" spans="1:30" x14ac:dyDescent="0.25">
      <c r="A248" s="120" t="s">
        <v>202</v>
      </c>
      <c r="B248" s="121">
        <v>219.00843598</v>
      </c>
      <c r="C248" s="121"/>
      <c r="D248" s="121">
        <v>199.95968762999999</v>
      </c>
      <c r="E248" s="121"/>
      <c r="F248" s="121">
        <v>211.24169914000001</v>
      </c>
      <c r="G248" s="121"/>
      <c r="H248" s="121"/>
      <c r="I248" s="121">
        <v>242.70236181999999</v>
      </c>
      <c r="J248" s="121"/>
      <c r="K248" s="121">
        <v>266.6305481</v>
      </c>
      <c r="L248" s="121">
        <v>210.77019430000001</v>
      </c>
      <c r="M248" s="121">
        <v>213.45156689000001</v>
      </c>
      <c r="N248" s="121">
        <v>256.52518583</v>
      </c>
      <c r="O248" s="121">
        <v>212.22863655</v>
      </c>
      <c r="P248" s="121">
        <v>290.14518569000001</v>
      </c>
      <c r="Q248" s="121">
        <v>177.22156874000001</v>
      </c>
      <c r="R248" s="121">
        <v>213.19513533</v>
      </c>
      <c r="S248" s="121">
        <v>287.21137450999998</v>
      </c>
      <c r="T248" s="121">
        <v>120.99870349</v>
      </c>
      <c r="U248" s="121">
        <v>161.89624775999999</v>
      </c>
      <c r="V248" s="121">
        <v>312.86211723000002</v>
      </c>
      <c r="W248" s="121"/>
      <c r="X248" s="121">
        <v>190.29177958</v>
      </c>
      <c r="Y248" s="121">
        <v>227.28599091999999</v>
      </c>
      <c r="Z248" s="121"/>
      <c r="AB248" s="120" t="str">
        <f t="shared" si="9"/>
        <v>2017-08-01</v>
      </c>
      <c r="AC248" s="119">
        <f t="shared" si="10"/>
        <v>1.1222191381189569E-2</v>
      </c>
      <c r="AD248" s="117">
        <f t="shared" si="11"/>
        <v>1.0112221913811896</v>
      </c>
    </row>
    <row r="249" spans="1:30" x14ac:dyDescent="0.25">
      <c r="A249" s="120" t="s">
        <v>201</v>
      </c>
      <c r="B249" s="121">
        <v>219.71147852999999</v>
      </c>
      <c r="C249" s="121"/>
      <c r="D249" s="121">
        <v>200.58046171999999</v>
      </c>
      <c r="E249" s="121"/>
      <c r="F249" s="121">
        <v>212.15059499</v>
      </c>
      <c r="G249" s="121"/>
      <c r="H249" s="121"/>
      <c r="I249" s="121">
        <v>243.70234210000001</v>
      </c>
      <c r="J249" s="121"/>
      <c r="K249" s="121">
        <v>267.47586287000001</v>
      </c>
      <c r="L249" s="121">
        <v>211.69921393000001</v>
      </c>
      <c r="M249" s="121">
        <v>214.25142495</v>
      </c>
      <c r="N249" s="121">
        <v>258.28385302999999</v>
      </c>
      <c r="O249" s="121">
        <v>212.93658822</v>
      </c>
      <c r="P249" s="121">
        <v>291.08050515000002</v>
      </c>
      <c r="Q249" s="121">
        <v>177.99703281999999</v>
      </c>
      <c r="R249" s="121">
        <v>213.85946207000001</v>
      </c>
      <c r="S249" s="121">
        <v>288.33775034000001</v>
      </c>
      <c r="T249" s="121">
        <v>121.62018696</v>
      </c>
      <c r="U249" s="121">
        <v>162.30025986000001</v>
      </c>
      <c r="V249" s="121">
        <v>314.08186115000001</v>
      </c>
      <c r="W249" s="121"/>
      <c r="X249" s="121">
        <v>190.98388842</v>
      </c>
      <c r="Y249" s="121">
        <v>235.28204697999999</v>
      </c>
      <c r="Z249" s="121"/>
      <c r="AB249" s="120" t="str">
        <f t="shared" si="9"/>
        <v>2017-09-01</v>
      </c>
      <c r="AC249" s="119">
        <f t="shared" si="10"/>
        <v>3.1044961979969743E-3</v>
      </c>
      <c r="AD249" s="117">
        <f t="shared" si="11"/>
        <v>1.0031044961979969</v>
      </c>
    </row>
    <row r="250" spans="1:30" x14ac:dyDescent="0.25">
      <c r="A250" s="120" t="s">
        <v>200</v>
      </c>
      <c r="B250" s="121">
        <v>220.41677792999999</v>
      </c>
      <c r="C250" s="121"/>
      <c r="D250" s="121">
        <v>199.82587394000001</v>
      </c>
      <c r="E250" s="121"/>
      <c r="F250" s="121">
        <v>211.81566559999999</v>
      </c>
      <c r="G250" s="121"/>
      <c r="H250" s="121"/>
      <c r="I250" s="121">
        <v>243.67124781000001</v>
      </c>
      <c r="J250" s="121"/>
      <c r="K250" s="121">
        <v>268.32385758999999</v>
      </c>
      <c r="L250" s="121">
        <v>212.30209969000001</v>
      </c>
      <c r="M250" s="121">
        <v>215.04886521</v>
      </c>
      <c r="N250" s="121">
        <v>253.28842660999999</v>
      </c>
      <c r="O250" s="121">
        <v>213.64991716</v>
      </c>
      <c r="P250" s="121">
        <v>292.01883973999998</v>
      </c>
      <c r="Q250" s="121">
        <v>178.77589007</v>
      </c>
      <c r="R250" s="121">
        <v>202.69440499999999</v>
      </c>
      <c r="S250" s="121">
        <v>301.39359538000002</v>
      </c>
      <c r="T250" s="121">
        <v>122.24486254</v>
      </c>
      <c r="U250" s="121">
        <v>162.70528017000001</v>
      </c>
      <c r="V250" s="121">
        <v>315.30636043999999</v>
      </c>
      <c r="W250" s="121"/>
      <c r="X250" s="121">
        <v>191.74784975</v>
      </c>
      <c r="Y250" s="121">
        <v>236.1854816</v>
      </c>
      <c r="Z250" s="121"/>
      <c r="AB250" s="120" t="str">
        <f t="shared" si="9"/>
        <v>2017-10-01</v>
      </c>
      <c r="AC250" s="119">
        <f t="shared" si="10"/>
        <v>-3.7620203559674014E-3</v>
      </c>
      <c r="AD250" s="117">
        <f t="shared" si="11"/>
        <v>0.9962379796440326</v>
      </c>
    </row>
    <row r="251" spans="1:30" x14ac:dyDescent="0.25">
      <c r="A251" s="120" t="s">
        <v>199</v>
      </c>
      <c r="B251" s="121">
        <v>222.32540671000001</v>
      </c>
      <c r="C251" s="121"/>
      <c r="D251" s="121">
        <v>201.50932748</v>
      </c>
      <c r="E251" s="121"/>
      <c r="F251" s="121">
        <v>213.37213018</v>
      </c>
      <c r="G251" s="121"/>
      <c r="H251" s="121"/>
      <c r="I251" s="121">
        <v>245.85030956</v>
      </c>
      <c r="J251" s="121"/>
      <c r="K251" s="121">
        <v>271.70637556999998</v>
      </c>
      <c r="L251" s="121">
        <v>214.81359358</v>
      </c>
      <c r="M251" s="121">
        <v>216.28482911</v>
      </c>
      <c r="N251" s="121">
        <v>253.33093321999999</v>
      </c>
      <c r="O251" s="121">
        <v>217.77669825000001</v>
      </c>
      <c r="P251" s="121">
        <v>295.91093426999998</v>
      </c>
      <c r="Q251" s="121">
        <v>180.45203480000001</v>
      </c>
      <c r="R251" s="121">
        <v>203.93555488999999</v>
      </c>
      <c r="S251" s="121">
        <v>306.57552106000003</v>
      </c>
      <c r="T251" s="121">
        <v>122.39242458</v>
      </c>
      <c r="U251" s="121">
        <v>164.06292020999999</v>
      </c>
      <c r="V251" s="121">
        <v>318.30850192999998</v>
      </c>
      <c r="W251" s="121"/>
      <c r="X251" s="121">
        <v>189.56875461000001</v>
      </c>
      <c r="Y251" s="121">
        <v>237.79932588</v>
      </c>
      <c r="Z251" s="121"/>
      <c r="AB251" s="120" t="str">
        <f t="shared" si="9"/>
        <v>2017-11-01</v>
      </c>
      <c r="AC251" s="119">
        <f t="shared" si="10"/>
        <v>8.4246024141271317E-3</v>
      </c>
      <c r="AD251" s="117">
        <f t="shared" si="11"/>
        <v>1.0084246024141272</v>
      </c>
    </row>
    <row r="252" spans="1:30" x14ac:dyDescent="0.25">
      <c r="A252" s="120" t="s">
        <v>198</v>
      </c>
      <c r="B252" s="121">
        <v>223.03742600999999</v>
      </c>
      <c r="C252" s="121"/>
      <c r="D252" s="121">
        <v>202.25012100000001</v>
      </c>
      <c r="E252" s="121"/>
      <c r="F252" s="121">
        <v>214.20955733</v>
      </c>
      <c r="G252" s="121"/>
      <c r="H252" s="121"/>
      <c r="I252" s="121">
        <v>246.88075545999999</v>
      </c>
      <c r="J252" s="121"/>
      <c r="K252" s="121">
        <v>272.56498762000001</v>
      </c>
      <c r="L252" s="121">
        <v>215.75945102</v>
      </c>
      <c r="M252" s="121">
        <v>217.10461934</v>
      </c>
      <c r="N252" s="121">
        <v>255.17372953</v>
      </c>
      <c r="O252" s="121">
        <v>218.49907443000001</v>
      </c>
      <c r="P252" s="121">
        <v>296.86962807999998</v>
      </c>
      <c r="Q252" s="121">
        <v>181.23012822999999</v>
      </c>
      <c r="R252" s="121">
        <v>204.61425104</v>
      </c>
      <c r="S252" s="121">
        <v>307.72501481</v>
      </c>
      <c r="T252" s="121">
        <v>123.02358271999999</v>
      </c>
      <c r="U252" s="121">
        <v>164.83177814999999</v>
      </c>
      <c r="V252" s="121">
        <v>319.54993683999999</v>
      </c>
      <c r="W252" s="121"/>
      <c r="X252" s="121">
        <v>190.26443083000001</v>
      </c>
      <c r="Y252" s="121">
        <v>238.69402299000001</v>
      </c>
      <c r="Z252" s="121"/>
      <c r="AB252" s="120" t="str">
        <f t="shared" si="9"/>
        <v>2017-12-01</v>
      </c>
      <c r="AC252" s="119">
        <f t="shared" si="10"/>
        <v>3.6762244669469981E-3</v>
      </c>
      <c r="AD252" s="117">
        <f t="shared" si="11"/>
        <v>1.003676224466947</v>
      </c>
    </row>
    <row r="253" spans="1:30" x14ac:dyDescent="0.25">
      <c r="A253" s="120" t="s">
        <v>197</v>
      </c>
      <c r="B253" s="121">
        <v>223.94082471999999</v>
      </c>
      <c r="C253" s="121"/>
      <c r="D253" s="121">
        <v>203.29247036000001</v>
      </c>
      <c r="E253" s="121"/>
      <c r="F253" s="121">
        <v>214.8628697</v>
      </c>
      <c r="G253" s="121"/>
      <c r="H253" s="121"/>
      <c r="I253" s="121">
        <v>247.91552032000001</v>
      </c>
      <c r="J253" s="121"/>
      <c r="K253" s="121">
        <v>273.42631295000001</v>
      </c>
      <c r="L253" s="121">
        <v>216.70947322000001</v>
      </c>
      <c r="M253" s="121">
        <v>217.92751683</v>
      </c>
      <c r="N253" s="121">
        <v>257.02993082</v>
      </c>
      <c r="O253" s="121">
        <v>223.71096019999999</v>
      </c>
      <c r="P253" s="121">
        <v>297.83142787999998</v>
      </c>
      <c r="Q253" s="121">
        <v>182.01157673</v>
      </c>
      <c r="R253" s="121">
        <v>205.29520588</v>
      </c>
      <c r="S253" s="121">
        <v>308.87881854</v>
      </c>
      <c r="T253" s="121">
        <v>123.65799564</v>
      </c>
      <c r="U253" s="121">
        <v>165.34633104</v>
      </c>
      <c r="V253" s="121">
        <v>320.79621345999999</v>
      </c>
      <c r="W253" s="121"/>
      <c r="X253" s="121">
        <v>185.66985414999999</v>
      </c>
      <c r="Y253" s="121">
        <v>239.59208631999999</v>
      </c>
      <c r="Z253" s="121"/>
      <c r="AB253" s="120" t="str">
        <f t="shared" si="9"/>
        <v>2018-01-01</v>
      </c>
      <c r="AC253" s="119">
        <f t="shared" si="10"/>
        <v>5.1537638387865433E-3</v>
      </c>
      <c r="AD253" s="117">
        <f t="shared" si="11"/>
        <v>1.0051537638387866</v>
      </c>
    </row>
    <row r="254" spans="1:30" x14ac:dyDescent="0.25">
      <c r="A254" s="120" t="s">
        <v>196</v>
      </c>
      <c r="B254" s="121">
        <v>225.42922555000001</v>
      </c>
      <c r="C254" s="121"/>
      <c r="D254" s="121">
        <v>205.10251615000001</v>
      </c>
      <c r="E254" s="121"/>
      <c r="F254" s="121">
        <v>216.65990385000001</v>
      </c>
      <c r="G254" s="121"/>
      <c r="H254" s="121"/>
      <c r="I254" s="121">
        <v>250.39277691999999</v>
      </c>
      <c r="J254" s="121"/>
      <c r="K254" s="121">
        <v>276.86017368</v>
      </c>
      <c r="L254" s="121">
        <v>218.73919280000001</v>
      </c>
      <c r="M254" s="121">
        <v>219.83386714</v>
      </c>
      <c r="N254" s="121">
        <v>257.68318729999999</v>
      </c>
      <c r="O254" s="121">
        <v>228.23223709999999</v>
      </c>
      <c r="P254" s="121">
        <v>303.14293041000002</v>
      </c>
      <c r="Q254" s="121">
        <v>184.16148158999999</v>
      </c>
      <c r="R254" s="121">
        <v>205.60414939</v>
      </c>
      <c r="S254" s="121">
        <v>313.92466403999998</v>
      </c>
      <c r="T254" s="121">
        <v>124.24931893</v>
      </c>
      <c r="U254" s="121">
        <v>166.09265944000001</v>
      </c>
      <c r="V254" s="121">
        <v>323.39656417999998</v>
      </c>
      <c r="W254" s="121"/>
      <c r="X254" s="121">
        <v>186.96646006</v>
      </c>
      <c r="Y254" s="121">
        <v>242.17364957000001</v>
      </c>
      <c r="Z254" s="121"/>
      <c r="AB254" s="120" t="str">
        <f t="shared" si="9"/>
        <v>2018-02-01</v>
      </c>
      <c r="AC254" s="119">
        <f t="shared" si="10"/>
        <v>8.903653867724114E-3</v>
      </c>
      <c r="AD254" s="117">
        <f t="shared" si="11"/>
        <v>1.0089036538677241</v>
      </c>
    </row>
    <row r="255" spans="1:30" x14ac:dyDescent="0.25">
      <c r="A255" s="120" t="s">
        <v>195</v>
      </c>
      <c r="B255" s="121">
        <v>226.71797167</v>
      </c>
      <c r="C255" s="121"/>
      <c r="D255" s="121">
        <v>203.52555659000001</v>
      </c>
      <c r="E255" s="121"/>
      <c r="F255" s="121">
        <v>215.76514889000001</v>
      </c>
      <c r="G255" s="121"/>
      <c r="H255" s="121"/>
      <c r="I255" s="121">
        <v>252.09274916000001</v>
      </c>
      <c r="J255" s="121"/>
      <c r="K255" s="121">
        <v>277.68602874999999</v>
      </c>
      <c r="L255" s="121">
        <v>219.70233526999999</v>
      </c>
      <c r="M255" s="121">
        <v>220.64454812</v>
      </c>
      <c r="N255" s="121">
        <v>259.57799542999999</v>
      </c>
      <c r="O255" s="121">
        <v>228.97188044999999</v>
      </c>
      <c r="P255" s="121">
        <v>312.20326698000002</v>
      </c>
      <c r="Q255" s="121">
        <v>184.95556983</v>
      </c>
      <c r="R255" s="121">
        <v>196.32817999</v>
      </c>
      <c r="S255" s="121">
        <v>316.54142282999999</v>
      </c>
      <c r="T255" s="121">
        <v>124.96992039</v>
      </c>
      <c r="U255" s="121">
        <v>162.87961317</v>
      </c>
      <c r="V255" s="121">
        <v>325.53507019</v>
      </c>
      <c r="W255" s="121"/>
      <c r="X255" s="121">
        <v>187.78558704</v>
      </c>
      <c r="Y255" s="121">
        <v>241.94754422</v>
      </c>
      <c r="Z255" s="121"/>
      <c r="AB255" s="120" t="str">
        <f t="shared" si="9"/>
        <v>2018-03-01</v>
      </c>
      <c r="AC255" s="119">
        <f t="shared" si="10"/>
        <v>-7.6886407324555182E-3</v>
      </c>
      <c r="AD255" s="117">
        <f t="shared" si="11"/>
        <v>0.99231135926754443</v>
      </c>
    </row>
    <row r="256" spans="1:30" x14ac:dyDescent="0.25">
      <c r="A256" s="120" t="s">
        <v>194</v>
      </c>
      <c r="B256" s="121">
        <v>230.21316741000001</v>
      </c>
      <c r="C256" s="121"/>
      <c r="D256" s="121">
        <v>204.89850589</v>
      </c>
      <c r="E256" s="121"/>
      <c r="F256" s="121">
        <v>216.94462879</v>
      </c>
      <c r="G256" s="121"/>
      <c r="H256" s="121"/>
      <c r="I256" s="121">
        <v>252.63746592999999</v>
      </c>
      <c r="J256" s="121"/>
      <c r="K256" s="121">
        <v>278.57053739000003</v>
      </c>
      <c r="L256" s="121">
        <v>218.47269524000001</v>
      </c>
      <c r="M256" s="121">
        <v>221.48095838</v>
      </c>
      <c r="N256" s="121">
        <v>261.41647222</v>
      </c>
      <c r="O256" s="121">
        <v>229.71345099000001</v>
      </c>
      <c r="P256" s="121">
        <v>313.18511382000003</v>
      </c>
      <c r="Q256" s="121">
        <v>185.73557708999999</v>
      </c>
      <c r="R256" s="121">
        <v>197.03034722000001</v>
      </c>
      <c r="S256" s="121">
        <v>317.72957568999999</v>
      </c>
      <c r="T256" s="121">
        <v>125.61390611</v>
      </c>
      <c r="U256" s="121">
        <v>163.63825489000001</v>
      </c>
      <c r="V256" s="121">
        <v>326.80467055000003</v>
      </c>
      <c r="W256" s="121"/>
      <c r="X256" s="121">
        <v>188.49249026000001</v>
      </c>
      <c r="Y256" s="121">
        <v>242.85784860999999</v>
      </c>
      <c r="Z256" s="121"/>
      <c r="AB256" s="120" t="str">
        <f t="shared" si="9"/>
        <v>2018-04-01</v>
      </c>
      <c r="AC256" s="119">
        <f t="shared" si="10"/>
        <v>6.745832430104977E-3</v>
      </c>
      <c r="AD256" s="117">
        <f t="shared" si="11"/>
        <v>1.0067458324301051</v>
      </c>
    </row>
    <row r="257" spans="1:30" x14ac:dyDescent="0.25">
      <c r="A257" s="120" t="s">
        <v>193</v>
      </c>
      <c r="B257" s="121">
        <v>232.73290245000001</v>
      </c>
      <c r="C257" s="121"/>
      <c r="D257" s="121">
        <v>209.02954571000001</v>
      </c>
      <c r="E257" s="121"/>
      <c r="F257" s="121">
        <v>220.12870525</v>
      </c>
      <c r="G257" s="121"/>
      <c r="H257" s="121"/>
      <c r="I257" s="121">
        <v>254.38236745</v>
      </c>
      <c r="J257" s="121"/>
      <c r="K257" s="121">
        <v>280.65330474000001</v>
      </c>
      <c r="L257" s="121">
        <v>219.71635459999999</v>
      </c>
      <c r="M257" s="121">
        <v>222.32053927000001</v>
      </c>
      <c r="N257" s="121">
        <v>263.30218317999999</v>
      </c>
      <c r="O257" s="121">
        <v>241.19199354</v>
      </c>
      <c r="P257" s="121">
        <v>317.86893875999999</v>
      </c>
      <c r="Q257" s="121">
        <v>192.09094116</v>
      </c>
      <c r="R257" s="121">
        <v>198.09977773</v>
      </c>
      <c r="S257" s="121">
        <v>321.22005529</v>
      </c>
      <c r="T257" s="121">
        <v>126.19683897</v>
      </c>
      <c r="U257" s="121">
        <v>165.83305386999999</v>
      </c>
      <c r="V257" s="121">
        <v>327.98073366</v>
      </c>
      <c r="W257" s="121"/>
      <c r="X257" s="121">
        <v>189.85152765999999</v>
      </c>
      <c r="Y257" s="121">
        <v>244.20178799000001</v>
      </c>
      <c r="Z257" s="121"/>
      <c r="AB257" s="120" t="str">
        <f t="shared" si="9"/>
        <v>2018-05-01</v>
      </c>
      <c r="AC257" s="119">
        <f t="shared" si="10"/>
        <v>2.0161395526318605E-2</v>
      </c>
      <c r="AD257" s="117">
        <f t="shared" si="11"/>
        <v>1.0201613955263187</v>
      </c>
    </row>
    <row r="258" spans="1:30" x14ac:dyDescent="0.25">
      <c r="A258" s="120" t="s">
        <v>192</v>
      </c>
      <c r="B258" s="121">
        <v>233.46606957</v>
      </c>
      <c r="C258" s="121"/>
      <c r="D258" s="121">
        <v>209.67639661999999</v>
      </c>
      <c r="E258" s="121"/>
      <c r="F258" s="121">
        <v>221.19727781</v>
      </c>
      <c r="G258" s="121"/>
      <c r="H258" s="121"/>
      <c r="I258" s="121">
        <v>255.45328909</v>
      </c>
      <c r="J258" s="121"/>
      <c r="K258" s="121">
        <v>281.54205063000001</v>
      </c>
      <c r="L258" s="121">
        <v>220.72435196000001</v>
      </c>
      <c r="M258" s="121">
        <v>223.17574157999999</v>
      </c>
      <c r="N258" s="121">
        <v>265.16676401000001</v>
      </c>
      <c r="O258" s="121">
        <v>241.94467055000001</v>
      </c>
      <c r="P258" s="121">
        <v>318.88112336</v>
      </c>
      <c r="Q258" s="121">
        <v>192.88665204</v>
      </c>
      <c r="R258" s="121">
        <v>198.79114258000001</v>
      </c>
      <c r="S258" s="121">
        <v>322.42687984999998</v>
      </c>
      <c r="T258" s="121">
        <v>126.83905317999999</v>
      </c>
      <c r="U258" s="121">
        <v>166.24744103</v>
      </c>
      <c r="V258" s="121">
        <v>329.26073659000002</v>
      </c>
      <c r="W258" s="121"/>
      <c r="X258" s="121">
        <v>190.55908633999999</v>
      </c>
      <c r="Y258" s="121">
        <v>258.12180977999998</v>
      </c>
      <c r="Z258" s="121"/>
      <c r="AB258" s="120" t="str">
        <f t="shared" si="9"/>
        <v>2018-06-01</v>
      </c>
      <c r="AC258" s="119">
        <f t="shared" si="10"/>
        <v>3.0945429642630566E-3</v>
      </c>
      <c r="AD258" s="117">
        <f t="shared" si="11"/>
        <v>1.003094542964263</v>
      </c>
    </row>
    <row r="259" spans="1:30" x14ac:dyDescent="0.25">
      <c r="A259" s="120" t="s">
        <v>191</v>
      </c>
      <c r="B259" s="121">
        <v>234.20154633999999</v>
      </c>
      <c r="C259" s="121"/>
      <c r="D259" s="121">
        <v>210.20931390000001</v>
      </c>
      <c r="E259" s="121"/>
      <c r="F259" s="121">
        <v>222.10938985999999</v>
      </c>
      <c r="G259" s="121"/>
      <c r="H259" s="121"/>
      <c r="I259" s="121">
        <v>256.52871920000001</v>
      </c>
      <c r="J259" s="121"/>
      <c r="K259" s="121">
        <v>282.43361091999998</v>
      </c>
      <c r="L259" s="121">
        <v>221.73697374</v>
      </c>
      <c r="M259" s="121">
        <v>224.03423359999999</v>
      </c>
      <c r="N259" s="121">
        <v>267.04454893000002</v>
      </c>
      <c r="O259" s="121">
        <v>242.69969639999999</v>
      </c>
      <c r="P259" s="121">
        <v>319.89653104000001</v>
      </c>
      <c r="Q259" s="121">
        <v>193.68565905</v>
      </c>
      <c r="R259" s="121">
        <v>199.48492028999999</v>
      </c>
      <c r="S259" s="121">
        <v>323.63823845000002</v>
      </c>
      <c r="T259" s="121">
        <v>127.49271778000001</v>
      </c>
      <c r="U259" s="121">
        <v>166.29727177000001</v>
      </c>
      <c r="V259" s="121">
        <v>337.06258853000003</v>
      </c>
      <c r="W259" s="121"/>
      <c r="X259" s="121">
        <v>191.26447340000001</v>
      </c>
      <c r="Y259" s="121">
        <v>259.03851950000001</v>
      </c>
      <c r="Z259" s="121"/>
      <c r="AB259" s="120" t="str">
        <f t="shared" si="9"/>
        <v>2018-07-01</v>
      </c>
      <c r="AC259" s="119">
        <f t="shared" si="10"/>
        <v>2.541617886374858E-3</v>
      </c>
      <c r="AD259" s="117">
        <f t="shared" si="11"/>
        <v>1.0025416178863749</v>
      </c>
    </row>
    <row r="260" spans="1:30" x14ac:dyDescent="0.25">
      <c r="A260" s="120" t="s">
        <v>190</v>
      </c>
      <c r="B260" s="121">
        <v>237.02588550999999</v>
      </c>
      <c r="C260" s="121"/>
      <c r="D260" s="121">
        <v>211.73139015999999</v>
      </c>
      <c r="E260" s="121"/>
      <c r="F260" s="121">
        <v>223.87030167</v>
      </c>
      <c r="G260" s="121"/>
      <c r="H260" s="121"/>
      <c r="I260" s="121">
        <v>257.42693646999999</v>
      </c>
      <c r="J260" s="121"/>
      <c r="K260" s="121">
        <v>284.93090982000001</v>
      </c>
      <c r="L260" s="121">
        <v>219.66436032999999</v>
      </c>
      <c r="M260" s="121">
        <v>224.89602798999999</v>
      </c>
      <c r="N260" s="121">
        <v>268.93563141999999</v>
      </c>
      <c r="O260" s="121">
        <v>245.89235780000001</v>
      </c>
      <c r="P260" s="121">
        <v>322.11768741999998</v>
      </c>
      <c r="Q260" s="121">
        <v>196.42483243000001</v>
      </c>
      <c r="R260" s="121">
        <v>201.04307030999999</v>
      </c>
      <c r="S260" s="121">
        <v>349.17283722000002</v>
      </c>
      <c r="T260" s="121">
        <v>128.11059864999999</v>
      </c>
      <c r="U260" s="121">
        <v>166.81791347000001</v>
      </c>
      <c r="V260" s="121">
        <v>338.56687969000001</v>
      </c>
      <c r="W260" s="121"/>
      <c r="X260" s="121">
        <v>190.00695469999999</v>
      </c>
      <c r="Y260" s="121">
        <v>260.16184162000002</v>
      </c>
      <c r="Z260" s="121"/>
      <c r="AB260" s="120" t="str">
        <f t="shared" si="9"/>
        <v>2018-08-01</v>
      </c>
      <c r="AC260" s="119">
        <f t="shared" si="10"/>
        <v>7.2407650820079921E-3</v>
      </c>
      <c r="AD260" s="117">
        <f t="shared" si="11"/>
        <v>1.0072407650820079</v>
      </c>
    </row>
    <row r="261" spans="1:30" x14ac:dyDescent="0.25">
      <c r="A261" s="120" t="s">
        <v>189</v>
      </c>
      <c r="B261" s="121">
        <v>237.77077184000001</v>
      </c>
      <c r="C261" s="121"/>
      <c r="D261" s="121">
        <v>212.38875349</v>
      </c>
      <c r="E261" s="121"/>
      <c r="F261" s="121">
        <v>224.65859051999999</v>
      </c>
      <c r="G261" s="121"/>
      <c r="H261" s="121"/>
      <c r="I261" s="121">
        <v>258.50701451999998</v>
      </c>
      <c r="J261" s="121"/>
      <c r="K261" s="121">
        <v>285.83299930999999</v>
      </c>
      <c r="L261" s="121">
        <v>220.69492602</v>
      </c>
      <c r="M261" s="121">
        <v>225.75179405</v>
      </c>
      <c r="N261" s="121">
        <v>270.78385093999998</v>
      </c>
      <c r="O261" s="121">
        <v>246.65976164</v>
      </c>
      <c r="P261" s="121">
        <v>323.16591527999998</v>
      </c>
      <c r="Q261" s="121">
        <v>197.25072523</v>
      </c>
      <c r="R261" s="121">
        <v>201.74157736000001</v>
      </c>
      <c r="S261" s="121">
        <v>350.40375252000001</v>
      </c>
      <c r="T261" s="121">
        <v>128.77066407999999</v>
      </c>
      <c r="U261" s="121">
        <v>167.24067084999999</v>
      </c>
      <c r="V261" s="121">
        <v>339.85853208999998</v>
      </c>
      <c r="W261" s="121"/>
      <c r="X261" s="121">
        <v>190.72283795000001</v>
      </c>
      <c r="Y261" s="121">
        <v>261.08596893999999</v>
      </c>
      <c r="Z261" s="121"/>
      <c r="AB261" s="120" t="str">
        <f t="shared" si="9"/>
        <v>2018-09-01</v>
      </c>
      <c r="AC261" s="119">
        <f t="shared" si="10"/>
        <v>3.1047041702378523E-3</v>
      </c>
      <c r="AD261" s="117">
        <f t="shared" si="11"/>
        <v>1.0031047041702379</v>
      </c>
    </row>
    <row r="262" spans="1:30" x14ac:dyDescent="0.25">
      <c r="A262" s="120" t="s">
        <v>188</v>
      </c>
      <c r="B262" s="121">
        <v>238.51799907</v>
      </c>
      <c r="C262" s="121"/>
      <c r="D262" s="121">
        <v>213.04815898000001</v>
      </c>
      <c r="E262" s="121"/>
      <c r="F262" s="121">
        <v>225.44882706000001</v>
      </c>
      <c r="G262" s="121"/>
      <c r="H262" s="121"/>
      <c r="I262" s="121">
        <v>259.58620739999998</v>
      </c>
      <c r="J262" s="121"/>
      <c r="K262" s="121">
        <v>286.73584812000001</v>
      </c>
      <c r="L262" s="121">
        <v>221.71259268</v>
      </c>
      <c r="M262" s="121">
        <v>226.60808421999999</v>
      </c>
      <c r="N262" s="121">
        <v>272.64539149000001</v>
      </c>
      <c r="O262" s="121">
        <v>247.42956045</v>
      </c>
      <c r="P262" s="121">
        <v>324.21755425999999</v>
      </c>
      <c r="Q262" s="121">
        <v>198.08009060000001</v>
      </c>
      <c r="R262" s="121">
        <v>202.44251130999999</v>
      </c>
      <c r="S262" s="121">
        <v>351.63900708</v>
      </c>
      <c r="T262" s="121">
        <v>129.43413038</v>
      </c>
      <c r="U262" s="121">
        <v>167.66449958999999</v>
      </c>
      <c r="V262" s="121">
        <v>341.15511222999999</v>
      </c>
      <c r="W262" s="121"/>
      <c r="X262" s="121">
        <v>191.44142729000001</v>
      </c>
      <c r="Y262" s="121">
        <v>262.00766333000001</v>
      </c>
      <c r="Z262" s="121"/>
      <c r="AB262" s="120" t="str">
        <f t="shared" si="9"/>
        <v>2018-10-01</v>
      </c>
      <c r="AC262" s="119">
        <f t="shared" si="10"/>
        <v>3.1047100148410577E-3</v>
      </c>
      <c r="AD262" s="117">
        <f t="shared" si="11"/>
        <v>1.0031047100148411</v>
      </c>
    </row>
    <row r="263" spans="1:30" x14ac:dyDescent="0.25">
      <c r="A263" s="120" t="s">
        <v>187</v>
      </c>
      <c r="B263" s="121">
        <v>240.61852734999999</v>
      </c>
      <c r="C263" s="121"/>
      <c r="D263" s="121">
        <v>214.36975555999999</v>
      </c>
      <c r="E263" s="121"/>
      <c r="F263" s="121">
        <v>226.96566264000001</v>
      </c>
      <c r="G263" s="121"/>
      <c r="H263" s="121"/>
      <c r="I263" s="121">
        <v>261.03935834999999</v>
      </c>
      <c r="J263" s="121"/>
      <c r="K263" s="121">
        <v>287.78490175000002</v>
      </c>
      <c r="L263" s="121">
        <v>222.73495201</v>
      </c>
      <c r="M263" s="121">
        <v>227.46762235</v>
      </c>
      <c r="N263" s="121">
        <v>274.51972945</v>
      </c>
      <c r="O263" s="121">
        <v>251.41834602</v>
      </c>
      <c r="P263" s="121">
        <v>329.40072438999999</v>
      </c>
      <c r="Q263" s="121">
        <v>199.9033436</v>
      </c>
      <c r="R263" s="121">
        <v>198.08481781</v>
      </c>
      <c r="S263" s="121">
        <v>370.69266227999998</v>
      </c>
      <c r="T263" s="121">
        <v>130.33495725</v>
      </c>
      <c r="U263" s="121">
        <v>168.20572057999999</v>
      </c>
      <c r="V263" s="121">
        <v>342.75296198000001</v>
      </c>
      <c r="W263" s="121"/>
      <c r="X263" s="121">
        <v>194.28257980000001</v>
      </c>
      <c r="Y263" s="121">
        <v>266.53324536999997</v>
      </c>
      <c r="Z263" s="121"/>
      <c r="AB263" s="120" t="str">
        <f t="shared" si="9"/>
        <v>2018-11-01</v>
      </c>
      <c r="AC263" s="119">
        <f t="shared" si="10"/>
        <v>6.2032762279069587E-3</v>
      </c>
      <c r="AD263" s="117">
        <f t="shared" si="11"/>
        <v>1.006203276227907</v>
      </c>
    </row>
    <row r="264" spans="1:30" x14ac:dyDescent="0.25">
      <c r="A264" s="120" t="s">
        <v>186</v>
      </c>
      <c r="B264" s="121">
        <v>241.37507210000001</v>
      </c>
      <c r="C264" s="121"/>
      <c r="D264" s="121">
        <v>215.03742688</v>
      </c>
      <c r="E264" s="121"/>
      <c r="F264" s="121">
        <v>227.76733575</v>
      </c>
      <c r="G264" s="121"/>
      <c r="H264" s="121"/>
      <c r="I264" s="121">
        <v>262.14175470999999</v>
      </c>
      <c r="J264" s="121"/>
      <c r="K264" s="121">
        <v>288.69858075000002</v>
      </c>
      <c r="L264" s="121">
        <v>223.82827827</v>
      </c>
      <c r="M264" s="121">
        <v>228.29001274999999</v>
      </c>
      <c r="N264" s="121">
        <v>276.45170996000002</v>
      </c>
      <c r="O264" s="121">
        <v>252.19666878999999</v>
      </c>
      <c r="P264" s="121">
        <v>330.48580213000002</v>
      </c>
      <c r="Q264" s="121">
        <v>200.74386224</v>
      </c>
      <c r="R264" s="121">
        <v>198.78917852999999</v>
      </c>
      <c r="S264" s="121">
        <v>371.94843981000002</v>
      </c>
      <c r="T264" s="121">
        <v>131.00507934999999</v>
      </c>
      <c r="U264" s="121">
        <v>168.63774791</v>
      </c>
      <c r="V264" s="121">
        <v>344.08006468999997</v>
      </c>
      <c r="W264" s="121"/>
      <c r="X264" s="121">
        <v>195.00999095</v>
      </c>
      <c r="Y264" s="121">
        <v>267.46385638999999</v>
      </c>
      <c r="Z264" s="121"/>
      <c r="AB264" s="120" t="str">
        <f t="shared" si="9"/>
        <v>2018-12-01</v>
      </c>
      <c r="AC264" s="119">
        <f t="shared" si="10"/>
        <v>3.1145779788564259E-3</v>
      </c>
      <c r="AD264" s="117">
        <f t="shared" si="11"/>
        <v>1.0031145779788564</v>
      </c>
    </row>
    <row r="265" spans="1:30" x14ac:dyDescent="0.25">
      <c r="A265" s="120" t="s">
        <v>185</v>
      </c>
      <c r="B265" s="121">
        <v>242.13399554</v>
      </c>
      <c r="C265" s="121"/>
      <c r="D265" s="121">
        <v>215.70657618999999</v>
      </c>
      <c r="E265" s="121"/>
      <c r="F265" s="121">
        <v>228.57190457999999</v>
      </c>
      <c r="G265" s="121"/>
      <c r="H265" s="121"/>
      <c r="I265" s="121">
        <v>263.24922830000003</v>
      </c>
      <c r="J265" s="121"/>
      <c r="K265" s="121">
        <v>289.61516055999999</v>
      </c>
      <c r="L265" s="121">
        <v>224.92697129000001</v>
      </c>
      <c r="M265" s="121">
        <v>229.11537643</v>
      </c>
      <c r="N265" s="121">
        <v>278.39728710999998</v>
      </c>
      <c r="O265" s="121">
        <v>252.97740103000001</v>
      </c>
      <c r="P265" s="121">
        <v>331.57977068999998</v>
      </c>
      <c r="Q265" s="121">
        <v>201.58791493999999</v>
      </c>
      <c r="R265" s="121">
        <v>199.49604384</v>
      </c>
      <c r="S265" s="121">
        <v>373.20847148000001</v>
      </c>
      <c r="T265" s="121">
        <v>131.69150511999999</v>
      </c>
      <c r="U265" s="121">
        <v>169.06899799000001</v>
      </c>
      <c r="V265" s="121">
        <v>345.39266745999998</v>
      </c>
      <c r="W265" s="121"/>
      <c r="X265" s="121">
        <v>195.74012558999999</v>
      </c>
      <c r="Y265" s="121">
        <v>268.39771667000002</v>
      </c>
      <c r="Z265" s="121"/>
      <c r="AB265" s="120" t="str">
        <f t="shared" si="9"/>
        <v>2019-01-01</v>
      </c>
      <c r="AC265" s="119">
        <f t="shared" si="10"/>
        <v>3.1117806779440691E-3</v>
      </c>
      <c r="AD265" s="117">
        <f t="shared" si="11"/>
        <v>1.0031117806779442</v>
      </c>
    </row>
    <row r="266" spans="1:30" x14ac:dyDescent="0.25">
      <c r="A266" s="120" t="s">
        <v>184</v>
      </c>
      <c r="B266" s="121">
        <v>243.66208685000001</v>
      </c>
      <c r="C266" s="121"/>
      <c r="D266" s="121">
        <v>217.34866142000001</v>
      </c>
      <c r="E266" s="121"/>
      <c r="F266" s="121">
        <v>230.1331725</v>
      </c>
      <c r="G266" s="121"/>
      <c r="H266" s="121"/>
      <c r="I266" s="121">
        <v>265.39041373999999</v>
      </c>
      <c r="J266" s="121"/>
      <c r="K266" s="121">
        <v>291.96812276999998</v>
      </c>
      <c r="L266" s="121">
        <v>227.14457540000001</v>
      </c>
      <c r="M266" s="121">
        <v>229.94372415000001</v>
      </c>
      <c r="N266" s="121">
        <v>280.35655660999998</v>
      </c>
      <c r="O266" s="121">
        <v>256.60300425000003</v>
      </c>
      <c r="P266" s="121">
        <v>337.43215121999998</v>
      </c>
      <c r="Q266" s="121">
        <v>202.43551657</v>
      </c>
      <c r="R266" s="121">
        <v>199.28369981</v>
      </c>
      <c r="S266" s="121">
        <v>379.12053015999999</v>
      </c>
      <c r="T266" s="121">
        <v>132.39446912</v>
      </c>
      <c r="U266" s="121">
        <v>170.16798632000001</v>
      </c>
      <c r="V266" s="121">
        <v>347.45525931999998</v>
      </c>
      <c r="W266" s="121"/>
      <c r="X266" s="121">
        <v>197.24327511999999</v>
      </c>
      <c r="Y266" s="121">
        <v>270.05955137000001</v>
      </c>
      <c r="Z266" s="121"/>
      <c r="AB266" s="120" t="str">
        <f t="shared" si="9"/>
        <v>2019-02-01</v>
      </c>
      <c r="AC266" s="119">
        <f t="shared" si="10"/>
        <v>7.6125877059660388E-3</v>
      </c>
      <c r="AD266" s="117">
        <f t="shared" si="11"/>
        <v>1.0076125877059661</v>
      </c>
    </row>
    <row r="267" spans="1:30" x14ac:dyDescent="0.25">
      <c r="A267" s="120" t="s">
        <v>183</v>
      </c>
      <c r="B267" s="121">
        <v>244.43101938999999</v>
      </c>
      <c r="C267" s="121"/>
      <c r="D267" s="121">
        <v>218.63361262999999</v>
      </c>
      <c r="E267" s="121"/>
      <c r="F267" s="121">
        <v>231.22126245999999</v>
      </c>
      <c r="G267" s="121"/>
      <c r="H267" s="121"/>
      <c r="I267" s="121">
        <v>265.67562204000001</v>
      </c>
      <c r="J267" s="121"/>
      <c r="K267" s="121">
        <v>289.37016697000001</v>
      </c>
      <c r="L267" s="121">
        <v>228.25954693</v>
      </c>
      <c r="M267" s="121">
        <v>230.77506668000001</v>
      </c>
      <c r="N267" s="121">
        <v>282.3296148</v>
      </c>
      <c r="O267" s="121">
        <v>258.67804946000001</v>
      </c>
      <c r="P267" s="121">
        <v>340.14127425999999</v>
      </c>
      <c r="Q267" s="121">
        <v>203.28668205</v>
      </c>
      <c r="R267" s="121">
        <v>199.98904313</v>
      </c>
      <c r="S267" s="121">
        <v>381.80432365000001</v>
      </c>
      <c r="T267" s="121">
        <v>133.05819930000001</v>
      </c>
      <c r="U267" s="121">
        <v>171.65928231999999</v>
      </c>
      <c r="V267" s="121">
        <v>348.79367936</v>
      </c>
      <c r="W267" s="121"/>
      <c r="X267" s="121">
        <v>197.98177136999999</v>
      </c>
      <c r="Y267" s="121">
        <v>271.00247461999999</v>
      </c>
      <c r="Z267" s="121"/>
      <c r="AB267" s="120" t="str">
        <f t="shared" si="9"/>
        <v>2019-03-01</v>
      </c>
      <c r="AC267" s="119">
        <f t="shared" si="10"/>
        <v>5.9119352362468035E-3</v>
      </c>
      <c r="AD267" s="117">
        <f t="shared" si="11"/>
        <v>1.0059119352362469</v>
      </c>
    </row>
    <row r="268" spans="1:30" x14ac:dyDescent="0.25">
      <c r="A268" s="120" t="s">
        <v>182</v>
      </c>
      <c r="B268" s="121">
        <v>245.21662556000001</v>
      </c>
      <c r="C268" s="121"/>
      <c r="D268" s="121">
        <v>217.71641940000001</v>
      </c>
      <c r="E268" s="121"/>
      <c r="F268" s="121">
        <v>230.68487630999999</v>
      </c>
      <c r="G268" s="121"/>
      <c r="H268" s="121"/>
      <c r="I268" s="121">
        <v>266.79779230999998</v>
      </c>
      <c r="J268" s="121"/>
      <c r="K268" s="121">
        <v>290.30157952000002</v>
      </c>
      <c r="L268" s="121">
        <v>229.35023794</v>
      </c>
      <c r="M268" s="121">
        <v>231.60368310999999</v>
      </c>
      <c r="N268" s="121">
        <v>284.35417574000002</v>
      </c>
      <c r="O268" s="121">
        <v>259.47433420999999</v>
      </c>
      <c r="P268" s="121">
        <v>341.26125091</v>
      </c>
      <c r="Q268" s="121">
        <v>204.14142636</v>
      </c>
      <c r="R268" s="121">
        <v>191.61820011</v>
      </c>
      <c r="S268" s="121">
        <v>383.09135313000002</v>
      </c>
      <c r="T268" s="121">
        <v>133.74244092000001</v>
      </c>
      <c r="U268" s="121">
        <v>172.09486909</v>
      </c>
      <c r="V268" s="121">
        <v>350.12420874999998</v>
      </c>
      <c r="W268" s="121"/>
      <c r="X268" s="121">
        <v>196.12755816000001</v>
      </c>
      <c r="Y268" s="121">
        <v>271.94869011999998</v>
      </c>
      <c r="Z268" s="121"/>
      <c r="AB268" s="120" t="str">
        <f t="shared" si="9"/>
        <v>2019-04-01</v>
      </c>
      <c r="AC268" s="119">
        <f t="shared" si="10"/>
        <v>-4.1951153757504508E-3</v>
      </c>
      <c r="AD268" s="117">
        <f t="shared" si="11"/>
        <v>0.99580488462424954</v>
      </c>
    </row>
    <row r="269" spans="1:30" x14ac:dyDescent="0.25">
      <c r="A269" s="120" t="s">
        <v>181</v>
      </c>
      <c r="B269" s="121">
        <v>247.95218012000001</v>
      </c>
      <c r="C269" s="121"/>
      <c r="D269" s="121">
        <v>220.38894483000001</v>
      </c>
      <c r="E269" s="121"/>
      <c r="F269" s="121">
        <v>233.20998990000001</v>
      </c>
      <c r="G269" s="121"/>
      <c r="H269" s="121"/>
      <c r="I269" s="121">
        <v>268.90627748999998</v>
      </c>
      <c r="J269" s="121"/>
      <c r="K269" s="121">
        <v>292.76129436000002</v>
      </c>
      <c r="L269" s="121">
        <v>231.58439013</v>
      </c>
      <c r="M269" s="121">
        <v>231.96213455</v>
      </c>
      <c r="N269" s="121">
        <v>286.39325461999999</v>
      </c>
      <c r="O269" s="121">
        <v>263.71615237999998</v>
      </c>
      <c r="P269" s="121">
        <v>347.91666111000001</v>
      </c>
      <c r="Q269" s="121">
        <v>204.99976454</v>
      </c>
      <c r="R269" s="121">
        <v>192.52427732000001</v>
      </c>
      <c r="S269" s="121">
        <v>404.31035019000001</v>
      </c>
      <c r="T269" s="121">
        <v>135.06734180000001</v>
      </c>
      <c r="U269" s="121">
        <v>174.64554684000001</v>
      </c>
      <c r="V269" s="121">
        <v>350.27075968000003</v>
      </c>
      <c r="W269" s="121"/>
      <c r="X269" s="121">
        <v>197.85819133999999</v>
      </c>
      <c r="Y269" s="121">
        <v>275.07379888999998</v>
      </c>
      <c r="Z269" s="121"/>
      <c r="AB269" s="120" t="str">
        <f t="shared" si="9"/>
        <v>2019-05-01</v>
      </c>
      <c r="AC269" s="119">
        <f t="shared" si="10"/>
        <v>1.2275258969282899E-2</v>
      </c>
      <c r="AD269" s="117">
        <f t="shared" si="11"/>
        <v>1.0122752589692829</v>
      </c>
    </row>
    <row r="270" spans="1:30" x14ac:dyDescent="0.25">
      <c r="A270" s="120" t="s">
        <v>180</v>
      </c>
      <c r="B270" s="121">
        <v>248.73244840999999</v>
      </c>
      <c r="C270" s="121"/>
      <c r="D270" s="121">
        <v>223.09095238</v>
      </c>
      <c r="E270" s="121"/>
      <c r="F270" s="121">
        <v>234.88542608</v>
      </c>
      <c r="G270" s="121"/>
      <c r="H270" s="121"/>
      <c r="I270" s="121">
        <v>270.03279730000003</v>
      </c>
      <c r="J270" s="121"/>
      <c r="K270" s="121">
        <v>293.70633721000002</v>
      </c>
      <c r="L270" s="121">
        <v>232.62808651</v>
      </c>
      <c r="M270" s="121">
        <v>232.80050180000001</v>
      </c>
      <c r="N270" s="121">
        <v>288.47104962999998</v>
      </c>
      <c r="O270" s="121">
        <v>274.16319533000001</v>
      </c>
      <c r="P270" s="121">
        <v>349.05673633999999</v>
      </c>
      <c r="Q270" s="121">
        <v>205.86171171999999</v>
      </c>
      <c r="R270" s="121">
        <v>193.23901394999999</v>
      </c>
      <c r="S270" s="121">
        <v>405.61198564</v>
      </c>
      <c r="T270" s="121">
        <v>135.76119985</v>
      </c>
      <c r="U270" s="121">
        <v>175.08663357</v>
      </c>
      <c r="V270" s="121">
        <v>351.60636195000001</v>
      </c>
      <c r="W270" s="121"/>
      <c r="X270" s="121">
        <v>198.60898342999999</v>
      </c>
      <c r="Y270" s="121">
        <v>276.02358557000002</v>
      </c>
      <c r="Z270" s="121"/>
      <c r="AB270" s="120" t="str">
        <f t="shared" ref="AB270:AB331" si="12">A270</f>
        <v>2019-06-01</v>
      </c>
      <c r="AC270" s="119">
        <f t="shared" ref="AC270:AC331" si="13">(D270-D269)/D269</f>
        <v>1.2260177351836864E-2</v>
      </c>
      <c r="AD270" s="117">
        <f t="shared" ref="AD270:AD331" si="14">1+AC270</f>
        <v>1.0122601773518369</v>
      </c>
    </row>
    <row r="271" spans="1:30" x14ac:dyDescent="0.25">
      <c r="A271" s="120" t="s">
        <v>179</v>
      </c>
      <c r="B271" s="121">
        <v>249.51517207000001</v>
      </c>
      <c r="C271" s="121"/>
      <c r="D271" s="121">
        <v>223.90870989999999</v>
      </c>
      <c r="E271" s="121"/>
      <c r="F271" s="121">
        <v>235.81554643999999</v>
      </c>
      <c r="G271" s="121"/>
      <c r="H271" s="121"/>
      <c r="I271" s="121">
        <v>271.16403640999999</v>
      </c>
      <c r="J271" s="121"/>
      <c r="K271" s="121">
        <v>294.65443069000003</v>
      </c>
      <c r="L271" s="121">
        <v>233.67648657000001</v>
      </c>
      <c r="M271" s="121">
        <v>233.64189911</v>
      </c>
      <c r="N271" s="121">
        <v>290.56391914</v>
      </c>
      <c r="O271" s="121">
        <v>274.97063286000002</v>
      </c>
      <c r="P271" s="121">
        <v>350.20054743999998</v>
      </c>
      <c r="Q271" s="121">
        <v>206.75107410999999</v>
      </c>
      <c r="R271" s="121">
        <v>193.95640401</v>
      </c>
      <c r="S271" s="121">
        <v>406.91781157000003</v>
      </c>
      <c r="T271" s="121">
        <v>136.46045351000001</v>
      </c>
      <c r="U271" s="121">
        <v>175.70374547</v>
      </c>
      <c r="V271" s="121">
        <v>352.94705693999998</v>
      </c>
      <c r="W271" s="121"/>
      <c r="X271" s="121">
        <v>199.87592389</v>
      </c>
      <c r="Y271" s="121">
        <v>276.97665171</v>
      </c>
      <c r="Z271" s="121"/>
      <c r="AB271" s="120" t="str">
        <f t="shared" si="12"/>
        <v>2019-07-01</v>
      </c>
      <c r="AC271" s="119">
        <f t="shared" si="13"/>
        <v>3.6655790442234808E-3</v>
      </c>
      <c r="AD271" s="117">
        <f t="shared" si="14"/>
        <v>1.0036655790442235</v>
      </c>
    </row>
    <row r="272" spans="1:30" x14ac:dyDescent="0.25">
      <c r="A272" s="120" t="s">
        <v>178</v>
      </c>
      <c r="B272" s="121">
        <v>254.7</v>
      </c>
      <c r="C272" s="121"/>
      <c r="D272" s="121">
        <v>225</v>
      </c>
      <c r="E272" s="121"/>
      <c r="F272" s="121">
        <v>237.2</v>
      </c>
      <c r="G272" s="121"/>
      <c r="H272" s="121"/>
      <c r="I272" s="121">
        <v>274.3</v>
      </c>
      <c r="J272" s="121"/>
      <c r="K272" s="121">
        <v>297</v>
      </c>
      <c r="L272" s="121">
        <v>235.9</v>
      </c>
      <c r="M272" s="121">
        <v>234.5</v>
      </c>
      <c r="N272" s="121">
        <v>294.39999999999998</v>
      </c>
      <c r="O272" s="121">
        <v>279.39999999999998</v>
      </c>
      <c r="P272" s="121">
        <v>365.3</v>
      </c>
      <c r="Q272" s="121">
        <v>207.6</v>
      </c>
      <c r="R272" s="121">
        <v>182.5</v>
      </c>
      <c r="S272" s="121">
        <v>428.3</v>
      </c>
      <c r="T272" s="121">
        <v>137.19999999999999</v>
      </c>
      <c r="U272" s="121">
        <v>177</v>
      </c>
      <c r="V272" s="121">
        <v>356.8</v>
      </c>
      <c r="W272" s="121"/>
      <c r="X272" s="121">
        <v>201.8</v>
      </c>
      <c r="Y272" s="121">
        <v>284</v>
      </c>
      <c r="Z272" s="121"/>
      <c r="AB272" s="120" t="str">
        <f t="shared" si="12"/>
        <v>2019-08-01</v>
      </c>
      <c r="AC272" s="119">
        <f t="shared" si="13"/>
        <v>4.8738171037981991E-3</v>
      </c>
      <c r="AD272" s="117">
        <f t="shared" si="14"/>
        <v>1.0048738171037983</v>
      </c>
    </row>
    <row r="273" spans="1:30" x14ac:dyDescent="0.25">
      <c r="A273" s="120" t="s">
        <v>177</v>
      </c>
      <c r="B273" s="121">
        <v>255.5</v>
      </c>
      <c r="C273" s="121"/>
      <c r="D273" s="121">
        <v>225.7</v>
      </c>
      <c r="E273" s="121"/>
      <c r="F273" s="121">
        <v>238.5</v>
      </c>
      <c r="G273" s="121"/>
      <c r="H273" s="121"/>
      <c r="I273" s="121">
        <v>275.39999999999998</v>
      </c>
      <c r="J273" s="121"/>
      <c r="K273" s="121">
        <v>297.89999999999998</v>
      </c>
      <c r="L273" s="121">
        <v>236.9</v>
      </c>
      <c r="M273" s="121">
        <v>235.3</v>
      </c>
      <c r="N273" s="121">
        <v>296.5</v>
      </c>
      <c r="O273" s="121">
        <v>280.2</v>
      </c>
      <c r="P273" s="121">
        <v>366.5</v>
      </c>
      <c r="Q273" s="121">
        <v>208.5</v>
      </c>
      <c r="R273" s="121">
        <v>183.3</v>
      </c>
      <c r="S273" s="121">
        <v>429.6</v>
      </c>
      <c r="T273" s="121">
        <v>137.9</v>
      </c>
      <c r="U273" s="121">
        <v>177.5</v>
      </c>
      <c r="V273" s="121">
        <v>372.1</v>
      </c>
      <c r="W273" s="121"/>
      <c r="X273" s="121">
        <v>202.6</v>
      </c>
      <c r="Y273" s="121">
        <v>284.89999999999998</v>
      </c>
      <c r="Z273" s="121"/>
      <c r="AB273" s="120" t="str">
        <f t="shared" si="12"/>
        <v>2019-09-01</v>
      </c>
      <c r="AC273" s="119">
        <f t="shared" si="13"/>
        <v>3.1111111111110606E-3</v>
      </c>
      <c r="AD273" s="117">
        <f t="shared" si="14"/>
        <v>1.0031111111111111</v>
      </c>
    </row>
    <row r="274" spans="1:30" x14ac:dyDescent="0.25">
      <c r="A274" s="120" t="s">
        <v>176</v>
      </c>
      <c r="B274" s="121">
        <v>261.39999999999998</v>
      </c>
      <c r="C274" s="121"/>
      <c r="D274" s="121">
        <v>228.6</v>
      </c>
      <c r="E274" s="121"/>
      <c r="F274" s="121">
        <v>240.6</v>
      </c>
      <c r="G274" s="121"/>
      <c r="H274" s="121"/>
      <c r="I274" s="121">
        <v>276.5</v>
      </c>
      <c r="J274" s="121"/>
      <c r="K274" s="121">
        <v>298.89999999999998</v>
      </c>
      <c r="L274" s="121">
        <v>238</v>
      </c>
      <c r="M274" s="121">
        <v>236.1</v>
      </c>
      <c r="N274" s="121">
        <v>298.7</v>
      </c>
      <c r="O274" s="121">
        <v>286.2</v>
      </c>
      <c r="P274" s="121">
        <v>367.6</v>
      </c>
      <c r="Q274" s="121">
        <v>209.4</v>
      </c>
      <c r="R274" s="121">
        <v>184</v>
      </c>
      <c r="S274" s="121">
        <v>439.1</v>
      </c>
      <c r="T274" s="121">
        <v>138.6</v>
      </c>
      <c r="U274" s="121">
        <v>177.9</v>
      </c>
      <c r="V274" s="121">
        <v>373.5</v>
      </c>
      <c r="W274" s="121"/>
      <c r="X274" s="121">
        <v>203.4</v>
      </c>
      <c r="Y274" s="121">
        <v>285.89999999999998</v>
      </c>
      <c r="Z274" s="121"/>
      <c r="AB274" s="120" t="str">
        <f t="shared" si="12"/>
        <v>2019-10-01</v>
      </c>
      <c r="AC274" s="119">
        <f t="shared" si="13"/>
        <v>1.2848914488258777E-2</v>
      </c>
      <c r="AD274" s="117">
        <f t="shared" si="14"/>
        <v>1.0128489144882589</v>
      </c>
    </row>
    <row r="275" spans="1:30" x14ac:dyDescent="0.25">
      <c r="A275" s="120" t="s">
        <v>175</v>
      </c>
      <c r="B275" s="121">
        <v>263.8</v>
      </c>
      <c r="C275" s="121"/>
      <c r="D275" s="121">
        <v>231.3</v>
      </c>
      <c r="E275" s="121"/>
      <c r="F275" s="121">
        <v>242.7</v>
      </c>
      <c r="G275" s="121"/>
      <c r="H275" s="121"/>
      <c r="I275" s="121">
        <v>279.5</v>
      </c>
      <c r="J275" s="121"/>
      <c r="K275" s="121">
        <v>301.39999999999998</v>
      </c>
      <c r="L275" s="121">
        <v>240.3</v>
      </c>
      <c r="M275" s="121">
        <v>237</v>
      </c>
      <c r="N275" s="121">
        <v>302.60000000000002</v>
      </c>
      <c r="O275" s="121">
        <v>294.2</v>
      </c>
      <c r="P275" s="121">
        <v>380.1</v>
      </c>
      <c r="Q275" s="121">
        <v>209.8</v>
      </c>
      <c r="R275" s="121">
        <v>183.9</v>
      </c>
      <c r="S275" s="121">
        <v>446.3</v>
      </c>
      <c r="T275" s="121">
        <v>139.69999999999999</v>
      </c>
      <c r="U275" s="121">
        <v>179.2</v>
      </c>
      <c r="V275" s="121">
        <v>374.5</v>
      </c>
      <c r="W275" s="121"/>
      <c r="X275" s="121">
        <v>204.7</v>
      </c>
      <c r="Y275" s="121">
        <v>286.2</v>
      </c>
      <c r="Z275" s="121"/>
      <c r="AB275" s="120" t="str">
        <f t="shared" si="12"/>
        <v>2019-11-01</v>
      </c>
      <c r="AC275" s="119">
        <f t="shared" si="13"/>
        <v>1.1811023622047319E-2</v>
      </c>
      <c r="AD275" s="117">
        <f t="shared" si="14"/>
        <v>1.0118110236220472</v>
      </c>
    </row>
    <row r="276" spans="1:30" x14ac:dyDescent="0.25">
      <c r="A276" s="120" t="s">
        <v>174</v>
      </c>
      <c r="B276" s="121">
        <v>264.60000000000002</v>
      </c>
      <c r="C276" s="121"/>
      <c r="D276" s="121">
        <v>232</v>
      </c>
      <c r="E276" s="121"/>
      <c r="F276" s="121">
        <v>243.6</v>
      </c>
      <c r="G276" s="121"/>
      <c r="H276" s="121"/>
      <c r="I276" s="121">
        <v>280.7</v>
      </c>
      <c r="J276" s="121"/>
      <c r="K276" s="121">
        <v>302.39999999999998</v>
      </c>
      <c r="L276" s="121">
        <v>241.4</v>
      </c>
      <c r="M276" s="121">
        <v>237.8</v>
      </c>
      <c r="N276" s="121">
        <v>304.8</v>
      </c>
      <c r="O276" s="121">
        <v>295</v>
      </c>
      <c r="P276" s="121">
        <v>381.3</v>
      </c>
      <c r="Q276" s="121">
        <v>210.7</v>
      </c>
      <c r="R276" s="121">
        <v>184.6</v>
      </c>
      <c r="S276" s="121">
        <v>447.7</v>
      </c>
      <c r="T276" s="121">
        <v>140.4</v>
      </c>
      <c r="U276" s="121">
        <v>179.7</v>
      </c>
      <c r="V276" s="121">
        <v>375.9</v>
      </c>
      <c r="W276" s="121"/>
      <c r="X276" s="121">
        <v>205.4</v>
      </c>
      <c r="Y276" s="121">
        <v>287.10000000000002</v>
      </c>
      <c r="Z276" s="121"/>
      <c r="AB276" s="120" t="str">
        <f t="shared" si="12"/>
        <v>2019-12-01</v>
      </c>
      <c r="AC276" s="119">
        <f t="shared" si="13"/>
        <v>3.0263726761780743E-3</v>
      </c>
      <c r="AD276" s="117">
        <f t="shared" si="14"/>
        <v>1.0030263726761781</v>
      </c>
    </row>
    <row r="277" spans="1:30" x14ac:dyDescent="0.25">
      <c r="A277" s="120" t="s">
        <v>173</v>
      </c>
      <c r="B277" s="121">
        <v>264.58913240999999</v>
      </c>
      <c r="C277" s="121"/>
      <c r="D277" s="121">
        <v>232.01768086000001</v>
      </c>
      <c r="E277" s="121"/>
      <c r="F277" s="121">
        <v>243.58473667000001</v>
      </c>
      <c r="G277" s="121"/>
      <c r="H277" s="121"/>
      <c r="I277" s="121">
        <v>280.66232671</v>
      </c>
      <c r="J277" s="121"/>
      <c r="K277" s="121">
        <v>302.37789839999999</v>
      </c>
      <c r="L277" s="121">
        <v>241.36247539999999</v>
      </c>
      <c r="M277" s="121">
        <v>237.79448287</v>
      </c>
      <c r="N277" s="121">
        <v>304.81112546999998</v>
      </c>
      <c r="O277" s="121">
        <v>295.02429701</v>
      </c>
      <c r="P277" s="121">
        <v>381.32306872999999</v>
      </c>
      <c r="Q277" s="121">
        <v>210.67941883</v>
      </c>
      <c r="R277" s="121">
        <v>184.64751681000001</v>
      </c>
      <c r="S277" s="121">
        <v>447.65608090000001</v>
      </c>
      <c r="T277" s="121">
        <v>140.41720773</v>
      </c>
      <c r="U277" s="121">
        <v>179.70739452999999</v>
      </c>
      <c r="V277" s="121">
        <v>375.91097705999999</v>
      </c>
      <c r="W277" s="121"/>
      <c r="X277" s="121">
        <v>205.43042940000001</v>
      </c>
      <c r="Y277" s="121">
        <v>287.12664228</v>
      </c>
      <c r="Z277" s="121"/>
      <c r="AB277" s="120" t="str">
        <f t="shared" si="12"/>
        <v>2020-01-01</v>
      </c>
      <c r="AC277" s="119">
        <f t="shared" si="13"/>
        <v>7.6210603448331456E-5</v>
      </c>
      <c r="AD277" s="117">
        <f t="shared" si="14"/>
        <v>1.0000762106034484</v>
      </c>
    </row>
    <row r="278" spans="1:30" x14ac:dyDescent="0.25">
      <c r="A278" s="120" t="s">
        <v>172</v>
      </c>
      <c r="B278" s="121">
        <v>270.53162455</v>
      </c>
      <c r="C278" s="121"/>
      <c r="D278" s="121">
        <v>233.08304125999999</v>
      </c>
      <c r="E278" s="121"/>
      <c r="F278" s="121">
        <v>244.90038031</v>
      </c>
      <c r="G278" s="121"/>
      <c r="H278" s="121"/>
      <c r="I278" s="121">
        <v>282.95012136000003</v>
      </c>
      <c r="J278" s="121"/>
      <c r="K278" s="121">
        <v>304.33260211999999</v>
      </c>
      <c r="L278" s="121">
        <v>243.57911877000001</v>
      </c>
      <c r="M278" s="121">
        <v>239.27188516000001</v>
      </c>
      <c r="N278" s="121">
        <v>309.29466839000003</v>
      </c>
      <c r="O278" s="121">
        <v>296.77475995999998</v>
      </c>
      <c r="P278" s="121">
        <v>383.67916159999999</v>
      </c>
      <c r="Q278" s="121">
        <v>212.48304343000001</v>
      </c>
      <c r="R278" s="121">
        <v>177.54063729000001</v>
      </c>
      <c r="S278" s="121">
        <v>459.85513749</v>
      </c>
      <c r="T278" s="121">
        <v>141.84458856000001</v>
      </c>
      <c r="U278" s="121">
        <v>180.7327234</v>
      </c>
      <c r="V278" s="121">
        <v>378.65552393000002</v>
      </c>
      <c r="W278" s="121"/>
      <c r="X278" s="121">
        <v>206.90660233</v>
      </c>
      <c r="Y278" s="121">
        <v>288.9970275</v>
      </c>
      <c r="Z278" s="121"/>
      <c r="AB278" s="120" t="str">
        <f t="shared" si="12"/>
        <v>2020-02-01</v>
      </c>
      <c r="AC278" s="119">
        <f t="shared" si="13"/>
        <v>4.5917207518456982E-3</v>
      </c>
      <c r="AD278" s="117">
        <f t="shared" si="14"/>
        <v>1.0045917207518458</v>
      </c>
    </row>
    <row r="279" spans="1:30" x14ac:dyDescent="0.25">
      <c r="A279" s="120" t="s">
        <v>171</v>
      </c>
      <c r="B279" s="121">
        <v>272.69476967999998</v>
      </c>
      <c r="C279" s="121"/>
      <c r="D279" s="121">
        <v>233.81681653999999</v>
      </c>
      <c r="E279" s="121"/>
      <c r="F279" s="121">
        <v>242.65551536999999</v>
      </c>
      <c r="G279" s="121"/>
      <c r="H279" s="121"/>
      <c r="I279" s="121">
        <v>278.14555077</v>
      </c>
      <c r="J279" s="121"/>
      <c r="K279" s="121">
        <v>307.51901685000001</v>
      </c>
      <c r="L279" s="121">
        <v>244.53351033999999</v>
      </c>
      <c r="M279" s="121">
        <v>216.09288946000001</v>
      </c>
      <c r="N279" s="121">
        <v>311.11389516999998</v>
      </c>
      <c r="O279" s="121">
        <v>300.57165472999998</v>
      </c>
      <c r="P279" s="121">
        <v>393.00355316000002</v>
      </c>
      <c r="Q279" s="121">
        <v>192.14233345</v>
      </c>
      <c r="R279" s="121">
        <v>168.61472466000001</v>
      </c>
      <c r="S279" s="121">
        <v>467.83554579999998</v>
      </c>
      <c r="T279" s="121">
        <v>140.92024337999999</v>
      </c>
      <c r="U279" s="121">
        <v>182.94441789999999</v>
      </c>
      <c r="V279" s="121">
        <v>377.46666462000002</v>
      </c>
      <c r="W279" s="121"/>
      <c r="X279" s="121">
        <v>208.85277869000001</v>
      </c>
      <c r="Y279" s="121">
        <v>289.87355774999997</v>
      </c>
      <c r="Z279" s="121"/>
      <c r="AB279" s="120" t="str">
        <f t="shared" si="12"/>
        <v>2020-03-01</v>
      </c>
      <c r="AC279" s="119">
        <f t="shared" si="13"/>
        <v>3.1481281350773608E-3</v>
      </c>
      <c r="AD279" s="117">
        <f t="shared" si="14"/>
        <v>1.0031481281350774</v>
      </c>
    </row>
    <row r="280" spans="1:30" x14ac:dyDescent="0.25">
      <c r="A280" s="120" t="s">
        <v>170</v>
      </c>
      <c r="B280" s="121">
        <v>246.37507110000001</v>
      </c>
      <c r="C280" s="121"/>
      <c r="D280" s="121">
        <v>210.41867248</v>
      </c>
      <c r="E280" s="121"/>
      <c r="F280" s="121">
        <v>220.57051597</v>
      </c>
      <c r="G280" s="121"/>
      <c r="H280" s="121"/>
      <c r="I280" s="121">
        <v>265.46000873000003</v>
      </c>
      <c r="J280" s="121"/>
      <c r="K280" s="121">
        <v>293.11795126999999</v>
      </c>
      <c r="L280" s="121">
        <v>219.24392248999999</v>
      </c>
      <c r="M280" s="121">
        <v>216.79415230999999</v>
      </c>
      <c r="N280" s="121">
        <v>293.74078395999999</v>
      </c>
      <c r="O280" s="121">
        <v>287.70275961999999</v>
      </c>
      <c r="P280" s="121">
        <v>379.99622294</v>
      </c>
      <c r="Q280" s="121">
        <v>179.78409006999999</v>
      </c>
      <c r="R280" s="121">
        <v>135.20256784</v>
      </c>
      <c r="S280" s="121">
        <v>442.01582494000002</v>
      </c>
      <c r="T280" s="121">
        <v>129.86500993999999</v>
      </c>
      <c r="U280" s="121">
        <v>166.72522074</v>
      </c>
      <c r="V280" s="121">
        <v>359.13345385000002</v>
      </c>
      <c r="W280" s="121"/>
      <c r="X280" s="121">
        <v>178.27046446</v>
      </c>
      <c r="Y280" s="121">
        <v>256.41639232</v>
      </c>
      <c r="Z280" s="121"/>
      <c r="AB280" s="120" t="str">
        <f t="shared" si="12"/>
        <v>2020-04-01</v>
      </c>
      <c r="AC280" s="119">
        <f t="shared" si="13"/>
        <v>-0.100070407279697</v>
      </c>
      <c r="AD280" s="117">
        <f t="shared" si="14"/>
        <v>0.89992959272030304</v>
      </c>
    </row>
    <row r="281" spans="1:30" x14ac:dyDescent="0.25">
      <c r="A281" s="120" t="s">
        <v>169</v>
      </c>
      <c r="B281" s="121">
        <v>246.32043759000001</v>
      </c>
      <c r="C281" s="121"/>
      <c r="D281" s="121">
        <v>210.84292495</v>
      </c>
      <c r="E281" s="121"/>
      <c r="F281" s="121">
        <v>219.67369718</v>
      </c>
      <c r="G281" s="121"/>
      <c r="H281" s="121"/>
      <c r="I281" s="121">
        <v>266.79814253000001</v>
      </c>
      <c r="J281" s="121"/>
      <c r="K281" s="121">
        <v>294.05949446</v>
      </c>
      <c r="L281" s="121">
        <v>220.23299702</v>
      </c>
      <c r="M281" s="121">
        <v>217.4786632</v>
      </c>
      <c r="N281" s="121">
        <v>295.84665596000002</v>
      </c>
      <c r="O281" s="121">
        <v>288.52424180000003</v>
      </c>
      <c r="P281" s="121">
        <v>384.97483419000002</v>
      </c>
      <c r="Q281" s="121">
        <v>160.71251748</v>
      </c>
      <c r="R281" s="121">
        <v>135.58895681000001</v>
      </c>
      <c r="S281" s="121">
        <v>451.70303123000002</v>
      </c>
      <c r="T281" s="121">
        <v>133.00612849000001</v>
      </c>
      <c r="U281" s="121">
        <v>167.18528504</v>
      </c>
      <c r="V281" s="121">
        <v>362.90574973000003</v>
      </c>
      <c r="W281" s="121"/>
      <c r="X281" s="121">
        <v>178.71364901000001</v>
      </c>
      <c r="Y281" s="121">
        <v>252.12889152</v>
      </c>
      <c r="Z281" s="121"/>
      <c r="AB281" s="120" t="str">
        <f t="shared" si="12"/>
        <v>2020-05-01</v>
      </c>
      <c r="AC281" s="119">
        <f t="shared" si="13"/>
        <v>2.0162301425046942E-3</v>
      </c>
      <c r="AD281" s="117">
        <f t="shared" si="14"/>
        <v>1.0020162301425046</v>
      </c>
    </row>
    <row r="282" spans="1:30" x14ac:dyDescent="0.25">
      <c r="A282" s="120" t="s">
        <v>168</v>
      </c>
      <c r="B282" s="121">
        <v>247.04044048</v>
      </c>
      <c r="C282" s="121"/>
      <c r="D282" s="121">
        <v>211.45419075000001</v>
      </c>
      <c r="E282" s="121"/>
      <c r="F282" s="121">
        <v>220.32236637</v>
      </c>
      <c r="G282" s="121"/>
      <c r="H282" s="121"/>
      <c r="I282" s="121">
        <v>267.87878983000002</v>
      </c>
      <c r="J282" s="121"/>
      <c r="K282" s="121">
        <v>295.00406204000001</v>
      </c>
      <c r="L282" s="121">
        <v>221.22653356000001</v>
      </c>
      <c r="M282" s="121">
        <v>218.16533539</v>
      </c>
      <c r="N282" s="121">
        <v>297.96762527999999</v>
      </c>
      <c r="O282" s="121">
        <v>289.36445322999998</v>
      </c>
      <c r="P282" s="121">
        <v>386.2059567</v>
      </c>
      <c r="Q282" s="121">
        <v>160.71251748</v>
      </c>
      <c r="R282" s="121">
        <v>135.97342225</v>
      </c>
      <c r="S282" s="121">
        <v>453.00584952000003</v>
      </c>
      <c r="T282" s="121">
        <v>133.61135870000001</v>
      </c>
      <c r="U282" s="121">
        <v>167.65502432</v>
      </c>
      <c r="V282" s="121">
        <v>364.22361995</v>
      </c>
      <c r="W282" s="121"/>
      <c r="X282" s="121">
        <v>179.26195078999999</v>
      </c>
      <c r="Y282" s="121">
        <v>252.65731166</v>
      </c>
      <c r="Z282" s="121"/>
      <c r="AB282" s="120" t="str">
        <f t="shared" si="12"/>
        <v>2020-06-01</v>
      </c>
      <c r="AC282" s="119">
        <f t="shared" si="13"/>
        <v>2.899152533313461E-3</v>
      </c>
      <c r="AD282" s="117">
        <f t="shared" si="14"/>
        <v>1.0028991525333135</v>
      </c>
    </row>
    <row r="283" spans="1:30" x14ac:dyDescent="0.25">
      <c r="A283" s="120" t="s">
        <v>167</v>
      </c>
      <c r="B283" s="121">
        <v>247.76254796000001</v>
      </c>
      <c r="C283" s="121"/>
      <c r="D283" s="121">
        <v>212.06784468999999</v>
      </c>
      <c r="E283" s="121"/>
      <c r="F283" s="121">
        <v>220.97133722000001</v>
      </c>
      <c r="G283" s="121"/>
      <c r="H283" s="121"/>
      <c r="I283" s="121">
        <v>268.94709187000001</v>
      </c>
      <c r="J283" s="121"/>
      <c r="K283" s="121">
        <v>295.99933514000003</v>
      </c>
      <c r="L283" s="121">
        <v>222.23295689</v>
      </c>
      <c r="M283" s="121">
        <v>218.79913590999999</v>
      </c>
      <c r="N283" s="121">
        <v>299.99368950000002</v>
      </c>
      <c r="O283" s="121">
        <v>290.20711144000001</v>
      </c>
      <c r="P283" s="121">
        <v>387.44101625000002</v>
      </c>
      <c r="Q283" s="121">
        <v>160.71251748</v>
      </c>
      <c r="R283" s="121">
        <v>136.35897783999999</v>
      </c>
      <c r="S283" s="121">
        <v>454.31242543000002</v>
      </c>
      <c r="T283" s="121">
        <v>134.21934295</v>
      </c>
      <c r="U283" s="121">
        <v>168.12803697000001</v>
      </c>
      <c r="V283" s="121">
        <v>365.54627592999998</v>
      </c>
      <c r="W283" s="121"/>
      <c r="X283" s="121">
        <v>179.81193479000001</v>
      </c>
      <c r="Y283" s="121">
        <v>253.18683927000001</v>
      </c>
      <c r="Z283" s="121"/>
      <c r="AB283" s="120" t="str">
        <f t="shared" si="12"/>
        <v>2020-07-01</v>
      </c>
      <c r="AC283" s="119">
        <f t="shared" si="13"/>
        <v>2.9020656333337653E-3</v>
      </c>
      <c r="AD283" s="117">
        <f t="shared" si="14"/>
        <v>1.0029020656333338</v>
      </c>
    </row>
    <row r="284" spans="1:30" x14ac:dyDescent="0.25">
      <c r="A284" s="120" t="s">
        <v>166</v>
      </c>
      <c r="B284" s="121">
        <v>255.40398988000001</v>
      </c>
      <c r="C284" s="121"/>
      <c r="D284" s="121">
        <v>217.54686154999999</v>
      </c>
      <c r="E284" s="121"/>
      <c r="F284" s="121">
        <v>224.54897527</v>
      </c>
      <c r="G284" s="121"/>
      <c r="H284" s="121"/>
      <c r="I284" s="121">
        <v>270.32873490999998</v>
      </c>
      <c r="J284" s="121"/>
      <c r="K284" s="121">
        <v>296.99796606000001</v>
      </c>
      <c r="L284" s="121">
        <v>223.24395873</v>
      </c>
      <c r="M284" s="121">
        <v>219.43477770999999</v>
      </c>
      <c r="N284" s="121">
        <v>302.03353016</v>
      </c>
      <c r="O284" s="121">
        <v>309.58700703</v>
      </c>
      <c r="P284" s="121">
        <v>393.13259281000001</v>
      </c>
      <c r="Q284" s="121">
        <v>160.71251748</v>
      </c>
      <c r="R284" s="121">
        <v>136.73203043999999</v>
      </c>
      <c r="S284" s="121">
        <v>487.67766159000001</v>
      </c>
      <c r="T284" s="121">
        <v>134.83009376999999</v>
      </c>
      <c r="U284" s="121">
        <v>168.60238416000001</v>
      </c>
      <c r="V284" s="121">
        <v>366.87373504999999</v>
      </c>
      <c r="W284" s="121"/>
      <c r="X284" s="121">
        <v>180.36360617</v>
      </c>
      <c r="Y284" s="121">
        <v>261.25294559000002</v>
      </c>
      <c r="Z284" s="121"/>
      <c r="AB284" s="120" t="str">
        <f t="shared" si="12"/>
        <v>2020-08-01</v>
      </c>
      <c r="AC284" s="119">
        <f t="shared" si="13"/>
        <v>2.583615101105596E-2</v>
      </c>
      <c r="AD284" s="117">
        <f t="shared" si="14"/>
        <v>1.0258361510110559</v>
      </c>
    </row>
    <row r="285" spans="1:30" x14ac:dyDescent="0.25">
      <c r="A285" s="120" t="s">
        <v>165</v>
      </c>
      <c r="B285" s="121">
        <v>256.10205015000003</v>
      </c>
      <c r="C285" s="121"/>
      <c r="D285" s="121">
        <v>218.21612598999999</v>
      </c>
      <c r="E285" s="121"/>
      <c r="F285" s="121">
        <v>225.27861834000001</v>
      </c>
      <c r="G285" s="121"/>
      <c r="H285" s="121"/>
      <c r="I285" s="121">
        <v>271.61598803999999</v>
      </c>
      <c r="J285" s="121"/>
      <c r="K285" s="121">
        <v>297.99970825999998</v>
      </c>
      <c r="L285" s="121">
        <v>224.39415821</v>
      </c>
      <c r="M285" s="121">
        <v>220.00758605999999</v>
      </c>
      <c r="N285" s="121">
        <v>304.37261722</v>
      </c>
      <c r="O285" s="121">
        <v>310.44485566999998</v>
      </c>
      <c r="P285" s="121">
        <v>396.69135716</v>
      </c>
      <c r="Q285" s="121">
        <v>160.71251748</v>
      </c>
      <c r="R285" s="121">
        <v>137.3316457</v>
      </c>
      <c r="S285" s="121">
        <v>489.09884393999999</v>
      </c>
      <c r="T285" s="121">
        <v>135.46371318999999</v>
      </c>
      <c r="U285" s="121">
        <v>169.06750643000001</v>
      </c>
      <c r="V285" s="121">
        <v>368.20525560999999</v>
      </c>
      <c r="W285" s="121"/>
      <c r="X285" s="121">
        <v>181.03102182000001</v>
      </c>
      <c r="Y285" s="121">
        <v>261.95723999000001</v>
      </c>
      <c r="Z285" s="121"/>
      <c r="AB285" s="120" t="str">
        <f t="shared" si="12"/>
        <v>2020-09-01</v>
      </c>
      <c r="AC285" s="119">
        <f t="shared" si="13"/>
        <v>3.0764150548142273E-3</v>
      </c>
      <c r="AD285" s="117">
        <f t="shared" si="14"/>
        <v>1.0030764150548142</v>
      </c>
    </row>
    <row r="286" spans="1:30" x14ac:dyDescent="0.25">
      <c r="A286" s="120" t="s">
        <v>164</v>
      </c>
      <c r="B286" s="121">
        <v>256.80510385999997</v>
      </c>
      <c r="C286" s="121"/>
      <c r="D286" s="121">
        <v>221.17306024000001</v>
      </c>
      <c r="E286" s="121"/>
      <c r="F286" s="121">
        <v>226.93448824999999</v>
      </c>
      <c r="G286" s="121"/>
      <c r="H286" s="121"/>
      <c r="I286" s="121">
        <v>272.74827102</v>
      </c>
      <c r="J286" s="121"/>
      <c r="K286" s="121">
        <v>299.00482921999998</v>
      </c>
      <c r="L286" s="121">
        <v>225.55028376000001</v>
      </c>
      <c r="M286" s="121">
        <v>220.58188966</v>
      </c>
      <c r="N286" s="121">
        <v>306.72981924999999</v>
      </c>
      <c r="O286" s="121">
        <v>324.30782506999998</v>
      </c>
      <c r="P286" s="121">
        <v>397.92949648000001</v>
      </c>
      <c r="Q286" s="121">
        <v>160.71251748</v>
      </c>
      <c r="R286" s="121">
        <v>137.93389046999999</v>
      </c>
      <c r="S286" s="121">
        <v>490.52416786999999</v>
      </c>
      <c r="T286" s="121">
        <v>136.09945807</v>
      </c>
      <c r="U286" s="121">
        <v>169.53391181999999</v>
      </c>
      <c r="V286" s="121">
        <v>369.54160875000002</v>
      </c>
      <c r="W286" s="121"/>
      <c r="X286" s="121">
        <v>181.70090716999999</v>
      </c>
      <c r="Y286" s="121">
        <v>262.66343304999998</v>
      </c>
      <c r="Z286" s="121"/>
      <c r="AB286" s="120" t="str">
        <f t="shared" si="12"/>
        <v>2020-10-01</v>
      </c>
      <c r="AC286" s="119">
        <f t="shared" si="13"/>
        <v>1.3550484578465674E-2</v>
      </c>
      <c r="AD286" s="117">
        <f t="shared" si="14"/>
        <v>1.0135504845784657</v>
      </c>
    </row>
    <row r="287" spans="1:30" x14ac:dyDescent="0.25">
      <c r="A287" s="120" t="s">
        <v>163</v>
      </c>
      <c r="B287" s="121">
        <v>263.93021519000001</v>
      </c>
      <c r="C287" s="121"/>
      <c r="D287" s="121">
        <v>225.16647005999999</v>
      </c>
      <c r="E287" s="121"/>
      <c r="F287" s="121">
        <v>231.67893179999999</v>
      </c>
      <c r="G287" s="121"/>
      <c r="H287" s="121"/>
      <c r="I287" s="121">
        <v>281.90407331</v>
      </c>
      <c r="J287" s="121"/>
      <c r="K287" s="121">
        <v>303.00338864000003</v>
      </c>
      <c r="L287" s="121">
        <v>239.11763151</v>
      </c>
      <c r="M287" s="121">
        <v>233.42204547</v>
      </c>
      <c r="N287" s="121">
        <v>309.10527653999998</v>
      </c>
      <c r="O287" s="121">
        <v>333.27260199</v>
      </c>
      <c r="P287" s="121">
        <v>405.14044268999999</v>
      </c>
      <c r="Q287" s="121">
        <v>160.71251748</v>
      </c>
      <c r="R287" s="121">
        <v>138.53877628999999</v>
      </c>
      <c r="S287" s="121">
        <v>516.47985386000005</v>
      </c>
      <c r="T287" s="121">
        <v>136.73818657000001</v>
      </c>
      <c r="U287" s="121">
        <v>170.00716292000001</v>
      </c>
      <c r="V287" s="121">
        <v>388.57794239999998</v>
      </c>
      <c r="W287" s="121"/>
      <c r="X287" s="121">
        <v>186.00728950000001</v>
      </c>
      <c r="Y287" s="121">
        <v>278.58126801999998</v>
      </c>
      <c r="Z287" s="121"/>
      <c r="AB287" s="120" t="str">
        <f t="shared" si="12"/>
        <v>2020-11-01</v>
      </c>
      <c r="AC287" s="119">
        <f t="shared" si="13"/>
        <v>1.8055588757810923E-2</v>
      </c>
      <c r="AD287" s="117">
        <f t="shared" si="14"/>
        <v>1.0180555887578109</v>
      </c>
    </row>
    <row r="288" spans="1:30" x14ac:dyDescent="0.25">
      <c r="A288" s="120" t="s">
        <v>162</v>
      </c>
      <c r="B288" s="121">
        <v>264.64021083</v>
      </c>
      <c r="C288" s="121"/>
      <c r="D288" s="121">
        <v>225.83394906000001</v>
      </c>
      <c r="E288" s="121"/>
      <c r="F288" s="121">
        <v>232.39790730000001</v>
      </c>
      <c r="G288" s="121"/>
      <c r="H288" s="121"/>
      <c r="I288" s="121">
        <v>283.02207364999998</v>
      </c>
      <c r="J288" s="121"/>
      <c r="K288" s="121">
        <v>304.02451794000001</v>
      </c>
      <c r="L288" s="121">
        <v>240.19313653</v>
      </c>
      <c r="M288" s="121">
        <v>233.96606126</v>
      </c>
      <c r="N288" s="121">
        <v>311.49937927000002</v>
      </c>
      <c r="O288" s="121">
        <v>334.15102804000003</v>
      </c>
      <c r="P288" s="121">
        <v>406.39993325</v>
      </c>
      <c r="Q288" s="121">
        <v>160.71251748</v>
      </c>
      <c r="R288" s="121">
        <v>139.07500765</v>
      </c>
      <c r="S288" s="121">
        <v>517.95164781999995</v>
      </c>
      <c r="T288" s="121">
        <v>137.50108535000001</v>
      </c>
      <c r="U288" s="121">
        <v>170.48096867000001</v>
      </c>
      <c r="V288" s="121">
        <v>389.98823556000002</v>
      </c>
      <c r="W288" s="121"/>
      <c r="X288" s="121">
        <v>186.68040776999999</v>
      </c>
      <c r="Y288" s="121">
        <v>279.39495747000001</v>
      </c>
      <c r="Z288" s="121"/>
      <c r="AB288" s="120" t="str">
        <f t="shared" si="12"/>
        <v>2020-12-01</v>
      </c>
      <c r="AC288" s="119">
        <f t="shared" si="13"/>
        <v>2.9643800865295422E-3</v>
      </c>
      <c r="AD288" s="117">
        <f t="shared" si="14"/>
        <v>1.0029643800865295</v>
      </c>
    </row>
    <row r="289" spans="1:30" x14ac:dyDescent="0.25">
      <c r="A289" s="120" t="s">
        <v>161</v>
      </c>
      <c r="B289" s="121">
        <v>265.35181237</v>
      </c>
      <c r="C289" s="121"/>
      <c r="D289" s="121">
        <v>226.33920121</v>
      </c>
      <c r="E289" s="121"/>
      <c r="F289" s="121">
        <v>235.78973958</v>
      </c>
      <c r="G289" s="121"/>
      <c r="H289" s="121"/>
      <c r="I289" s="121">
        <v>284.14450785999998</v>
      </c>
      <c r="J289" s="121"/>
      <c r="K289" s="121">
        <v>305.04908847000002</v>
      </c>
      <c r="L289" s="121">
        <v>241.27347897000001</v>
      </c>
      <c r="M289" s="121">
        <v>234.51134493999999</v>
      </c>
      <c r="N289" s="121">
        <v>313.91202496</v>
      </c>
      <c r="O289" s="121">
        <v>335.03176940999998</v>
      </c>
      <c r="P289" s="121">
        <v>407.66333929000001</v>
      </c>
      <c r="Q289" s="121">
        <v>186.42652028000001</v>
      </c>
      <c r="R289" s="121">
        <v>139.61331455999999</v>
      </c>
      <c r="S289" s="121">
        <v>519.42763591000005</v>
      </c>
      <c r="T289" s="121">
        <v>138.26824053000001</v>
      </c>
      <c r="U289" s="121">
        <v>170.45995471000001</v>
      </c>
      <c r="V289" s="121">
        <v>391.40739116999998</v>
      </c>
      <c r="W289" s="121"/>
      <c r="X289" s="121">
        <v>187.35706626000001</v>
      </c>
      <c r="Y289" s="121">
        <v>280.21102358000002</v>
      </c>
      <c r="Z289" s="121"/>
      <c r="AB289" s="120" t="str">
        <f t="shared" si="12"/>
        <v>2021-01-01</v>
      </c>
      <c r="AC289" s="119">
        <f t="shared" si="13"/>
        <v>2.2372727931430423E-3</v>
      </c>
      <c r="AD289" s="117">
        <f t="shared" si="14"/>
        <v>1.002237272793143</v>
      </c>
    </row>
    <row r="290" spans="1:30" x14ac:dyDescent="0.25">
      <c r="A290" s="120" t="s">
        <v>160</v>
      </c>
      <c r="B290" s="121">
        <v>266.06532736999998</v>
      </c>
      <c r="C290" s="121"/>
      <c r="D290" s="121">
        <v>227.01004818000001</v>
      </c>
      <c r="E290" s="121"/>
      <c r="F290" s="121">
        <v>236.52153056</v>
      </c>
      <c r="G290" s="121"/>
      <c r="H290" s="121"/>
      <c r="I290" s="121">
        <v>285.27139353000001</v>
      </c>
      <c r="J290" s="121"/>
      <c r="K290" s="121">
        <v>306.07711182999998</v>
      </c>
      <c r="L290" s="121">
        <v>242.35868059000001</v>
      </c>
      <c r="M290" s="121">
        <v>235.05789947</v>
      </c>
      <c r="N290" s="121">
        <v>316.34335723999999</v>
      </c>
      <c r="O290" s="121">
        <v>335.91483219999998</v>
      </c>
      <c r="P290" s="121">
        <v>408.93067296999999</v>
      </c>
      <c r="Q290" s="121">
        <v>186.42652028000001</v>
      </c>
      <c r="R290" s="121">
        <v>140.15370505000001</v>
      </c>
      <c r="S290" s="121">
        <v>520.90783006000004</v>
      </c>
      <c r="T290" s="121">
        <v>139.03967588</v>
      </c>
      <c r="U290" s="121">
        <v>170.9343873</v>
      </c>
      <c r="V290" s="121">
        <v>392.83171105000002</v>
      </c>
      <c r="W290" s="121"/>
      <c r="X290" s="121">
        <v>188.03617743999999</v>
      </c>
      <c r="Y290" s="121">
        <v>281.02947327999999</v>
      </c>
      <c r="Z290" s="121"/>
      <c r="AB290" s="120" t="str">
        <f t="shared" si="12"/>
        <v>2021-02-01</v>
      </c>
      <c r="AC290" s="119">
        <f t="shared" si="13"/>
        <v>2.9639009345870868E-3</v>
      </c>
      <c r="AD290" s="117">
        <f t="shared" si="14"/>
        <v>1.002963900934587</v>
      </c>
    </row>
    <row r="291" spans="1:30" x14ac:dyDescent="0.25">
      <c r="A291" s="120" t="s">
        <v>159</v>
      </c>
      <c r="B291" s="121">
        <v>270.21993946999999</v>
      </c>
      <c r="C291" s="121"/>
      <c r="D291" s="121">
        <v>231.48110595</v>
      </c>
      <c r="E291" s="121"/>
      <c r="F291" s="121">
        <v>240.58496679999999</v>
      </c>
      <c r="G291" s="121"/>
      <c r="H291" s="121"/>
      <c r="I291" s="121">
        <v>288.47096589</v>
      </c>
      <c r="J291" s="121"/>
      <c r="K291" s="121">
        <v>308.63898522</v>
      </c>
      <c r="L291" s="121">
        <v>243.44876323</v>
      </c>
      <c r="M291" s="121">
        <v>235.60572780000001</v>
      </c>
      <c r="N291" s="121">
        <v>320.37523762000001</v>
      </c>
      <c r="O291" s="121">
        <v>353.59596414999999</v>
      </c>
      <c r="P291" s="121">
        <v>430.64848015000001</v>
      </c>
      <c r="Q291" s="121">
        <v>190.15505067999999</v>
      </c>
      <c r="R291" s="121">
        <v>141.81741683999999</v>
      </c>
      <c r="S291" s="121">
        <v>522.39224227</v>
      </c>
      <c r="T291" s="121">
        <v>145.37700230999999</v>
      </c>
      <c r="U291" s="121">
        <v>171.41014035000001</v>
      </c>
      <c r="V291" s="121">
        <v>406.04616532</v>
      </c>
      <c r="W291" s="121"/>
      <c r="X291" s="121">
        <v>188.71775018</v>
      </c>
      <c r="Y291" s="121">
        <v>284.66060826</v>
      </c>
      <c r="Z291" s="121"/>
      <c r="AB291" s="120" t="str">
        <f t="shared" si="12"/>
        <v>2021-03-01</v>
      </c>
      <c r="AC291" s="119">
        <f t="shared" si="13"/>
        <v>1.9695417915839619E-2</v>
      </c>
      <c r="AD291" s="117">
        <f t="shared" si="14"/>
        <v>1.0196954179158397</v>
      </c>
    </row>
    <row r="292" spans="1:30" x14ac:dyDescent="0.25">
      <c r="A292" s="120" t="s">
        <v>158</v>
      </c>
      <c r="B292" s="121">
        <v>270.91951664999999</v>
      </c>
      <c r="C292" s="121"/>
      <c r="D292" s="121">
        <v>235.05309980000001</v>
      </c>
      <c r="E292" s="121"/>
      <c r="F292" s="121">
        <v>242.53371704</v>
      </c>
      <c r="G292" s="121"/>
      <c r="H292" s="121"/>
      <c r="I292" s="121">
        <v>289.60222499999998</v>
      </c>
      <c r="J292" s="121"/>
      <c r="K292" s="121">
        <v>309.68390849999997</v>
      </c>
      <c r="L292" s="121">
        <v>244.49156382999999</v>
      </c>
      <c r="M292" s="121">
        <v>236.16690897999999</v>
      </c>
      <c r="N292" s="121">
        <v>322.84949843999999</v>
      </c>
      <c r="O292" s="121">
        <v>372.17580995999998</v>
      </c>
      <c r="P292" s="121">
        <v>431.92012934000002</v>
      </c>
      <c r="Q292" s="121">
        <v>190.27533324000001</v>
      </c>
      <c r="R292" s="121">
        <v>142.36538464</v>
      </c>
      <c r="S292" s="121">
        <v>523.85376205</v>
      </c>
      <c r="T292" s="121">
        <v>146.11741326999999</v>
      </c>
      <c r="U292" s="121">
        <v>171.893576</v>
      </c>
      <c r="V292" s="121">
        <v>407.52455242000002</v>
      </c>
      <c r="W292" s="121"/>
      <c r="X292" s="121">
        <v>189.41129956</v>
      </c>
      <c r="Y292" s="121">
        <v>285.42800582000001</v>
      </c>
      <c r="Z292" s="121"/>
      <c r="AB292" s="120" t="str">
        <f t="shared" si="12"/>
        <v>2021-04-01</v>
      </c>
      <c r="AC292" s="119">
        <f t="shared" si="13"/>
        <v>1.5431038465712033E-2</v>
      </c>
      <c r="AD292" s="117">
        <f t="shared" si="14"/>
        <v>1.0154310384657119</v>
      </c>
    </row>
    <row r="293" spans="1:30" x14ac:dyDescent="0.25">
      <c r="A293" s="120" t="s">
        <v>157</v>
      </c>
      <c r="B293" s="121">
        <v>285.15564503000002</v>
      </c>
      <c r="C293" s="121"/>
      <c r="D293" s="121">
        <v>243.07945455999999</v>
      </c>
      <c r="E293" s="121"/>
      <c r="F293" s="121">
        <v>253.94118438000001</v>
      </c>
      <c r="G293" s="121"/>
      <c r="H293" s="121"/>
      <c r="I293" s="121">
        <v>298.3761791</v>
      </c>
      <c r="J293" s="121"/>
      <c r="K293" s="121">
        <v>312.28078900000003</v>
      </c>
      <c r="L293" s="121">
        <v>257.7634094</v>
      </c>
      <c r="M293" s="121">
        <v>249.12818955</v>
      </c>
      <c r="N293" s="121">
        <v>326.95711549999999</v>
      </c>
      <c r="O293" s="121">
        <v>376.80964926000001</v>
      </c>
      <c r="P293" s="121">
        <v>437.51473483000001</v>
      </c>
      <c r="Q293" s="121">
        <v>199.90945854</v>
      </c>
      <c r="R293" s="121">
        <v>147.89825819999999</v>
      </c>
      <c r="S293" s="121">
        <v>551.44989221000003</v>
      </c>
      <c r="T293" s="121">
        <v>154.16746583</v>
      </c>
      <c r="U293" s="121">
        <v>174.09731085999999</v>
      </c>
      <c r="V293" s="121">
        <v>490.51323273000003</v>
      </c>
      <c r="W293" s="121"/>
      <c r="X293" s="121">
        <v>204.31324524999999</v>
      </c>
      <c r="Y293" s="121">
        <v>300.4337597</v>
      </c>
      <c r="Z293" s="121"/>
      <c r="AB293" s="120" t="str">
        <f t="shared" si="12"/>
        <v>2021-05-01</v>
      </c>
      <c r="AC293" s="119">
        <f t="shared" si="13"/>
        <v>3.4146985369813768E-2</v>
      </c>
      <c r="AD293" s="117">
        <f t="shared" si="14"/>
        <v>1.0341469853698138</v>
      </c>
    </row>
    <row r="294" spans="1:30" x14ac:dyDescent="0.25">
      <c r="A294" s="120" t="s">
        <v>156</v>
      </c>
      <c r="B294" s="121">
        <v>285.85534203999998</v>
      </c>
      <c r="C294" s="121"/>
      <c r="D294" s="121">
        <v>243.50102108999999</v>
      </c>
      <c r="E294" s="121"/>
      <c r="F294" s="121">
        <v>254.50537754000001</v>
      </c>
      <c r="G294" s="121"/>
      <c r="H294" s="121"/>
      <c r="I294" s="121">
        <v>299.50948067000002</v>
      </c>
      <c r="J294" s="121"/>
      <c r="K294" s="121">
        <v>313.33369597000001</v>
      </c>
      <c r="L294" s="121">
        <v>258.78706813000002</v>
      </c>
      <c r="M294" s="121">
        <v>249.66359517999999</v>
      </c>
      <c r="N294" s="121">
        <v>329.48529352999998</v>
      </c>
      <c r="O294" s="121">
        <v>377.73079904999997</v>
      </c>
      <c r="P294" s="121">
        <v>438.80681299000003</v>
      </c>
      <c r="Q294" s="121">
        <v>200.35569927</v>
      </c>
      <c r="R294" s="121">
        <v>147.14173740999999</v>
      </c>
      <c r="S294" s="121">
        <v>552.91889811999999</v>
      </c>
      <c r="T294" s="121">
        <v>154.92056461999999</v>
      </c>
      <c r="U294" s="121">
        <v>174.58911097000001</v>
      </c>
      <c r="V294" s="121">
        <v>492.03655581999999</v>
      </c>
      <c r="W294" s="121"/>
      <c r="X294" s="121">
        <v>205.03711605999999</v>
      </c>
      <c r="Y294" s="121">
        <v>301.26082523000002</v>
      </c>
      <c r="Z294" s="121"/>
      <c r="AB294" s="120" t="str">
        <f t="shared" si="12"/>
        <v>2021-06-01</v>
      </c>
      <c r="AC294" s="119">
        <f t="shared" si="13"/>
        <v>1.7342746254021663E-3</v>
      </c>
      <c r="AD294" s="117">
        <f t="shared" si="14"/>
        <v>1.0017342746254021</v>
      </c>
    </row>
    <row r="295" spans="1:30" x14ac:dyDescent="0.25">
      <c r="A295" s="120" t="s">
        <v>155</v>
      </c>
      <c r="B295" s="121">
        <v>307.56712356000003</v>
      </c>
      <c r="C295" s="121"/>
      <c r="D295" s="121">
        <v>248.97706589000001</v>
      </c>
      <c r="E295" s="121"/>
      <c r="F295" s="121">
        <v>261.48864085000002</v>
      </c>
      <c r="G295" s="121"/>
      <c r="H295" s="121"/>
      <c r="I295" s="121">
        <v>301.60194873</v>
      </c>
      <c r="J295" s="121"/>
      <c r="K295" s="121">
        <v>314.39015298999999</v>
      </c>
      <c r="L295" s="121">
        <v>259.78051348000002</v>
      </c>
      <c r="M295" s="121">
        <v>250.20015147000001</v>
      </c>
      <c r="N295" s="121">
        <v>331.95521285000001</v>
      </c>
      <c r="O295" s="121">
        <v>378.65420067999997</v>
      </c>
      <c r="P295" s="121">
        <v>454.36392837</v>
      </c>
      <c r="Q295" s="121">
        <v>200.80293610000001</v>
      </c>
      <c r="R295" s="121">
        <v>147.71858354</v>
      </c>
      <c r="S295" s="121">
        <v>611.89538271000004</v>
      </c>
      <c r="T295" s="121">
        <v>177.90844326999999</v>
      </c>
      <c r="U295" s="121">
        <v>175.95530565999999</v>
      </c>
      <c r="V295" s="121">
        <v>493.56460971000001</v>
      </c>
      <c r="W295" s="121"/>
      <c r="X295" s="121">
        <v>205.76355150000001</v>
      </c>
      <c r="Y295" s="121">
        <v>328.11910289000002</v>
      </c>
      <c r="Z295" s="121"/>
      <c r="AB295" s="120" t="str">
        <f t="shared" si="12"/>
        <v>2021-07-01</v>
      </c>
      <c r="AC295" s="119">
        <f t="shared" si="13"/>
        <v>2.2488796044826519E-2</v>
      </c>
      <c r="AD295" s="117">
        <f t="shared" si="14"/>
        <v>1.0224887960448266</v>
      </c>
    </row>
    <row r="296" spans="1:30" x14ac:dyDescent="0.25">
      <c r="A296" s="120" t="s">
        <v>154</v>
      </c>
      <c r="B296" s="121">
        <v>323.63965144000002</v>
      </c>
      <c r="C296" s="121"/>
      <c r="D296" s="121">
        <v>270.72821635999998</v>
      </c>
      <c r="E296" s="121"/>
      <c r="F296" s="121">
        <v>278.63508439999998</v>
      </c>
      <c r="G296" s="121"/>
      <c r="H296" s="121"/>
      <c r="I296" s="121">
        <v>310.79347706999999</v>
      </c>
      <c r="J296" s="121"/>
      <c r="K296" s="121">
        <v>337.45748272999998</v>
      </c>
      <c r="L296" s="121">
        <v>263.37557765000003</v>
      </c>
      <c r="M296" s="121">
        <v>250.73786088</v>
      </c>
      <c r="N296" s="121">
        <v>336.10342348</v>
      </c>
      <c r="O296" s="121">
        <v>442.05780277000002</v>
      </c>
      <c r="P296" s="121">
        <v>469.28841322</v>
      </c>
      <c r="Q296" s="121">
        <v>207.15477758</v>
      </c>
      <c r="R296" s="121">
        <v>156.27449461</v>
      </c>
      <c r="S296" s="121">
        <v>643.94215303999999</v>
      </c>
      <c r="T296" s="121">
        <v>179.54402734999999</v>
      </c>
      <c r="U296" s="121">
        <v>181.14938248999999</v>
      </c>
      <c r="V296" s="121">
        <v>561.72863138000002</v>
      </c>
      <c r="W296" s="121"/>
      <c r="X296" s="121">
        <v>235.09194037</v>
      </c>
      <c r="Y296" s="121">
        <v>330.21932099999998</v>
      </c>
      <c r="Z296" s="121"/>
      <c r="AB296" s="120" t="str">
        <f t="shared" si="12"/>
        <v>2021-08-01</v>
      </c>
      <c r="AC296" s="119">
        <f t="shared" si="13"/>
        <v>8.7362064422470936E-2</v>
      </c>
      <c r="AD296" s="117">
        <f t="shared" si="14"/>
        <v>1.0873620644224709</v>
      </c>
    </row>
    <row r="297" spans="1:30" x14ac:dyDescent="0.25">
      <c r="A297" s="120" t="s">
        <v>153</v>
      </c>
      <c r="B297" s="121">
        <v>337.13923083999998</v>
      </c>
      <c r="C297" s="121"/>
      <c r="D297" s="121">
        <v>274.12260431999999</v>
      </c>
      <c r="E297" s="121"/>
      <c r="F297" s="121">
        <v>281.12534770000002</v>
      </c>
      <c r="G297" s="121"/>
      <c r="H297" s="121"/>
      <c r="I297" s="121">
        <v>311.95845143000003</v>
      </c>
      <c r="J297" s="121"/>
      <c r="K297" s="121">
        <v>338.51088707999997</v>
      </c>
      <c r="L297" s="121">
        <v>264.42490905</v>
      </c>
      <c r="M297" s="121">
        <v>251.35545789</v>
      </c>
      <c r="N297" s="121">
        <v>338.60552912999998</v>
      </c>
      <c r="O297" s="121">
        <v>442.98504656</v>
      </c>
      <c r="P297" s="121">
        <v>470.61476305000002</v>
      </c>
      <c r="Q297" s="121">
        <v>207.73749781999999</v>
      </c>
      <c r="R297" s="121">
        <v>156.88895421999999</v>
      </c>
      <c r="S297" s="121">
        <v>645.51563723000004</v>
      </c>
      <c r="T297" s="121">
        <v>180.32425824000001</v>
      </c>
      <c r="U297" s="121">
        <v>181.65009337999999</v>
      </c>
      <c r="V297" s="121">
        <v>563.48569341999996</v>
      </c>
      <c r="W297" s="121"/>
      <c r="X297" s="121">
        <v>235.85015999999999</v>
      </c>
      <c r="Y297" s="121">
        <v>331.05702058999998</v>
      </c>
      <c r="Z297" s="121"/>
      <c r="AB297" s="120" t="str">
        <f t="shared" si="12"/>
        <v>2021-09-01</v>
      </c>
      <c r="AC297" s="119">
        <f t="shared" si="13"/>
        <v>1.2537991073255331E-2</v>
      </c>
      <c r="AD297" s="117">
        <f t="shared" si="14"/>
        <v>1.0125379910732553</v>
      </c>
    </row>
    <row r="298" spans="1:30" x14ac:dyDescent="0.25">
      <c r="A298" s="120" t="s">
        <v>152</v>
      </c>
      <c r="B298" s="121">
        <v>337.88915988000002</v>
      </c>
      <c r="C298" s="121"/>
      <c r="D298" s="121">
        <v>274.85236645999998</v>
      </c>
      <c r="E298" s="121"/>
      <c r="F298" s="121">
        <v>283.17954379999998</v>
      </c>
      <c r="G298" s="121"/>
      <c r="H298" s="121"/>
      <c r="I298" s="121">
        <v>322.06342407</v>
      </c>
      <c r="J298" s="121"/>
      <c r="K298" s="121">
        <v>371.88821445999997</v>
      </c>
      <c r="L298" s="121">
        <v>265.47842115999998</v>
      </c>
      <c r="M298" s="121">
        <v>251.97457610999999</v>
      </c>
      <c r="N298" s="121">
        <v>341.12626159000001</v>
      </c>
      <c r="O298" s="121">
        <v>443.91423530999998</v>
      </c>
      <c r="P298" s="121">
        <v>471.94486153999998</v>
      </c>
      <c r="Q298" s="121">
        <v>208.33961403000001</v>
      </c>
      <c r="R298" s="121">
        <v>157.50582983000001</v>
      </c>
      <c r="S298" s="121">
        <v>647.09296626000003</v>
      </c>
      <c r="T298" s="121">
        <v>181.08049739</v>
      </c>
      <c r="U298" s="121">
        <v>182.14782661000001</v>
      </c>
      <c r="V298" s="121">
        <v>565.24825148000002</v>
      </c>
      <c r="W298" s="121"/>
      <c r="X298" s="121">
        <v>236.61465247999999</v>
      </c>
      <c r="Y298" s="121">
        <v>331.89684525000001</v>
      </c>
      <c r="Z298" s="121"/>
      <c r="AB298" s="120" t="str">
        <f t="shared" si="12"/>
        <v>2021-10-01</v>
      </c>
      <c r="AC298" s="119">
        <f t="shared" si="13"/>
        <v>2.662174255239803E-3</v>
      </c>
      <c r="AD298" s="117">
        <f t="shared" si="14"/>
        <v>1.0026621742552397</v>
      </c>
    </row>
    <row r="299" spans="1:30" x14ac:dyDescent="0.25">
      <c r="A299" s="120" t="s">
        <v>151</v>
      </c>
      <c r="B299" s="121">
        <v>350.46687765000001</v>
      </c>
      <c r="C299" s="121"/>
      <c r="D299" s="121">
        <v>292.96575804000003</v>
      </c>
      <c r="E299" s="121"/>
      <c r="F299" s="121">
        <v>298.91930864</v>
      </c>
      <c r="G299" s="121"/>
      <c r="H299" s="121"/>
      <c r="I299" s="121">
        <v>324.85116384999998</v>
      </c>
      <c r="J299" s="121"/>
      <c r="K299" s="121">
        <v>372.93441286000001</v>
      </c>
      <c r="L299" s="121">
        <v>266.53613063</v>
      </c>
      <c r="M299" s="121">
        <v>252.59521928999999</v>
      </c>
      <c r="N299" s="121">
        <v>343.66575951999999</v>
      </c>
      <c r="O299" s="121">
        <v>482.60689737000001</v>
      </c>
      <c r="P299" s="121">
        <v>496.87596236000002</v>
      </c>
      <c r="Q299" s="121">
        <v>215.19366385999999</v>
      </c>
      <c r="R299" s="121">
        <v>183.91671059000001</v>
      </c>
      <c r="S299" s="121">
        <v>661.61600883999995</v>
      </c>
      <c r="T299" s="121">
        <v>182.74561373</v>
      </c>
      <c r="U299" s="121">
        <v>186.28988021000001</v>
      </c>
      <c r="V299" s="121">
        <v>668.76100800999995</v>
      </c>
      <c r="W299" s="121"/>
      <c r="X299" s="121">
        <v>252.06139739</v>
      </c>
      <c r="Y299" s="121">
        <v>332.73880037999999</v>
      </c>
      <c r="Z299" s="121"/>
      <c r="AB299" s="120" t="str">
        <f t="shared" si="12"/>
        <v>2021-11-01</v>
      </c>
      <c r="AC299" s="119">
        <f t="shared" si="13"/>
        <v>6.5902258049636009E-2</v>
      </c>
      <c r="AD299" s="117">
        <f t="shared" si="14"/>
        <v>1.065902258049636</v>
      </c>
    </row>
    <row r="300" spans="1:30" x14ac:dyDescent="0.25">
      <c r="A300" s="120" t="s">
        <v>150</v>
      </c>
      <c r="B300" s="121">
        <v>351.23268059999998</v>
      </c>
      <c r="C300" s="121"/>
      <c r="D300" s="121">
        <v>293.72466621000001</v>
      </c>
      <c r="E300" s="121"/>
      <c r="F300" s="121">
        <v>299.70416596000001</v>
      </c>
      <c r="G300" s="121"/>
      <c r="H300" s="121"/>
      <c r="I300" s="121">
        <v>325.28266459999998</v>
      </c>
      <c r="J300" s="121"/>
      <c r="K300" s="121">
        <v>375.84822650000001</v>
      </c>
      <c r="L300" s="121">
        <v>270.26341550000001</v>
      </c>
      <c r="M300" s="121">
        <v>255.74334338</v>
      </c>
      <c r="N300" s="121">
        <v>327.15516545000003</v>
      </c>
      <c r="O300" s="121">
        <v>483.58327538999998</v>
      </c>
      <c r="P300" s="121">
        <v>498.25786140999998</v>
      </c>
      <c r="Q300" s="121">
        <v>215.93082920000001</v>
      </c>
      <c r="R300" s="121">
        <v>184.59991421000001</v>
      </c>
      <c r="S300" s="121">
        <v>663.28154463999999</v>
      </c>
      <c r="T300" s="121">
        <v>183.50656991</v>
      </c>
      <c r="U300" s="121">
        <v>186.79364658</v>
      </c>
      <c r="V300" s="121">
        <v>670.64498549999996</v>
      </c>
      <c r="W300" s="121"/>
      <c r="X300" s="121">
        <v>252.86392362000001</v>
      </c>
      <c r="Y300" s="121">
        <v>333.59487590999998</v>
      </c>
      <c r="Z300" s="121"/>
      <c r="AB300" s="120" t="str">
        <f t="shared" si="12"/>
        <v>2021-12-01</v>
      </c>
      <c r="AC300" s="119">
        <f t="shared" si="13"/>
        <v>2.5904330085441806E-3</v>
      </c>
      <c r="AD300" s="117">
        <f t="shared" si="14"/>
        <v>1.0025904330085442</v>
      </c>
    </row>
    <row r="301" spans="1:30" x14ac:dyDescent="0.25">
      <c r="A301" s="120" t="s">
        <v>149</v>
      </c>
      <c r="B301" s="121">
        <v>352.00015689999998</v>
      </c>
      <c r="C301" s="121"/>
      <c r="D301" s="121">
        <v>294.48554028000001</v>
      </c>
      <c r="E301" s="121"/>
      <c r="F301" s="121">
        <v>300.59726524000001</v>
      </c>
      <c r="G301" s="121"/>
      <c r="H301" s="121"/>
      <c r="I301" s="121">
        <v>326.47725697999999</v>
      </c>
      <c r="J301" s="121"/>
      <c r="K301" s="121">
        <v>376.90544421999999</v>
      </c>
      <c r="L301" s="121">
        <v>271.34144964000001</v>
      </c>
      <c r="M301" s="121">
        <v>256.30899266</v>
      </c>
      <c r="N301" s="121">
        <v>329.77192724999998</v>
      </c>
      <c r="O301" s="121">
        <v>484.56162875000001</v>
      </c>
      <c r="P301" s="121">
        <v>499.64360376000002</v>
      </c>
      <c r="Q301" s="121">
        <v>216.67051977</v>
      </c>
      <c r="R301" s="121">
        <v>185.28565574999999</v>
      </c>
      <c r="S301" s="121">
        <v>664.95019976000003</v>
      </c>
      <c r="T301" s="121">
        <v>184.27069473</v>
      </c>
      <c r="U301" s="121">
        <v>187.29877522999999</v>
      </c>
      <c r="V301" s="121">
        <v>672.53427037999995</v>
      </c>
      <c r="W301" s="121"/>
      <c r="X301" s="121">
        <v>253.66900496</v>
      </c>
      <c r="Y301" s="121">
        <v>334.48920009</v>
      </c>
      <c r="Z301" s="121"/>
      <c r="AB301" s="120" t="str">
        <f t="shared" si="12"/>
        <v>2022-01-01</v>
      </c>
      <c r="AC301" s="119">
        <f t="shared" si="13"/>
        <v>2.5904330059090402E-3</v>
      </c>
      <c r="AD301" s="117">
        <f t="shared" si="14"/>
        <v>1.002590433005909</v>
      </c>
    </row>
    <row r="302" spans="1:30" x14ac:dyDescent="0.25">
      <c r="A302" s="120" t="s">
        <v>148</v>
      </c>
      <c r="B302" s="121">
        <v>352.76931021000001</v>
      </c>
      <c r="C302" s="121"/>
      <c r="D302" s="121">
        <v>295.24790837</v>
      </c>
      <c r="E302" s="121"/>
      <c r="F302" s="121">
        <v>301.79125470000002</v>
      </c>
      <c r="G302" s="121"/>
      <c r="H302" s="121"/>
      <c r="I302" s="121">
        <v>327.65773825000002</v>
      </c>
      <c r="J302" s="121"/>
      <c r="K302" s="121">
        <v>377.96574700999997</v>
      </c>
      <c r="L302" s="121">
        <v>272.42378387999997</v>
      </c>
      <c r="M302" s="121">
        <v>256.87589303999999</v>
      </c>
      <c r="N302" s="121">
        <v>332.28485855999998</v>
      </c>
      <c r="O302" s="121">
        <v>485.54196144000002</v>
      </c>
      <c r="P302" s="121">
        <v>501.03320009999999</v>
      </c>
      <c r="Q302" s="121">
        <v>217.41274422000001</v>
      </c>
      <c r="R302" s="121">
        <v>185.97154380000001</v>
      </c>
      <c r="S302" s="121">
        <v>666.62305280999999</v>
      </c>
      <c r="T302" s="121">
        <v>185.03800138</v>
      </c>
      <c r="U302" s="121">
        <v>187.80526986000001</v>
      </c>
      <c r="V302" s="121">
        <v>687.90532887999996</v>
      </c>
      <c r="W302" s="121"/>
      <c r="X302" s="121">
        <v>254.47664957000001</v>
      </c>
      <c r="Y302" s="121">
        <v>335.38592182999997</v>
      </c>
      <c r="Z302" s="121"/>
      <c r="AB302" s="120" t="str">
        <f t="shared" si="12"/>
        <v>2022-02-01</v>
      </c>
      <c r="AC302" s="119">
        <f t="shared" si="13"/>
        <v>2.5888133226342033E-3</v>
      </c>
      <c r="AD302" s="117">
        <f t="shared" si="14"/>
        <v>1.0025888133226342</v>
      </c>
    </row>
    <row r="303" spans="1:30" x14ac:dyDescent="0.25">
      <c r="A303" s="120" t="s">
        <v>147</v>
      </c>
      <c r="B303" s="121">
        <v>355.30399075000003</v>
      </c>
      <c r="C303" s="121"/>
      <c r="D303" s="121">
        <v>296.38122124</v>
      </c>
      <c r="E303" s="121"/>
      <c r="F303" s="121">
        <v>302.97111989000001</v>
      </c>
      <c r="G303" s="121"/>
      <c r="H303" s="121"/>
      <c r="I303" s="121">
        <v>325.15633835</v>
      </c>
      <c r="J303" s="121"/>
      <c r="K303" s="121">
        <v>371.46971768999998</v>
      </c>
      <c r="L303" s="121">
        <v>273.51043535000002</v>
      </c>
      <c r="M303" s="121">
        <v>257.44404728000001</v>
      </c>
      <c r="N303" s="121">
        <v>323.18696889</v>
      </c>
      <c r="O303" s="121">
        <v>486.52369379999999</v>
      </c>
      <c r="P303" s="121">
        <v>502.42666114999997</v>
      </c>
      <c r="Q303" s="121">
        <v>223.59282983</v>
      </c>
      <c r="R303" s="121">
        <v>179.22110910999999</v>
      </c>
      <c r="S303" s="121">
        <v>668.30011434999994</v>
      </c>
      <c r="T303" s="121">
        <v>185.80850311</v>
      </c>
      <c r="U303" s="121">
        <v>188.31313416</v>
      </c>
      <c r="V303" s="121">
        <v>689.87102314000003</v>
      </c>
      <c r="W303" s="121"/>
      <c r="X303" s="121">
        <v>265.46593158000002</v>
      </c>
      <c r="Y303" s="121">
        <v>336.28504757000002</v>
      </c>
      <c r="Z303" s="121"/>
      <c r="AB303" s="120" t="str">
        <f t="shared" si="12"/>
        <v>2022-03-01</v>
      </c>
      <c r="AC303" s="119">
        <f t="shared" si="13"/>
        <v>3.8385127815359415E-3</v>
      </c>
      <c r="AD303" s="117">
        <f t="shared" si="14"/>
        <v>1.0038385127815359</v>
      </c>
    </row>
    <row r="304" spans="1:30" x14ac:dyDescent="0.25">
      <c r="A304" s="120" t="s">
        <v>146</v>
      </c>
      <c r="B304" s="121">
        <v>356.12276472999997</v>
      </c>
      <c r="C304" s="121"/>
      <c r="D304" s="121">
        <v>297.15900167000001</v>
      </c>
      <c r="E304" s="121"/>
      <c r="F304" s="121">
        <v>303.87813167000002</v>
      </c>
      <c r="G304" s="121"/>
      <c r="H304" s="121"/>
      <c r="I304" s="121">
        <v>326.33062128</v>
      </c>
      <c r="J304" s="121"/>
      <c r="K304" s="121">
        <v>372.54059733999998</v>
      </c>
      <c r="L304" s="121">
        <v>274.60221667000002</v>
      </c>
      <c r="M304" s="121">
        <v>258.02604459000003</v>
      </c>
      <c r="N304" s="121">
        <v>325.57245313999999</v>
      </c>
      <c r="O304" s="121">
        <v>487.54340621</v>
      </c>
      <c r="P304" s="121">
        <v>503.81290944</v>
      </c>
      <c r="Q304" s="121">
        <v>224.36629488</v>
      </c>
      <c r="R304" s="121">
        <v>179.8856791</v>
      </c>
      <c r="S304" s="121">
        <v>669.97707587000002</v>
      </c>
      <c r="T304" s="121">
        <v>186.59809584000001</v>
      </c>
      <c r="U304" s="121">
        <v>188.82387573</v>
      </c>
      <c r="V304" s="121">
        <v>691.83917405</v>
      </c>
      <c r="W304" s="121"/>
      <c r="X304" s="121">
        <v>266.27848885999998</v>
      </c>
      <c r="Y304" s="121">
        <v>337.19869600999999</v>
      </c>
      <c r="Z304" s="121"/>
      <c r="AB304" s="120" t="str">
        <f t="shared" si="12"/>
        <v>2022-04-01</v>
      </c>
      <c r="AC304" s="119">
        <f t="shared" si="13"/>
        <v>2.6242567823491943E-3</v>
      </c>
      <c r="AD304" s="117">
        <f t="shared" si="14"/>
        <v>1.0026242567823491</v>
      </c>
    </row>
    <row r="305" spans="1:30" x14ac:dyDescent="0.25">
      <c r="A305" s="120" t="s">
        <v>145</v>
      </c>
      <c r="B305" s="121">
        <v>349.82097023</v>
      </c>
      <c r="C305" s="121"/>
      <c r="D305" s="121">
        <v>291.99564316999999</v>
      </c>
      <c r="E305" s="121"/>
      <c r="F305" s="121">
        <v>301.05578115999998</v>
      </c>
      <c r="G305" s="121"/>
      <c r="H305" s="121"/>
      <c r="I305" s="121">
        <v>330.44612066000002</v>
      </c>
      <c r="J305" s="121"/>
      <c r="K305" s="121">
        <v>358.71294024999997</v>
      </c>
      <c r="L305" s="121">
        <v>281.19040043000001</v>
      </c>
      <c r="M305" s="121">
        <v>263.76987849</v>
      </c>
      <c r="N305" s="121">
        <v>344.25416761999998</v>
      </c>
      <c r="O305" s="121">
        <v>483.68982177999999</v>
      </c>
      <c r="P305" s="121">
        <v>527.87456344999998</v>
      </c>
      <c r="Q305" s="121">
        <v>231.92342417</v>
      </c>
      <c r="R305" s="121">
        <v>171.55842942999999</v>
      </c>
      <c r="S305" s="121">
        <v>664.95847461999995</v>
      </c>
      <c r="T305" s="121">
        <v>183.09928773999999</v>
      </c>
      <c r="U305" s="121">
        <v>185.55952502</v>
      </c>
      <c r="V305" s="121">
        <v>680.00094807999994</v>
      </c>
      <c r="W305" s="121"/>
      <c r="X305" s="121">
        <v>264.43074838000001</v>
      </c>
      <c r="Y305" s="121">
        <v>338.11482673</v>
      </c>
      <c r="Z305" s="121"/>
      <c r="AB305" s="120" t="str">
        <f t="shared" si="12"/>
        <v>2022-05-01</v>
      </c>
      <c r="AC305" s="119">
        <f t="shared" si="13"/>
        <v>-1.7375743191296658E-2</v>
      </c>
      <c r="AD305" s="117">
        <f t="shared" si="14"/>
        <v>0.98262425680870336</v>
      </c>
    </row>
    <row r="306" spans="1:30" x14ac:dyDescent="0.25">
      <c r="A306" s="120" t="s">
        <v>144</v>
      </c>
      <c r="B306" s="121">
        <v>338.00204633999999</v>
      </c>
      <c r="C306" s="121"/>
      <c r="D306" s="121">
        <v>280.22733376999997</v>
      </c>
      <c r="E306" s="121"/>
      <c r="F306" s="121">
        <v>290.79771512999997</v>
      </c>
      <c r="G306" s="121"/>
      <c r="H306" s="121"/>
      <c r="I306" s="121">
        <v>326.60114095</v>
      </c>
      <c r="J306" s="121"/>
      <c r="K306" s="121">
        <v>345.18822327999999</v>
      </c>
      <c r="L306" s="121">
        <v>282.23064204999997</v>
      </c>
      <c r="M306" s="121">
        <v>264.42122868000001</v>
      </c>
      <c r="N306" s="121">
        <v>346.68784982</v>
      </c>
      <c r="O306" s="121">
        <v>456.49859528000002</v>
      </c>
      <c r="P306" s="121">
        <v>513.39848199000005</v>
      </c>
      <c r="Q306" s="121">
        <v>225.44751837999999</v>
      </c>
      <c r="R306" s="121">
        <v>171.98953650999999</v>
      </c>
      <c r="S306" s="121">
        <v>666.69927679</v>
      </c>
      <c r="T306" s="121">
        <v>170.76545350000001</v>
      </c>
      <c r="U306" s="121">
        <v>178.77167595</v>
      </c>
      <c r="V306" s="121">
        <v>651.94938212</v>
      </c>
      <c r="W306" s="121"/>
      <c r="X306" s="121">
        <v>245.45189554000001</v>
      </c>
      <c r="Y306" s="121"/>
      <c r="Z306" s="121"/>
      <c r="AB306" s="120" t="str">
        <f t="shared" si="12"/>
        <v>2022-06-01</v>
      </c>
      <c r="AC306" s="119">
        <f t="shared" si="13"/>
        <v>-4.0303030799498971E-2</v>
      </c>
      <c r="AD306" s="117">
        <f t="shared" si="14"/>
        <v>0.95969696920050107</v>
      </c>
    </row>
    <row r="307" spans="1:30" x14ac:dyDescent="0.25">
      <c r="A307" s="120" t="s">
        <v>143</v>
      </c>
      <c r="B307" s="121">
        <v>338.86354119999999</v>
      </c>
      <c r="C307" s="121"/>
      <c r="D307" s="121">
        <v>281.02686763999998</v>
      </c>
      <c r="E307" s="121"/>
      <c r="F307" s="121">
        <v>291.73913701999999</v>
      </c>
      <c r="G307" s="121"/>
      <c r="H307" s="121"/>
      <c r="I307" s="121">
        <v>327.78676465000001</v>
      </c>
      <c r="J307" s="121"/>
      <c r="K307" s="121">
        <v>346.26252893999998</v>
      </c>
      <c r="L307" s="121">
        <v>283.27473196</v>
      </c>
      <c r="M307" s="121">
        <v>265.07418731000001</v>
      </c>
      <c r="N307" s="121">
        <v>349.13873679</v>
      </c>
      <c r="O307" s="121">
        <v>457.55902887000002</v>
      </c>
      <c r="P307" s="121">
        <v>514.83021038000004</v>
      </c>
      <c r="Q307" s="121">
        <v>226.41460971000001</v>
      </c>
      <c r="R307" s="121">
        <v>172.66042758</v>
      </c>
      <c r="S307" s="121">
        <v>668.44463623000001</v>
      </c>
      <c r="T307" s="121">
        <v>171.57724152</v>
      </c>
      <c r="U307" s="121">
        <v>179.28617388999999</v>
      </c>
      <c r="V307" s="121">
        <v>654.02347161</v>
      </c>
      <c r="W307" s="121"/>
      <c r="X307" s="121">
        <v>246.29258970000001</v>
      </c>
      <c r="Y307" s="121"/>
      <c r="Z307" s="121"/>
      <c r="AB307" s="120" t="str">
        <f t="shared" si="12"/>
        <v>2022-07-01</v>
      </c>
      <c r="AC307" s="119">
        <f t="shared" si="13"/>
        <v>2.8531616071979329E-3</v>
      </c>
      <c r="AD307" s="117">
        <f t="shared" si="14"/>
        <v>1.0028531616071978</v>
      </c>
    </row>
    <row r="308" spans="1:30" x14ac:dyDescent="0.25">
      <c r="A308" s="120" t="s">
        <v>142</v>
      </c>
      <c r="B308" s="121">
        <v>336.33859639999997</v>
      </c>
      <c r="C308" s="121"/>
      <c r="D308" s="121">
        <v>275.8912679</v>
      </c>
      <c r="E308" s="121"/>
      <c r="F308" s="121">
        <v>289.21868990000002</v>
      </c>
      <c r="G308" s="121"/>
      <c r="H308" s="121"/>
      <c r="I308" s="121">
        <v>328.15488649000002</v>
      </c>
      <c r="J308" s="121"/>
      <c r="K308" s="121">
        <v>350.79547869999999</v>
      </c>
      <c r="L308" s="121">
        <v>278.65607130000001</v>
      </c>
      <c r="M308" s="121">
        <v>255.12579084999999</v>
      </c>
      <c r="N308" s="121">
        <v>369.06388698000001</v>
      </c>
      <c r="O308" s="121">
        <v>447.17463615999998</v>
      </c>
      <c r="P308" s="121">
        <v>521.41423357999997</v>
      </c>
      <c r="Q308" s="121">
        <v>231.91414172</v>
      </c>
      <c r="R308" s="121">
        <v>156.24327804000001</v>
      </c>
      <c r="S308" s="121">
        <v>657.49411677000001</v>
      </c>
      <c r="T308" s="121">
        <v>172.39288862999999</v>
      </c>
      <c r="U308" s="121">
        <v>179.80215254000001</v>
      </c>
      <c r="V308" s="121">
        <v>682.26509840999995</v>
      </c>
      <c r="W308" s="121"/>
      <c r="X308" s="121">
        <v>247.13616331</v>
      </c>
      <c r="Y308" s="121"/>
      <c r="Z308" s="121"/>
      <c r="AB308" s="120" t="str">
        <f t="shared" si="12"/>
        <v>2022-08-01</v>
      </c>
      <c r="AC308" s="119">
        <f t="shared" si="13"/>
        <v>-1.8274408362188212E-2</v>
      </c>
      <c r="AD308" s="117">
        <f t="shared" si="14"/>
        <v>0.98172559163781181</v>
      </c>
    </row>
    <row r="309" spans="1:30" x14ac:dyDescent="0.25">
      <c r="A309" s="120" t="s">
        <v>141</v>
      </c>
      <c r="B309" s="121">
        <v>337.22072032</v>
      </c>
      <c r="C309" s="121"/>
      <c r="D309" s="121">
        <v>276.70725218000001</v>
      </c>
      <c r="E309" s="121"/>
      <c r="F309" s="121">
        <v>290.17692254999997</v>
      </c>
      <c r="G309" s="121"/>
      <c r="H309" s="121"/>
      <c r="I309" s="121">
        <v>329.33246745999998</v>
      </c>
      <c r="J309" s="121"/>
      <c r="K309" s="121">
        <v>351.8872222</v>
      </c>
      <c r="L309" s="121">
        <v>279.70624368</v>
      </c>
      <c r="M309" s="121">
        <v>255.74145336999999</v>
      </c>
      <c r="N309" s="121">
        <v>371.55734568000003</v>
      </c>
      <c r="O309" s="121">
        <v>448.26536985000001</v>
      </c>
      <c r="P309" s="121">
        <v>522.89699800000005</v>
      </c>
      <c r="Q309" s="121">
        <v>232.93645896999999</v>
      </c>
      <c r="R309" s="121">
        <v>156.91950347</v>
      </c>
      <c r="S309" s="121">
        <v>659.24667479000004</v>
      </c>
      <c r="T309" s="121">
        <v>173.21298648000001</v>
      </c>
      <c r="U309" s="121">
        <v>180.31699771000001</v>
      </c>
      <c r="V309" s="121">
        <v>684.43947840999999</v>
      </c>
      <c r="W309" s="121"/>
      <c r="X309" s="121">
        <v>247.99679724999999</v>
      </c>
      <c r="Y309" s="121"/>
      <c r="Z309" s="121"/>
      <c r="AB309" s="120" t="str">
        <f t="shared" si="12"/>
        <v>2022-09-01</v>
      </c>
      <c r="AC309" s="119">
        <f t="shared" si="13"/>
        <v>2.9576299612924764E-3</v>
      </c>
      <c r="AD309" s="117">
        <f t="shared" si="14"/>
        <v>1.0029576299612926</v>
      </c>
    </row>
    <row r="310" spans="1:30" x14ac:dyDescent="0.25">
      <c r="A310" s="120" t="s">
        <v>140</v>
      </c>
      <c r="B310" s="121">
        <v>299.32477497000002</v>
      </c>
      <c r="C310" s="121"/>
      <c r="D310" s="121">
        <v>254.29884308999999</v>
      </c>
      <c r="E310" s="121"/>
      <c r="F310" s="121">
        <v>269.97483478999999</v>
      </c>
      <c r="G310" s="121"/>
      <c r="H310" s="121"/>
      <c r="I310" s="121">
        <v>301.67117232999999</v>
      </c>
      <c r="J310" s="121"/>
      <c r="K310" s="121">
        <v>307.45420282999999</v>
      </c>
      <c r="L310" s="121">
        <v>266.65481187</v>
      </c>
      <c r="M310" s="121">
        <v>223.98789926000001</v>
      </c>
      <c r="N310" s="121">
        <v>364.01901141000002</v>
      </c>
      <c r="O310" s="121">
        <v>412.15273832000003</v>
      </c>
      <c r="P310" s="121">
        <v>508.80687742999999</v>
      </c>
      <c r="Q310" s="121">
        <v>222.63791212999999</v>
      </c>
      <c r="R310" s="121">
        <v>148.84725492000001</v>
      </c>
      <c r="S310" s="121">
        <v>623.16314513999998</v>
      </c>
      <c r="T310" s="121">
        <v>174.03698564000001</v>
      </c>
      <c r="U310" s="121">
        <v>165.95716478</v>
      </c>
      <c r="V310" s="121">
        <v>664.71872486999996</v>
      </c>
      <c r="W310" s="121"/>
      <c r="X310" s="121">
        <v>235.28260365</v>
      </c>
      <c r="Y310" s="121"/>
      <c r="Z310" s="121"/>
      <c r="AB310" s="120" t="str">
        <f t="shared" si="12"/>
        <v>2022-10-01</v>
      </c>
      <c r="AC310" s="119">
        <f t="shared" si="13"/>
        <v>-8.0982370044364413E-2</v>
      </c>
      <c r="AD310" s="117">
        <f t="shared" si="14"/>
        <v>0.91901762995563563</v>
      </c>
    </row>
    <row r="311" spans="1:30" x14ac:dyDescent="0.25">
      <c r="A311" s="120" t="s">
        <v>139</v>
      </c>
      <c r="B311" s="121">
        <v>290.64954870999998</v>
      </c>
      <c r="C311" s="121"/>
      <c r="D311" s="121">
        <v>255.12949906</v>
      </c>
      <c r="E311" s="121"/>
      <c r="F311" s="121">
        <v>269.42025740000003</v>
      </c>
      <c r="G311" s="121"/>
      <c r="H311" s="121"/>
      <c r="I311" s="121">
        <v>303.45434062999999</v>
      </c>
      <c r="J311" s="121"/>
      <c r="K311" s="121">
        <v>308.57229672</v>
      </c>
      <c r="L311" s="121">
        <v>263.72515408999999</v>
      </c>
      <c r="M311" s="121">
        <v>229.07499197000001</v>
      </c>
      <c r="N311" s="121">
        <v>366.55517982999999</v>
      </c>
      <c r="O311" s="121">
        <v>421.52190252000003</v>
      </c>
      <c r="P311" s="121">
        <v>510.30473762000003</v>
      </c>
      <c r="Q311" s="121">
        <v>225.90061517999999</v>
      </c>
      <c r="R311" s="121">
        <v>152.30161254999999</v>
      </c>
      <c r="S311" s="121">
        <v>609.92294215000004</v>
      </c>
      <c r="T311" s="121">
        <v>162.6823157</v>
      </c>
      <c r="U311" s="121">
        <v>166.09961729</v>
      </c>
      <c r="V311" s="121">
        <v>630.38547563999998</v>
      </c>
      <c r="W311" s="121"/>
      <c r="X311" s="121">
        <v>238.5079264</v>
      </c>
      <c r="Y311" s="121"/>
      <c r="Z311" s="121"/>
      <c r="AB311" s="120" t="str">
        <f t="shared" si="12"/>
        <v>2022-11-01</v>
      </c>
      <c r="AC311" s="119">
        <f t="shared" si="13"/>
        <v>3.266455953580679E-3</v>
      </c>
      <c r="AD311" s="117">
        <f t="shared" si="14"/>
        <v>1.0032664559535807</v>
      </c>
    </row>
    <row r="312" spans="1:30" x14ac:dyDescent="0.25">
      <c r="A312" s="120" t="s">
        <v>138</v>
      </c>
      <c r="B312" s="121">
        <v>291.55890827000002</v>
      </c>
      <c r="C312" s="121"/>
      <c r="D312" s="121">
        <v>255.97097593999999</v>
      </c>
      <c r="E312" s="121"/>
      <c r="F312" s="121">
        <v>270.40141799999998</v>
      </c>
      <c r="G312" s="121"/>
      <c r="H312" s="121"/>
      <c r="I312" s="121">
        <v>304.64589948999998</v>
      </c>
      <c r="J312" s="121"/>
      <c r="K312" s="121">
        <v>309.70592500999999</v>
      </c>
      <c r="L312" s="121">
        <v>264.75691339000002</v>
      </c>
      <c r="M312" s="121">
        <v>229.71203083</v>
      </c>
      <c r="N312" s="121">
        <v>369.12070583000002</v>
      </c>
      <c r="O312" s="121">
        <v>422.66589088000001</v>
      </c>
      <c r="P312" s="121">
        <v>511.82024797000003</v>
      </c>
      <c r="Q312" s="121">
        <v>226.93057467</v>
      </c>
      <c r="R312" s="121">
        <v>153.00921543000001</v>
      </c>
      <c r="S312" s="121">
        <v>611.7504103</v>
      </c>
      <c r="T312" s="121">
        <v>163.52414431</v>
      </c>
      <c r="U312" s="121">
        <v>166.62318576000001</v>
      </c>
      <c r="V312" s="121">
        <v>632.62154465000003</v>
      </c>
      <c r="W312" s="121"/>
      <c r="X312" s="121">
        <v>239.40238277</v>
      </c>
      <c r="Y312" s="121"/>
      <c r="Z312" s="121"/>
      <c r="AB312" s="120" t="str">
        <f t="shared" si="12"/>
        <v>2022-12-01</v>
      </c>
      <c r="AC312" s="119">
        <f t="shared" si="13"/>
        <v>3.2982343598067961E-3</v>
      </c>
      <c r="AD312" s="117">
        <f t="shared" si="14"/>
        <v>1.0032982343598067</v>
      </c>
    </row>
    <row r="313" spans="1:30" x14ac:dyDescent="0.25">
      <c r="A313" s="120" t="s">
        <v>137</v>
      </c>
      <c r="B313" s="121">
        <v>290.95683586000001</v>
      </c>
      <c r="C313" s="121"/>
      <c r="D313" s="121">
        <v>254.54186039000001</v>
      </c>
      <c r="E313" s="121"/>
      <c r="F313" s="121">
        <v>269.79061277</v>
      </c>
      <c r="G313" s="121"/>
      <c r="H313" s="121"/>
      <c r="I313" s="121">
        <v>305.83790051</v>
      </c>
      <c r="J313" s="121"/>
      <c r="K313" s="121">
        <v>310.84371800000002</v>
      </c>
      <c r="L313" s="121">
        <v>265.79343342999999</v>
      </c>
      <c r="M313" s="121">
        <v>230.35092555</v>
      </c>
      <c r="N313" s="121">
        <v>371.66839390000001</v>
      </c>
      <c r="O313" s="121">
        <v>423.81298397</v>
      </c>
      <c r="P313" s="121">
        <v>513.34025910000003</v>
      </c>
      <c r="Q313" s="121">
        <v>227.94633257999999</v>
      </c>
      <c r="R313" s="121">
        <v>156.16796194</v>
      </c>
      <c r="S313" s="121">
        <v>613.58335395999995</v>
      </c>
      <c r="T313" s="121">
        <v>164.35425205999999</v>
      </c>
      <c r="U313" s="121">
        <v>160.76333643999999</v>
      </c>
      <c r="V313" s="121">
        <v>634.86554532000002</v>
      </c>
      <c r="W313" s="121"/>
      <c r="X313" s="121">
        <v>240.2952544</v>
      </c>
      <c r="Y313" s="121"/>
      <c r="Z313" s="121"/>
      <c r="AB313" s="120" t="str">
        <f t="shared" si="12"/>
        <v>2023-01-01</v>
      </c>
      <c r="AC313" s="119">
        <f t="shared" si="13"/>
        <v>-5.5831156042275842E-3</v>
      </c>
      <c r="AD313" s="117">
        <f t="shared" si="14"/>
        <v>0.99441688439577236</v>
      </c>
    </row>
    <row r="314" spans="1:30" x14ac:dyDescent="0.25">
      <c r="A314" s="120" t="s">
        <v>136</v>
      </c>
      <c r="B314" s="121">
        <v>290.95683586000001</v>
      </c>
      <c r="C314" s="121"/>
      <c r="D314" s="121">
        <v>254.54186039000001</v>
      </c>
      <c r="E314" s="121"/>
      <c r="F314" s="121">
        <v>269.79061277</v>
      </c>
      <c r="G314" s="121"/>
      <c r="H314" s="121"/>
      <c r="I314" s="121">
        <v>305.83790051</v>
      </c>
      <c r="J314" s="121"/>
      <c r="K314" s="121">
        <v>311.98569099999997</v>
      </c>
      <c r="L314" s="121">
        <v>266.83401142000002</v>
      </c>
      <c r="M314" s="121">
        <v>230.99159721000001</v>
      </c>
      <c r="N314" s="121">
        <v>374.23366621999998</v>
      </c>
      <c r="O314" s="121">
        <v>423.81298397</v>
      </c>
      <c r="P314" s="121">
        <v>513.34025910000003</v>
      </c>
      <c r="Q314" s="121">
        <v>227.94633257999999</v>
      </c>
      <c r="R314" s="121">
        <v>156.16796194</v>
      </c>
      <c r="S314" s="121">
        <v>613.58335395999995</v>
      </c>
      <c r="T314" s="121">
        <v>164.35425205999999</v>
      </c>
      <c r="U314" s="121">
        <v>160.76333643999999</v>
      </c>
      <c r="V314" s="121">
        <v>634.86554532000002</v>
      </c>
      <c r="W314" s="121"/>
      <c r="X314" s="121">
        <v>240.2952544</v>
      </c>
      <c r="Y314" s="121"/>
      <c r="Z314" s="121"/>
      <c r="AB314" s="120" t="str">
        <f t="shared" si="12"/>
        <v>2023-02-01</v>
      </c>
      <c r="AC314" s="119">
        <f t="shared" si="13"/>
        <v>0</v>
      </c>
      <c r="AD314" s="117">
        <f t="shared" si="14"/>
        <v>1</v>
      </c>
    </row>
    <row r="315" spans="1:30" x14ac:dyDescent="0.25">
      <c r="A315" s="120" t="s">
        <v>135</v>
      </c>
      <c r="B315" s="121">
        <v>289.53887400999997</v>
      </c>
      <c r="C315" s="121"/>
      <c r="D315" s="121">
        <v>250.90174764</v>
      </c>
      <c r="E315" s="121"/>
      <c r="F315" s="121">
        <v>267.06386229999998</v>
      </c>
      <c r="G315" s="121"/>
      <c r="H315" s="121"/>
      <c r="I315" s="121">
        <v>306.88164656999999</v>
      </c>
      <c r="J315" s="121"/>
      <c r="K315" s="121">
        <v>303.77228862999999</v>
      </c>
      <c r="L315" s="121">
        <v>257.20530280999998</v>
      </c>
      <c r="M315" s="121">
        <v>243.18363063000001</v>
      </c>
      <c r="N315" s="121">
        <v>369.33197085</v>
      </c>
      <c r="O315" s="121">
        <v>435.55855928</v>
      </c>
      <c r="P315" s="121">
        <v>512.29808308999998</v>
      </c>
      <c r="Q315" s="121">
        <v>228.95767816</v>
      </c>
      <c r="R315" s="121">
        <v>159.22927953000001</v>
      </c>
      <c r="S315" s="121">
        <v>603.76370581000003</v>
      </c>
      <c r="T315" s="121">
        <v>165.18857373</v>
      </c>
      <c r="U315" s="121">
        <v>146.01983644000001</v>
      </c>
      <c r="V315" s="121">
        <v>637.11750579</v>
      </c>
      <c r="W315" s="121"/>
      <c r="X315" s="121">
        <v>241.19145606999999</v>
      </c>
      <c r="Y315" s="121"/>
      <c r="Z315" s="121"/>
      <c r="AB315" s="120" t="str">
        <f t="shared" si="12"/>
        <v>2023-03-01</v>
      </c>
      <c r="AC315" s="119">
        <f t="shared" si="13"/>
        <v>-1.4300644870053053E-2</v>
      </c>
      <c r="AD315" s="117">
        <f t="shared" si="14"/>
        <v>0.985699355129947</v>
      </c>
    </row>
    <row r="316" spans="1:30" x14ac:dyDescent="0.25">
      <c r="A316" s="120" t="s">
        <v>134</v>
      </c>
      <c r="B316" s="121">
        <v>291.41507314</v>
      </c>
      <c r="C316" s="121"/>
      <c r="D316" s="121">
        <v>251.99736702000001</v>
      </c>
      <c r="E316" s="121"/>
      <c r="F316" s="121">
        <v>268.27009597</v>
      </c>
      <c r="G316" s="121"/>
      <c r="H316" s="121"/>
      <c r="I316" s="121">
        <v>304.54335344999998</v>
      </c>
      <c r="J316" s="121"/>
      <c r="K316" s="121">
        <v>298.22738722999998</v>
      </c>
      <c r="L316" s="121">
        <v>258.29881736999999</v>
      </c>
      <c r="M316" s="121">
        <v>243.83723165999999</v>
      </c>
      <c r="N316" s="121">
        <v>372.00738987</v>
      </c>
      <c r="O316" s="121">
        <v>437.87902485000001</v>
      </c>
      <c r="P316" s="121">
        <v>507.76564715000001</v>
      </c>
      <c r="Q316" s="121">
        <v>233.73163120000001</v>
      </c>
      <c r="R316" s="121">
        <v>160.69567559000001</v>
      </c>
      <c r="S316" s="121">
        <v>607.55881269999998</v>
      </c>
      <c r="T316" s="121">
        <v>166.85998049</v>
      </c>
      <c r="U316" s="121">
        <v>147.08748906</v>
      </c>
      <c r="V316" s="121">
        <v>647.98887924999997</v>
      </c>
      <c r="W316" s="121"/>
      <c r="X316" s="121">
        <v>238.17206715</v>
      </c>
      <c r="Y316" s="121"/>
      <c r="Z316" s="121"/>
      <c r="AB316" s="120" t="str">
        <f t="shared" si="12"/>
        <v>2023-04-01</v>
      </c>
      <c r="AC316" s="119">
        <f t="shared" si="13"/>
        <v>4.3667267777346775E-3</v>
      </c>
      <c r="AD316" s="117">
        <f t="shared" si="14"/>
        <v>1.0043667267777348</v>
      </c>
    </row>
    <row r="317" spans="1:30" x14ac:dyDescent="0.25">
      <c r="A317" s="120" t="s">
        <v>133</v>
      </c>
      <c r="B317" s="121">
        <v>292.34873275000001</v>
      </c>
      <c r="C317" s="121"/>
      <c r="D317" s="121">
        <v>253.69651741999999</v>
      </c>
      <c r="E317" s="121"/>
      <c r="F317" s="121">
        <v>269.56689771999999</v>
      </c>
      <c r="G317" s="121"/>
      <c r="H317" s="121"/>
      <c r="I317" s="121">
        <v>305.71421312000001</v>
      </c>
      <c r="J317" s="121"/>
      <c r="K317" s="121">
        <v>305.36132835000001</v>
      </c>
      <c r="L317" s="121">
        <v>245.19054607999999</v>
      </c>
      <c r="M317" s="121">
        <v>249.36933399</v>
      </c>
      <c r="N317" s="121">
        <v>384.00237421999998</v>
      </c>
      <c r="O317" s="121">
        <v>452.18026019000001</v>
      </c>
      <c r="P317" s="121">
        <v>489.02644956</v>
      </c>
      <c r="Q317" s="121">
        <v>236.49963547999999</v>
      </c>
      <c r="R317" s="121">
        <v>163.52297385</v>
      </c>
      <c r="S317" s="121">
        <v>609.39265329</v>
      </c>
      <c r="T317" s="121">
        <v>167.70086387999999</v>
      </c>
      <c r="U317" s="121">
        <v>143.65341190000001</v>
      </c>
      <c r="V317" s="121">
        <v>643.75701230000004</v>
      </c>
      <c r="W317" s="121"/>
      <c r="X317" s="121">
        <v>240.86670483</v>
      </c>
      <c r="Y317" s="121"/>
      <c r="Z317" s="121"/>
      <c r="AB317" s="120" t="str">
        <f t="shared" si="12"/>
        <v>2023-05-01</v>
      </c>
      <c r="AC317" s="119">
        <f t="shared" si="13"/>
        <v>6.7427307677588736E-3</v>
      </c>
      <c r="AD317" s="117">
        <f t="shared" si="14"/>
        <v>1.0067427307677588</v>
      </c>
    </row>
    <row r="318" spans="1:30" x14ac:dyDescent="0.25">
      <c r="A318" s="120" t="s">
        <v>132</v>
      </c>
      <c r="B318" s="121">
        <v>293.28527177000001</v>
      </c>
      <c r="C318" s="121"/>
      <c r="D318" s="121">
        <v>252.03838827999999</v>
      </c>
      <c r="E318" s="121"/>
      <c r="F318" s="121">
        <v>268.43104987999999</v>
      </c>
      <c r="G318" s="121"/>
      <c r="H318" s="121"/>
      <c r="I318" s="121">
        <v>306.99104618000001</v>
      </c>
      <c r="J318" s="121"/>
      <c r="K318" s="121">
        <v>306.56582191000001</v>
      </c>
      <c r="L318" s="121">
        <v>246.29583997</v>
      </c>
      <c r="M318" s="121">
        <v>250.06232068</v>
      </c>
      <c r="N318" s="121">
        <v>386.72153312</v>
      </c>
      <c r="O318" s="121">
        <v>462.43089140000001</v>
      </c>
      <c r="P318" s="121">
        <v>490.66335878000001</v>
      </c>
      <c r="Q318" s="121">
        <v>237.55631714</v>
      </c>
      <c r="R318" s="121">
        <v>164.27572258000001</v>
      </c>
      <c r="S318" s="121">
        <v>611.27376917000004</v>
      </c>
      <c r="T318" s="121">
        <v>168.54525140999999</v>
      </c>
      <c r="U318" s="121">
        <v>135.57661267</v>
      </c>
      <c r="V318" s="121">
        <v>646.06628952000005</v>
      </c>
      <c r="W318" s="121"/>
      <c r="X318" s="121">
        <v>241.7849822</v>
      </c>
      <c r="Y318" s="121"/>
      <c r="Z318" s="121"/>
      <c r="AB318" s="120" t="str">
        <f t="shared" si="12"/>
        <v>2023-06-01</v>
      </c>
      <c r="AC318" s="119">
        <f t="shared" si="13"/>
        <v>-6.5358766326891731E-3</v>
      </c>
      <c r="AD318" s="117">
        <f t="shared" si="14"/>
        <v>0.99346412336731083</v>
      </c>
    </row>
    <row r="319" spans="1:30" x14ac:dyDescent="0.25">
      <c r="A319" s="120" t="s">
        <v>131</v>
      </c>
      <c r="B319" s="121">
        <v>294.22481098999998</v>
      </c>
      <c r="C319" s="121"/>
      <c r="D319" s="121">
        <v>252.91968732999999</v>
      </c>
      <c r="E319" s="121"/>
      <c r="F319" s="121">
        <v>269.45320579999998</v>
      </c>
      <c r="G319" s="121"/>
      <c r="H319" s="121"/>
      <c r="I319" s="121">
        <v>308.27321201000001</v>
      </c>
      <c r="J319" s="121"/>
      <c r="K319" s="121">
        <v>307.77506657999999</v>
      </c>
      <c r="L319" s="121">
        <v>247.4061164</v>
      </c>
      <c r="M319" s="121">
        <v>250.75723314999999</v>
      </c>
      <c r="N319" s="121">
        <v>389.45994666000001</v>
      </c>
      <c r="O319" s="121">
        <v>463.62709541999999</v>
      </c>
      <c r="P319" s="121">
        <v>492.30574719999998</v>
      </c>
      <c r="Q319" s="121">
        <v>238.60050615</v>
      </c>
      <c r="R319" s="121">
        <v>165.03193646</v>
      </c>
      <c r="S319" s="121">
        <v>613.16069182000001</v>
      </c>
      <c r="T319" s="121">
        <v>169.39389051000001</v>
      </c>
      <c r="U319" s="121">
        <v>136.11734756999999</v>
      </c>
      <c r="V319" s="121">
        <v>648.38385054000003</v>
      </c>
      <c r="W319" s="121"/>
      <c r="X319" s="121">
        <v>242.7068606</v>
      </c>
      <c r="Y319" s="121"/>
      <c r="Z319" s="121"/>
      <c r="AB319" s="120" t="str">
        <f t="shared" si="12"/>
        <v>2023-07-01</v>
      </c>
      <c r="AC319" s="119">
        <f t="shared" si="13"/>
        <v>3.4966857866942217E-3</v>
      </c>
      <c r="AD319" s="117">
        <f t="shared" si="14"/>
        <v>1.0034966857866943</v>
      </c>
    </row>
    <row r="320" spans="1:30" x14ac:dyDescent="0.25">
      <c r="A320" s="120" t="s">
        <v>130</v>
      </c>
      <c r="B320" s="121">
        <v>291.63567895</v>
      </c>
      <c r="C320" s="121"/>
      <c r="D320" s="121">
        <v>253.64029803</v>
      </c>
      <c r="E320" s="121"/>
      <c r="F320" s="121">
        <v>268.78672792999998</v>
      </c>
      <c r="G320" s="121"/>
      <c r="H320" s="121"/>
      <c r="I320" s="121">
        <v>304.70542977999997</v>
      </c>
      <c r="J320" s="121"/>
      <c r="K320" s="121">
        <v>304.37245510000002</v>
      </c>
      <c r="L320" s="121">
        <v>242.33624494</v>
      </c>
      <c r="M320" s="121">
        <v>245.18514593</v>
      </c>
      <c r="N320" s="121">
        <v>392.21775117999999</v>
      </c>
      <c r="O320" s="121">
        <v>470.85354597999998</v>
      </c>
      <c r="P320" s="121">
        <v>493.95363315999998</v>
      </c>
      <c r="Q320" s="121">
        <v>234.87727480999999</v>
      </c>
      <c r="R320" s="121">
        <v>167.91027216000001</v>
      </c>
      <c r="S320" s="121">
        <v>620.57188537000002</v>
      </c>
      <c r="T320" s="121">
        <v>170.24570568999999</v>
      </c>
      <c r="U320" s="121">
        <v>136.65975302000001</v>
      </c>
      <c r="V320" s="121">
        <v>628.00651051</v>
      </c>
      <c r="W320" s="121"/>
      <c r="X320" s="121">
        <v>238.7771272</v>
      </c>
      <c r="Y320" s="121"/>
      <c r="Z320" s="121"/>
      <c r="AB320" s="120" t="str">
        <f t="shared" si="12"/>
        <v>2023-08-01</v>
      </c>
      <c r="AC320" s="119">
        <f t="shared" si="13"/>
        <v>2.8491680802205936E-3</v>
      </c>
      <c r="AD320" s="117">
        <f t="shared" si="14"/>
        <v>1.0028491680802205</v>
      </c>
    </row>
    <row r="321" spans="1:31" x14ac:dyDescent="0.25">
      <c r="A321" s="120" t="s">
        <v>129</v>
      </c>
      <c r="B321" s="121">
        <v>292.59263069999997</v>
      </c>
      <c r="C321" s="121"/>
      <c r="D321" s="121">
        <v>254.53321296999999</v>
      </c>
      <c r="E321" s="121"/>
      <c r="F321" s="121">
        <v>269.81872387999999</v>
      </c>
      <c r="G321" s="121"/>
      <c r="H321" s="121"/>
      <c r="I321" s="121">
        <v>306.00348665000001</v>
      </c>
      <c r="J321" s="121"/>
      <c r="K321" s="121">
        <v>305.59690905000002</v>
      </c>
      <c r="L321" s="121">
        <v>243.46354446999999</v>
      </c>
      <c r="M321" s="121">
        <v>245.90951321</v>
      </c>
      <c r="N321" s="121">
        <v>394.99458783</v>
      </c>
      <c r="O321" s="121">
        <v>472.06877716000002</v>
      </c>
      <c r="P321" s="121">
        <v>495.54538559000002</v>
      </c>
      <c r="Q321" s="121">
        <v>235.90740291</v>
      </c>
      <c r="R321" s="121">
        <v>168.65815001000001</v>
      </c>
      <c r="S321" s="121">
        <v>622.45123004000004</v>
      </c>
      <c r="T321" s="121">
        <v>171.10153793000001</v>
      </c>
      <c r="U321" s="121">
        <v>137.20515320000001</v>
      </c>
      <c r="V321" s="121">
        <v>630.33698311000001</v>
      </c>
      <c r="W321" s="121"/>
      <c r="X321" s="121">
        <v>239.73290703999999</v>
      </c>
      <c r="Y321" s="121"/>
      <c r="Z321" s="121"/>
      <c r="AB321" s="120" t="str">
        <f t="shared" si="12"/>
        <v>2023-09-01</v>
      </c>
      <c r="AC321" s="119">
        <f t="shared" si="13"/>
        <v>3.5203985602255726E-3</v>
      </c>
      <c r="AD321" s="117">
        <f t="shared" si="14"/>
        <v>1.0035203985602257</v>
      </c>
    </row>
    <row r="322" spans="1:31" x14ac:dyDescent="0.25">
      <c r="A322" s="120" t="s">
        <v>128</v>
      </c>
      <c r="B322" s="121">
        <v>268.47377735999999</v>
      </c>
      <c r="C322" s="121"/>
      <c r="D322" s="121">
        <v>244.06713157999999</v>
      </c>
      <c r="E322" s="121"/>
      <c r="F322" s="121">
        <v>261.92255143</v>
      </c>
      <c r="G322" s="121"/>
      <c r="H322" s="121"/>
      <c r="I322" s="121">
        <v>289.68208399000002</v>
      </c>
      <c r="J322" s="121"/>
      <c r="K322" s="121">
        <v>284.83498258999998</v>
      </c>
      <c r="L322" s="121">
        <v>232.65321394</v>
      </c>
      <c r="M322" s="121">
        <v>231.20611621</v>
      </c>
      <c r="N322" s="121">
        <v>387.93645093999999</v>
      </c>
      <c r="O322" s="121">
        <v>429.47615074999999</v>
      </c>
      <c r="P322" s="121">
        <v>463.59825340999998</v>
      </c>
      <c r="Q322" s="121">
        <v>236.94204897</v>
      </c>
      <c r="R322" s="121">
        <v>169.40935893</v>
      </c>
      <c r="S322" s="121">
        <v>624.33626614000002</v>
      </c>
      <c r="T322" s="121">
        <v>171.96369057999999</v>
      </c>
      <c r="U322" s="121">
        <v>137.75273003000001</v>
      </c>
      <c r="V322" s="121">
        <v>632.67610387000002</v>
      </c>
      <c r="W322" s="121"/>
      <c r="X322" s="121">
        <v>240.67463882000001</v>
      </c>
      <c r="Y322" s="121"/>
      <c r="Z322" s="121"/>
      <c r="AB322" s="120" t="str">
        <f t="shared" si="12"/>
        <v>2023-10-01</v>
      </c>
      <c r="AC322" s="119">
        <f t="shared" si="13"/>
        <v>-4.1118725795653087E-2</v>
      </c>
      <c r="AD322" s="117">
        <f t="shared" si="14"/>
        <v>0.95888127420434688</v>
      </c>
    </row>
    <row r="323" spans="1:31" x14ac:dyDescent="0.25">
      <c r="A323" s="120" t="s">
        <v>127</v>
      </c>
      <c r="B323" s="121">
        <v>266.06946270999998</v>
      </c>
      <c r="C323" s="121"/>
      <c r="D323" s="121">
        <v>238.64337863</v>
      </c>
      <c r="E323" s="121"/>
      <c r="F323" s="121">
        <v>255.15539151999999</v>
      </c>
      <c r="G323" s="121"/>
      <c r="H323" s="121"/>
      <c r="I323" s="121">
        <v>285.13561966999998</v>
      </c>
      <c r="J323" s="121"/>
      <c r="K323" s="121">
        <v>291.89427517000001</v>
      </c>
      <c r="L323" s="121">
        <v>225.65835193000001</v>
      </c>
      <c r="M323" s="121">
        <v>211.22663151</v>
      </c>
      <c r="N323" s="121">
        <v>398.52025329999998</v>
      </c>
      <c r="O323" s="121">
        <v>430.89523942</v>
      </c>
      <c r="P323" s="121">
        <v>465.42720055000001</v>
      </c>
      <c r="Q323" s="121">
        <v>233.34111766000001</v>
      </c>
      <c r="R323" s="121">
        <v>163.0333569</v>
      </c>
      <c r="S323" s="121">
        <v>601.51370036000003</v>
      </c>
      <c r="T323" s="121">
        <v>166.74697209000001</v>
      </c>
      <c r="U323" s="121">
        <v>130.30135447999999</v>
      </c>
      <c r="V323" s="121">
        <v>586.0332181</v>
      </c>
      <c r="W323" s="121"/>
      <c r="X323" s="121">
        <v>235.70348508999999</v>
      </c>
      <c r="Y323" s="121"/>
      <c r="Z323" s="121"/>
      <c r="AB323" s="120" t="str">
        <f t="shared" si="12"/>
        <v>2023-11-01</v>
      </c>
      <c r="AC323" s="119">
        <f t="shared" si="13"/>
        <v>-2.2222381665604175E-2</v>
      </c>
      <c r="AD323" s="117">
        <f t="shared" si="14"/>
        <v>0.9777776183343958</v>
      </c>
    </row>
    <row r="324" spans="1:31" x14ac:dyDescent="0.25">
      <c r="A324" s="120" t="s">
        <v>126</v>
      </c>
      <c r="B324" s="121">
        <v>267.14265130000001</v>
      </c>
      <c r="C324" s="121"/>
      <c r="D324" s="121">
        <v>239.66579118000001</v>
      </c>
      <c r="E324" s="121"/>
      <c r="F324" s="121">
        <v>256.31813520999998</v>
      </c>
      <c r="G324" s="121"/>
      <c r="H324" s="121"/>
      <c r="I324" s="121">
        <v>286.54260612000002</v>
      </c>
      <c r="J324" s="121"/>
      <c r="K324" s="121">
        <v>293.25823774999998</v>
      </c>
      <c r="L324" s="121">
        <v>226.79399931</v>
      </c>
      <c r="M324" s="121">
        <v>212.11221205999999</v>
      </c>
      <c r="N324" s="121">
        <v>401.39811223999999</v>
      </c>
      <c r="O324" s="121">
        <v>432.36964825000001</v>
      </c>
      <c r="P324" s="121">
        <v>467.26444504</v>
      </c>
      <c r="Q324" s="121">
        <v>234.47967758999999</v>
      </c>
      <c r="R324" s="121">
        <v>163.91260449999999</v>
      </c>
      <c r="S324" s="121">
        <v>603.69438052999999</v>
      </c>
      <c r="T324" s="121">
        <v>167.72388823</v>
      </c>
      <c r="U324" s="121">
        <v>130.9191859</v>
      </c>
      <c r="V324" s="121">
        <v>588.57358972999998</v>
      </c>
      <c r="W324" s="121"/>
      <c r="X324" s="121">
        <v>236.76121359999999</v>
      </c>
      <c r="Y324" s="121"/>
      <c r="Z324" s="121"/>
      <c r="AB324" s="120" t="str">
        <f t="shared" si="12"/>
        <v>2023-12-01</v>
      </c>
      <c r="AC324" s="119">
        <f t="shared" si="13"/>
        <v>4.2842695065308826E-3</v>
      </c>
      <c r="AD324" s="117">
        <f t="shared" si="14"/>
        <v>1.0042842695065308</v>
      </c>
    </row>
    <row r="325" spans="1:31" x14ac:dyDescent="0.25">
      <c r="A325" s="120" t="s">
        <v>125</v>
      </c>
      <c r="B325" s="121">
        <v>273.12891480000002</v>
      </c>
      <c r="C325" s="121"/>
      <c r="D325" s="121">
        <v>241.79354875000001</v>
      </c>
      <c r="E325" s="121"/>
      <c r="F325" s="121">
        <v>258.19265439999998</v>
      </c>
      <c r="G325" s="121"/>
      <c r="H325" s="121"/>
      <c r="I325" s="121">
        <v>287.95653527000002</v>
      </c>
      <c r="J325" s="121"/>
      <c r="K325" s="121">
        <v>294.62857385000001</v>
      </c>
      <c r="L325" s="121">
        <v>227.93536194999999</v>
      </c>
      <c r="M325" s="121">
        <v>213.00150547000001</v>
      </c>
      <c r="N325" s="121">
        <v>404.29675323999999</v>
      </c>
      <c r="O325" s="121">
        <v>433.84910209999998</v>
      </c>
      <c r="P325" s="121">
        <v>469.10894193000001</v>
      </c>
      <c r="Q325" s="121">
        <v>235.62379299</v>
      </c>
      <c r="R325" s="121">
        <v>164.79659391999999</v>
      </c>
      <c r="S325" s="121">
        <v>605.88296636999996</v>
      </c>
      <c r="T325" s="121">
        <v>168.70652781999999</v>
      </c>
      <c r="U325" s="121">
        <v>131.5399468</v>
      </c>
      <c r="V325" s="121">
        <v>591.12497350000001</v>
      </c>
      <c r="W325" s="121"/>
      <c r="X325" s="121">
        <v>237.82368871</v>
      </c>
      <c r="Y325" s="121"/>
      <c r="Z325" s="121"/>
      <c r="AB325" s="120" t="str">
        <f t="shared" si="12"/>
        <v>2024-01-01</v>
      </c>
      <c r="AC325" s="119">
        <f t="shared" si="13"/>
        <v>8.8780195101016996E-3</v>
      </c>
      <c r="AD325" s="117">
        <f t="shared" si="14"/>
        <v>1.0088780195101017</v>
      </c>
    </row>
    <row r="326" spans="1:31" x14ac:dyDescent="0.25">
      <c r="A326" s="120" t="s">
        <v>124</v>
      </c>
      <c r="B326" s="121">
        <v>274.21069948000002</v>
      </c>
      <c r="C326" s="121"/>
      <c r="D326" s="121">
        <v>242.82505809</v>
      </c>
      <c r="E326" s="121"/>
      <c r="F326" s="121">
        <v>259.36592032999999</v>
      </c>
      <c r="G326" s="121"/>
      <c r="H326" s="121"/>
      <c r="I326" s="121">
        <v>289.37744137999999</v>
      </c>
      <c r="J326" s="121"/>
      <c r="K326" s="121">
        <v>296.00531325999998</v>
      </c>
      <c r="L326" s="121">
        <v>229.0824686</v>
      </c>
      <c r="M326" s="121">
        <v>213.89452729999999</v>
      </c>
      <c r="N326" s="121">
        <v>407.21632636999999</v>
      </c>
      <c r="O326" s="121">
        <v>435.33361825999998</v>
      </c>
      <c r="P326" s="121">
        <v>470.96071985999998</v>
      </c>
      <c r="Q326" s="121">
        <v>236.77349095</v>
      </c>
      <c r="R326" s="121">
        <v>165.68535075</v>
      </c>
      <c r="S326" s="121">
        <v>608.07948653000005</v>
      </c>
      <c r="T326" s="121">
        <v>169.68839133</v>
      </c>
      <c r="U326" s="121">
        <v>132.16365106999999</v>
      </c>
      <c r="V326" s="121">
        <v>593.68741717</v>
      </c>
      <c r="W326" s="121"/>
      <c r="X326" s="121">
        <v>238.89093170999999</v>
      </c>
      <c r="Y326" s="121"/>
      <c r="Z326" s="121"/>
      <c r="AB326" s="120" t="str">
        <f t="shared" si="12"/>
        <v>2024-02-01</v>
      </c>
      <c r="AC326" s="119">
        <f t="shared" si="13"/>
        <v>4.2660746960891992E-3</v>
      </c>
      <c r="AD326" s="117">
        <f t="shared" si="14"/>
        <v>1.0042660746960892</v>
      </c>
    </row>
    <row r="327" spans="1:31" x14ac:dyDescent="0.25">
      <c r="A327" s="120" t="s">
        <v>123</v>
      </c>
      <c r="B327" s="121">
        <v>278.03887580000003</v>
      </c>
      <c r="C327" s="121"/>
      <c r="D327" s="121">
        <v>243.58707537000001</v>
      </c>
      <c r="E327" s="121"/>
      <c r="F327" s="121">
        <v>260.50742809000002</v>
      </c>
      <c r="G327" s="121"/>
      <c r="H327" s="121"/>
      <c r="I327" s="121">
        <v>291.38140227999997</v>
      </c>
      <c r="J327" s="121"/>
      <c r="K327" s="121">
        <v>297.36326242000001</v>
      </c>
      <c r="L327" s="121">
        <v>230.23534817999999</v>
      </c>
      <c r="M327" s="121">
        <v>214.79129316999999</v>
      </c>
      <c r="N327" s="121">
        <v>410.15698279999998</v>
      </c>
      <c r="O327" s="121">
        <v>436.84829094999998</v>
      </c>
      <c r="P327" s="121">
        <v>482.31528857000001</v>
      </c>
      <c r="Q327" s="121">
        <v>239.70459991999999</v>
      </c>
      <c r="R327" s="121">
        <v>170.72103446</v>
      </c>
      <c r="S327" s="121">
        <v>598.12238004000005</v>
      </c>
      <c r="T327" s="121">
        <v>170.84852096</v>
      </c>
      <c r="U327" s="121">
        <v>128.81623476999999</v>
      </c>
      <c r="V327" s="121">
        <v>597.44834350999997</v>
      </c>
      <c r="W327" s="121"/>
      <c r="X327" s="121">
        <v>241.39630961</v>
      </c>
      <c r="Y327" s="121"/>
      <c r="Z327" s="121"/>
      <c r="AB327" s="120" t="str">
        <f t="shared" si="12"/>
        <v>2024-03-01</v>
      </c>
      <c r="AC327" s="119">
        <f t="shared" si="13"/>
        <v>3.1381328022480168E-3</v>
      </c>
      <c r="AD327" s="117">
        <f t="shared" si="14"/>
        <v>1.003138132802248</v>
      </c>
    </row>
    <row r="328" spans="1:31" x14ac:dyDescent="0.25">
      <c r="A328" s="120" t="s">
        <v>122</v>
      </c>
      <c r="B328" s="121">
        <v>279.14066694000002</v>
      </c>
      <c r="C328" s="121"/>
      <c r="D328" s="121">
        <v>244.62522272999999</v>
      </c>
      <c r="E328" s="121">
        <v>100.37723291</v>
      </c>
      <c r="F328" s="121">
        <v>261.6794112</v>
      </c>
      <c r="G328" s="121"/>
      <c r="H328" s="121"/>
      <c r="I328" s="121">
        <v>292.82278704999999</v>
      </c>
      <c r="J328" s="121"/>
      <c r="K328" s="121">
        <v>298.75608174000001</v>
      </c>
      <c r="L328" s="121">
        <v>231.38230589</v>
      </c>
      <c r="M328" s="121">
        <v>215.70670505000001</v>
      </c>
      <c r="N328" s="121">
        <v>413.11828674999998</v>
      </c>
      <c r="O328" s="121">
        <v>438.36823370000002</v>
      </c>
      <c r="P328" s="121">
        <v>484.22896263000001</v>
      </c>
      <c r="Q328" s="121">
        <v>240.87350939000001</v>
      </c>
      <c r="R328" s="121">
        <v>171.64054601999999</v>
      </c>
      <c r="S328" s="121">
        <v>600.35852811999996</v>
      </c>
      <c r="T328" s="121">
        <v>171.84573366999999</v>
      </c>
      <c r="U328" s="121">
        <v>129.41754029000001</v>
      </c>
      <c r="V328" s="121">
        <v>600.03924043999996</v>
      </c>
      <c r="W328" s="121"/>
      <c r="X328" s="121">
        <v>242.48000596</v>
      </c>
      <c r="Y328" s="121"/>
      <c r="Z328" s="121"/>
      <c r="AB328" s="120" t="str">
        <f t="shared" si="12"/>
        <v>2024-04-01</v>
      </c>
      <c r="AC328" s="119">
        <f t="shared" si="13"/>
        <v>4.2619147933981054E-3</v>
      </c>
      <c r="AD328" s="117">
        <f t="shared" si="14"/>
        <v>1.0042619147933982</v>
      </c>
    </row>
    <row r="329" spans="1:31" x14ac:dyDescent="0.25">
      <c r="A329" s="120" t="s">
        <v>121</v>
      </c>
      <c r="B329" s="121">
        <v>285.82963752000001</v>
      </c>
      <c r="C329" s="121"/>
      <c r="D329" s="121">
        <v>247.93057787999999</v>
      </c>
      <c r="E329" s="121">
        <v>102.86381076000001</v>
      </c>
      <c r="F329" s="121">
        <v>264.80806914999999</v>
      </c>
      <c r="G329" s="121"/>
      <c r="H329" s="121"/>
      <c r="I329" s="121">
        <v>293.84617218</v>
      </c>
      <c r="J329" s="121"/>
      <c r="K329" s="121">
        <v>291.93966247999998</v>
      </c>
      <c r="L329" s="121">
        <v>234.84880042</v>
      </c>
      <c r="M329" s="121">
        <v>218.78147795999999</v>
      </c>
      <c r="N329" s="121">
        <v>420.23215398000002</v>
      </c>
      <c r="O329" s="121">
        <v>432.44120486999998</v>
      </c>
      <c r="P329" s="121">
        <v>490.02406124999999</v>
      </c>
      <c r="Q329" s="121">
        <v>242.52986601999999</v>
      </c>
      <c r="R329" s="121">
        <v>181.66195905999999</v>
      </c>
      <c r="S329" s="121">
        <v>602.60303627999997</v>
      </c>
      <c r="T329" s="121">
        <v>173.02061266999999</v>
      </c>
      <c r="U329" s="121">
        <v>130.02165267999999</v>
      </c>
      <c r="V329" s="121">
        <v>587.64039205999995</v>
      </c>
      <c r="W329" s="121"/>
      <c r="X329" s="121">
        <v>247.20576743000001</v>
      </c>
      <c r="Y329" s="121"/>
      <c r="Z329" s="121"/>
      <c r="AB329" s="120" t="str">
        <f t="shared" si="12"/>
        <v>2024-05-01</v>
      </c>
      <c r="AC329" s="119">
        <f t="shared" si="13"/>
        <v>1.3511914728630474E-2</v>
      </c>
      <c r="AD329" s="117">
        <f t="shared" si="14"/>
        <v>1.0135119147286304</v>
      </c>
    </row>
    <row r="330" spans="1:31" x14ac:dyDescent="0.25">
      <c r="A330" s="120" t="s">
        <v>120</v>
      </c>
      <c r="B330" s="121">
        <v>300.87188212000001</v>
      </c>
      <c r="C330" s="121"/>
      <c r="D330" s="121">
        <v>251.99536585000001</v>
      </c>
      <c r="E330" s="121">
        <v>103.24957953000001</v>
      </c>
      <c r="F330" s="121">
        <v>267.92761085000001</v>
      </c>
      <c r="G330" s="121"/>
      <c r="H330" s="121"/>
      <c r="I330" s="121">
        <v>295.32333672999999</v>
      </c>
      <c r="J330" s="121"/>
      <c r="K330" s="121">
        <v>293.34996290999999</v>
      </c>
      <c r="L330" s="121">
        <v>236.03861064</v>
      </c>
      <c r="M330" s="121">
        <v>219.73638228999999</v>
      </c>
      <c r="N330" s="121">
        <v>423.26631121999998</v>
      </c>
      <c r="O330" s="121">
        <v>433.97352640000003</v>
      </c>
      <c r="P330" s="121">
        <v>491.93669216000001</v>
      </c>
      <c r="Q330" s="121">
        <v>243.72214452</v>
      </c>
      <c r="R330" s="121">
        <v>182.59349673</v>
      </c>
      <c r="S330" s="121">
        <v>604.79130261</v>
      </c>
      <c r="T330" s="121">
        <v>174.02740542999999</v>
      </c>
      <c r="U330" s="121">
        <v>130.62362777000001</v>
      </c>
      <c r="V330" s="121">
        <v>590.18869271999995</v>
      </c>
      <c r="W330" s="121"/>
      <c r="X330" s="121">
        <v>248.30122764000001</v>
      </c>
      <c r="Y330" s="121"/>
      <c r="Z330" s="121"/>
      <c r="AB330" s="120" t="str">
        <f t="shared" si="12"/>
        <v>2024-06-01</v>
      </c>
      <c r="AC330" s="119">
        <f t="shared" si="13"/>
        <v>1.6394863452330634E-2</v>
      </c>
      <c r="AD330" s="117">
        <f t="shared" si="14"/>
        <v>1.0163948634523305</v>
      </c>
    </row>
    <row r="331" spans="1:31" x14ac:dyDescent="0.25">
      <c r="A331" s="120" t="s">
        <v>119</v>
      </c>
      <c r="B331" s="121">
        <v>300.87188212000001</v>
      </c>
      <c r="C331" s="121"/>
      <c r="D331" s="121">
        <v>251.99536585000001</v>
      </c>
      <c r="E331" s="121">
        <v>103.24957953000001</v>
      </c>
      <c r="F331" s="121">
        <v>267.92761085000001</v>
      </c>
      <c r="G331" s="121"/>
      <c r="H331" s="121"/>
      <c r="I331" s="121">
        <v>295.32333672999999</v>
      </c>
      <c r="J331" s="121"/>
      <c r="K331" s="121">
        <v>293.34996290999999</v>
      </c>
      <c r="L331" s="121">
        <v>236.03861064</v>
      </c>
      <c r="M331" s="121">
        <v>219.73638228999999</v>
      </c>
      <c r="N331" s="121">
        <v>423.26631121999998</v>
      </c>
      <c r="O331" s="121">
        <v>433.97352640000003</v>
      </c>
      <c r="P331" s="121">
        <v>491.93669216000001</v>
      </c>
      <c r="Q331" s="121">
        <v>243.72214452</v>
      </c>
      <c r="R331" s="121">
        <v>182.59349673</v>
      </c>
      <c r="S331" s="121">
        <v>604.79130261</v>
      </c>
      <c r="T331" s="121">
        <v>174.02740542999999</v>
      </c>
      <c r="U331" s="121">
        <v>130.62362777000001</v>
      </c>
      <c r="V331" s="121">
        <v>590.18869271999995</v>
      </c>
      <c r="W331" s="121"/>
      <c r="X331" s="121">
        <v>248.30122764000001</v>
      </c>
      <c r="Y331" s="121"/>
      <c r="Z331" s="121"/>
      <c r="AB331" s="120" t="str">
        <f t="shared" si="12"/>
        <v>2024-07-01</v>
      </c>
      <c r="AC331" s="119">
        <f t="shared" si="13"/>
        <v>0</v>
      </c>
      <c r="AD331" s="117">
        <f t="shared" si="14"/>
        <v>1</v>
      </c>
    </row>
    <row r="333" spans="1:31" x14ac:dyDescent="0.25">
      <c r="A333" s="118" t="s">
        <v>118</v>
      </c>
      <c r="AC333" s="116"/>
    </row>
    <row r="334" spans="1:31" x14ac:dyDescent="0.25">
      <c r="A334" s="118" t="s">
        <v>117</v>
      </c>
      <c r="AB334" s="116">
        <f>PRODUCT(AD92:AD331)^(12/240)-1</f>
        <v>7.7025350098570033E-2</v>
      </c>
      <c r="AC334" s="116">
        <f>STDEV(AC92:AC331)</f>
        <v>2.0611229868848752E-2</v>
      </c>
      <c r="AD334" s="115">
        <f>331-91</f>
        <v>240</v>
      </c>
      <c r="AE334" s="115">
        <f>AD334/12</f>
        <v>20</v>
      </c>
    </row>
    <row r="335" spans="1:31" x14ac:dyDescent="0.25">
      <c r="AB335" s="116">
        <f>PRODUCT(AD212:AD331)^(12/120)-1</f>
        <v>5.5667509772573176E-2</v>
      </c>
      <c r="AC335" s="116">
        <f>STDEV(AC212:AC331)</f>
        <v>1.8661126167824182E-2</v>
      </c>
      <c r="AD335" s="115">
        <f>331-211</f>
        <v>120</v>
      </c>
      <c r="AE335" s="115">
        <f>AD335/12</f>
        <v>10</v>
      </c>
    </row>
    <row r="338" spans="27:28" x14ac:dyDescent="0.25">
      <c r="AA338" s="325" t="s">
        <v>116</v>
      </c>
      <c r="AB338" s="325"/>
    </row>
    <row r="339" spans="27:28" x14ac:dyDescent="0.25">
      <c r="AA339" s="115" t="s">
        <v>115</v>
      </c>
      <c r="AB339" s="116">
        <f>AC334*(12/2)</f>
        <v>0.12366737921309251</v>
      </c>
    </row>
    <row r="340" spans="27:28" x14ac:dyDescent="0.25">
      <c r="AA340" s="115" t="s">
        <v>114</v>
      </c>
      <c r="AB340" s="116">
        <f>AC335*(12/2)</f>
        <v>0.11196675700694508</v>
      </c>
    </row>
    <row r="345" spans="27:28" x14ac:dyDescent="0.25">
      <c r="AA345" s="115" t="s">
        <v>113</v>
      </c>
      <c r="AB345" s="116">
        <f ca="1">'Formatted R&amp;R Table'!Z44</f>
        <v>9.705665536972638E-2</v>
      </c>
    </row>
    <row r="346" spans="27:28" x14ac:dyDescent="0.25">
      <c r="AA346" s="115" t="s">
        <v>112</v>
      </c>
      <c r="AB346" s="117">
        <f>AB340</f>
        <v>0.11196675700694508</v>
      </c>
    </row>
    <row r="347" spans="27:28" x14ac:dyDescent="0.25">
      <c r="AA347" s="115" t="s">
        <v>111</v>
      </c>
      <c r="AB347" s="117">
        <f>AB339</f>
        <v>0.12366737921309251</v>
      </c>
    </row>
    <row r="348" spans="27:28" x14ac:dyDescent="0.25">
      <c r="AA348" s="115" t="s">
        <v>110</v>
      </c>
      <c r="AB348" s="116">
        <f ca="1">'Formatted R&amp;R Table'!Z45</f>
        <v>9.9445456495255033E-2</v>
      </c>
    </row>
    <row r="349" spans="27:28" x14ac:dyDescent="0.25">
      <c r="AA349" s="115" t="s">
        <v>109</v>
      </c>
      <c r="AB349" s="116">
        <f ca="1">'Formatted R&amp;R Table'!Z46</f>
        <v>9.8641564600530779E-2</v>
      </c>
    </row>
    <row r="350" spans="27:28" x14ac:dyDescent="0.25">
      <c r="AA350" s="115" t="s">
        <v>108</v>
      </c>
      <c r="AB350" s="116">
        <f ca="1">'Formatted R&amp;R Table'!Z47</f>
        <v>0.13768338834584978</v>
      </c>
    </row>
    <row r="351" spans="27:28" x14ac:dyDescent="0.25">
      <c r="AA351" s="115" t="s">
        <v>107</v>
      </c>
      <c r="AB351" s="115">
        <f ca="1">'Formatted R&amp;R Table'!Z48</f>
        <v>0.18067591522234688</v>
      </c>
    </row>
  </sheetData>
  <mergeCells count="1">
    <mergeCell ref="AA338:AB338"/>
  </mergeCells>
  <conditionalFormatting sqref="AD14:AD3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PUNCH LIST</vt:lpstr>
      <vt:lpstr>Guide</vt:lpstr>
      <vt:lpstr>Summary</vt:lpstr>
      <vt:lpstr>Formatted R&amp;R Table</vt:lpstr>
      <vt:lpstr>Return Worksheet</vt:lpstr>
      <vt:lpstr>CORREL &amp; VOL CALCS--&gt;</vt:lpstr>
      <vt:lpstr>Data Selector</vt:lpstr>
      <vt:lpstr>Base Correl and Vol Calcs</vt:lpstr>
      <vt:lpstr>Desm Correl and Vol Calcs</vt:lpstr>
      <vt:lpstr>RETURNS AND CALCS--&gt;</vt:lpstr>
      <vt:lpstr>US Core RE</vt:lpstr>
      <vt:lpstr>VA RE</vt:lpstr>
      <vt:lpstr>Opp RE</vt:lpstr>
      <vt:lpstr>US Core+ RE</vt:lpstr>
      <vt:lpstr>REITs</vt:lpstr>
      <vt:lpstr>Timberland</vt:lpstr>
      <vt:lpstr>Row Crops</vt:lpstr>
      <vt:lpstr>Perm Crops</vt:lpstr>
      <vt:lpstr>Infra</vt:lpstr>
      <vt:lpstr>US Public Eq</vt:lpstr>
      <vt:lpstr>Fixed Income</vt:lpstr>
      <vt:lpstr>NCPREC</vt:lpstr>
      <vt:lpstr>Euro Core RE</vt:lpstr>
      <vt:lpstr>Asia Core RE</vt:lpstr>
      <vt:lpstr>Add-On 1</vt:lpstr>
      <vt:lpstr>Add-On 2</vt:lpstr>
      <vt:lpstr>Color Palette</vt:lpstr>
      <vt:lpstr>cpri</vt:lpstr>
    </vt:vector>
  </TitlesOfParts>
  <Company>Aon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Blake</dc:creator>
  <cp:lastModifiedBy>Prashant Tewari</cp:lastModifiedBy>
  <dcterms:created xsi:type="dcterms:W3CDTF">2024-06-26T14:29:02Z</dcterms:created>
  <dcterms:modified xsi:type="dcterms:W3CDTF">2025-06-18T12:54:39Z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043f10a-881e-4653-a55e-02ca2cc829dc_Enabled">
    <vt:lpwstr>true</vt:lpwstr>
  </property>
  <property fmtid="{D5CDD505-2E9C-101B-9397-08002B2CF9AE}" pid="3" name="MSIP_Label_9043f10a-881e-4653-a55e-02ca2cc829dc_SetDate">
    <vt:lpwstr>2024-06-26T14:30:39Z</vt:lpwstr>
  </property>
  <property fmtid="{D5CDD505-2E9C-101B-9397-08002B2CF9AE}" pid="4" name="MSIP_Label_9043f10a-881e-4653-a55e-02ca2cc829dc_Method">
    <vt:lpwstr>Standard</vt:lpwstr>
  </property>
  <property fmtid="{D5CDD505-2E9C-101B-9397-08002B2CF9AE}" pid="5" name="MSIP_Label_9043f10a-881e-4653-a55e-02ca2cc829dc_Name">
    <vt:lpwstr>ADC_class_200</vt:lpwstr>
  </property>
  <property fmtid="{D5CDD505-2E9C-101B-9397-08002B2CF9AE}" pid="6" name="MSIP_Label_9043f10a-881e-4653-a55e-02ca2cc829dc_SiteId">
    <vt:lpwstr>94cfddbc-0627-494a-ad7a-29aea3aea832</vt:lpwstr>
  </property>
  <property fmtid="{D5CDD505-2E9C-101B-9397-08002B2CF9AE}" pid="7" name="MSIP_Label_9043f10a-881e-4653-a55e-02ca2cc829dc_ActionId">
    <vt:lpwstr>d36e69c6-8a51-46ec-8b8f-9566677e69e1</vt:lpwstr>
  </property>
  <property fmtid="{D5CDD505-2E9C-101B-9397-08002B2CF9AE}" pid="8" name="MSIP_Label_9043f10a-881e-4653-a55e-02ca2cc829dc_ContentBits">
    <vt:lpwstr>0</vt:lpwstr>
  </property>
  <property fmtid="{D5CDD505-2E9C-101B-9397-08002B2CF9AE}" pid="9" name="MSIP_Label_defa4170-0d19-0005-0004-bc88714345d2_Enabled">
    <vt:lpwstr>true</vt:lpwstr>
  </property>
  <property fmtid="{D5CDD505-2E9C-101B-9397-08002B2CF9AE}" pid="10" name="MSIP_Label_defa4170-0d19-0005-0004-bc88714345d2_SetDate">
    <vt:lpwstr>2025-06-18T12:54:25Z</vt:lpwstr>
  </property>
  <property fmtid="{D5CDD505-2E9C-101B-9397-08002B2CF9AE}" pid="11" name="MSIP_Label_defa4170-0d19-0005-0004-bc88714345d2_Method">
    <vt:lpwstr>Standard</vt:lpwstr>
  </property>
  <property fmtid="{D5CDD505-2E9C-101B-9397-08002B2CF9AE}" pid="12" name="MSIP_Label_defa4170-0d19-0005-0004-bc88714345d2_Name">
    <vt:lpwstr>defa4170-0d19-0005-0004-bc88714345d2</vt:lpwstr>
  </property>
  <property fmtid="{D5CDD505-2E9C-101B-9397-08002B2CF9AE}" pid="13" name="MSIP_Label_defa4170-0d19-0005-0004-bc88714345d2_SiteId">
    <vt:lpwstr>c1adae11-f6b8-4cc8-a936-ac44c2e31d5d</vt:lpwstr>
  </property>
  <property fmtid="{D5CDD505-2E9C-101B-9397-08002B2CF9AE}" pid="14" name="MSIP_Label_defa4170-0d19-0005-0004-bc88714345d2_ActionId">
    <vt:lpwstr>636668ae-6d86-4fdb-bb92-b0d42c472950</vt:lpwstr>
  </property>
  <property fmtid="{D5CDD505-2E9C-101B-9397-08002B2CF9AE}" pid="15" name="MSIP_Label_defa4170-0d19-0005-0004-bc88714345d2_ContentBits">
    <vt:lpwstr>0</vt:lpwstr>
  </property>
  <property fmtid="{D5CDD505-2E9C-101B-9397-08002B2CF9AE}" pid="16" name="MSIP_Label_defa4170-0d19-0005-0004-bc88714345d2_Tag">
    <vt:lpwstr>10, 3, 0, 1</vt:lpwstr>
  </property>
</Properties>
</file>