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osk_ttkhallgato\Desktop\"/>
    </mc:Choice>
  </mc:AlternateContent>
  <bookViews>
    <workbookView xWindow="0" yWindow="0" windowWidth="28800" windowHeight="12300" activeTab="4"/>
  </bookViews>
  <sheets>
    <sheet name="két adatsor" sheetId="1" r:id="rId1"/>
    <sheet name="poisson" sheetId="2" r:id="rId2"/>
    <sheet name="AgNO3" sheetId="3" r:id="rId3"/>
    <sheet name="tej" sheetId="4" r:id="rId4"/>
    <sheet name="pH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6" l="1"/>
  <c r="I23" i="6"/>
  <c r="H23" i="6"/>
  <c r="H22" i="6"/>
  <c r="I22" i="6"/>
  <c r="G22" i="6"/>
  <c r="G21" i="6"/>
  <c r="H21" i="6"/>
  <c r="I21" i="6"/>
  <c r="F21" i="6"/>
  <c r="F12" i="6"/>
  <c r="G12" i="6"/>
  <c r="H12" i="6"/>
  <c r="I12" i="6"/>
  <c r="E12" i="6"/>
  <c r="F11" i="6"/>
  <c r="G11" i="6"/>
  <c r="H11" i="6"/>
  <c r="I11" i="6"/>
  <c r="E11" i="6"/>
  <c r="F10" i="6"/>
  <c r="G10" i="6"/>
  <c r="H10" i="6"/>
  <c r="I10" i="6"/>
  <c r="E10" i="6"/>
  <c r="O22" i="6"/>
  <c r="P22" i="6"/>
  <c r="N22" i="6"/>
  <c r="P24" i="6"/>
  <c r="P23" i="6"/>
  <c r="O23" i="6"/>
  <c r="P21" i="6"/>
  <c r="O21" i="6"/>
  <c r="N21" i="6"/>
  <c r="M21" i="6"/>
  <c r="H22" i="3" l="1"/>
  <c r="H21" i="3"/>
  <c r="H20" i="3"/>
  <c r="E22" i="3"/>
  <c r="E21" i="3"/>
  <c r="E20" i="3"/>
  <c r="G16" i="3"/>
  <c r="I16" i="3"/>
  <c r="E16" i="3"/>
  <c r="G15" i="3"/>
  <c r="I15" i="3"/>
  <c r="E15" i="3"/>
  <c r="J12" i="3"/>
  <c r="I12" i="3"/>
  <c r="H12" i="3"/>
  <c r="G12" i="3"/>
  <c r="F12" i="3"/>
  <c r="E12" i="3"/>
  <c r="G11" i="3"/>
  <c r="I11" i="3"/>
  <c r="E11" i="3"/>
  <c r="G10" i="3"/>
  <c r="I10" i="3"/>
  <c r="E10" i="3"/>
  <c r="G9" i="3"/>
  <c r="I9" i="3"/>
  <c r="E9" i="3"/>
  <c r="G8" i="3"/>
  <c r="I8" i="3"/>
  <c r="E8" i="3"/>
  <c r="I2" i="2"/>
  <c r="H3" i="2"/>
  <c r="H4" i="2"/>
  <c r="H5" i="2"/>
  <c r="H6" i="2"/>
  <c r="H7" i="2"/>
  <c r="H2" i="2"/>
  <c r="G8" i="2"/>
  <c r="G3" i="2"/>
  <c r="G4" i="2"/>
  <c r="G5" i="2"/>
  <c r="G6" i="2"/>
  <c r="G7" i="2"/>
  <c r="G2" i="2"/>
  <c r="F3" i="2"/>
  <c r="F4" i="2"/>
  <c r="F5" i="2"/>
  <c r="F6" i="2"/>
  <c r="F7" i="2"/>
  <c r="F2" i="2"/>
  <c r="E8" i="2"/>
  <c r="C20" i="1"/>
  <c r="C19" i="1"/>
  <c r="F18" i="1"/>
  <c r="C18" i="1"/>
  <c r="F16" i="1"/>
  <c r="C16" i="1"/>
  <c r="F15" i="1"/>
  <c r="C15" i="1"/>
  <c r="F10" i="1"/>
  <c r="C10" i="1"/>
  <c r="F9" i="1"/>
  <c r="F11" i="1" s="1"/>
  <c r="F12" i="1" s="1"/>
  <c r="C9" i="1"/>
  <c r="C11" i="1" s="1"/>
  <c r="F8" i="1"/>
  <c r="C8" i="1"/>
  <c r="D12" i="1" l="1"/>
  <c r="G12" i="1"/>
  <c r="C12" i="1"/>
</calcChain>
</file>

<file path=xl/sharedStrings.xml><?xml version="1.0" encoding="utf-8"?>
<sst xmlns="http://schemas.openxmlformats.org/spreadsheetml/2006/main" count="127" uniqueCount="67">
  <si>
    <t>átlag</t>
  </si>
  <si>
    <t>szórás</t>
  </si>
  <si>
    <t>KI</t>
  </si>
  <si>
    <t>átlag pm KI</t>
  </si>
  <si>
    <t>elméleti érték E0</t>
  </si>
  <si>
    <t>vhé szórása</t>
  </si>
  <si>
    <t>egymintás t próba</t>
  </si>
  <si>
    <t>F próba</t>
  </si>
  <si>
    <t>Z próba</t>
  </si>
  <si>
    <t>kétmintás t próba</t>
  </si>
  <si>
    <t>dózis(xi események)</t>
  </si>
  <si>
    <t>gyakoriság</t>
  </si>
  <si>
    <t>relatív gyakoriság (pi) - tömb tényleges</t>
  </si>
  <si>
    <t>mérések száma</t>
  </si>
  <si>
    <t>várható érték</t>
  </si>
  <si>
    <t>pi*xi</t>
  </si>
  <si>
    <t>becsült eloszlás - tömb várható</t>
  </si>
  <si>
    <t>KHI^2 PRÓBA</t>
  </si>
  <si>
    <t>1. halllgató</t>
  </si>
  <si>
    <t>2. hallgató</t>
  </si>
  <si>
    <t>3. hallgató</t>
  </si>
  <si>
    <t>vhé szórás</t>
  </si>
  <si>
    <t>chi</t>
  </si>
  <si>
    <t>1-2</t>
  </si>
  <si>
    <t>1-3</t>
  </si>
  <si>
    <t>2-3</t>
  </si>
  <si>
    <t>alfa=0,05</t>
  </si>
  <si>
    <t>alfa</t>
  </si>
  <si>
    <t>a</t>
  </si>
  <si>
    <t>b</t>
  </si>
  <si>
    <t>c</t>
  </si>
  <si>
    <t>d</t>
  </si>
  <si>
    <t>e</t>
  </si>
  <si>
    <t>f</t>
  </si>
  <si>
    <t>g</t>
  </si>
  <si>
    <t>Egytényezős varianciaanalízis</t>
  </si>
  <si>
    <t>ÖSSZESÍTÉS</t>
  </si>
  <si>
    <t>Csoportok</t>
  </si>
  <si>
    <t>Darabszám</t>
  </si>
  <si>
    <t>Összeg</t>
  </si>
  <si>
    <t>Átlag</t>
  </si>
  <si>
    <t>Variancia</t>
  </si>
  <si>
    <t>Oszlop 1</t>
  </si>
  <si>
    <t>Oszlop 2</t>
  </si>
  <si>
    <t>Oszlop 3</t>
  </si>
  <si>
    <t>Oszlop 4</t>
  </si>
  <si>
    <t>Oszlop 5</t>
  </si>
  <si>
    <t>Oszlop 6</t>
  </si>
  <si>
    <t>Oszlop 7</t>
  </si>
  <si>
    <t>VARIANCIAANALÍZIS</t>
  </si>
  <si>
    <t>Tényezők</t>
  </si>
  <si>
    <t>SS</t>
  </si>
  <si>
    <t>df</t>
  </si>
  <si>
    <t>MS</t>
  </si>
  <si>
    <t>F</t>
  </si>
  <si>
    <t>p-érték</t>
  </si>
  <si>
    <t>F krit.</t>
  </si>
  <si>
    <t>Csoportok között</t>
  </si>
  <si>
    <t>Csoporton belül</t>
  </si>
  <si>
    <t>Összesen</t>
  </si>
  <si>
    <t>A</t>
  </si>
  <si>
    <t>B</t>
  </si>
  <si>
    <t>C</t>
  </si>
  <si>
    <t>D</t>
  </si>
  <si>
    <t>E</t>
  </si>
  <si>
    <t>kétmintás t</t>
  </si>
  <si>
    <t>variancia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</si>
</sst>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horizontal="right"/>
    </xf>
    <xf numFmtId="2" fontId="0" fillId="0" borderId="0" xfId="0" applyNumberFormat="1"/>
    <xf numFmtId="16" fontId="1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5" borderId="0" xfId="0" applyFill="1"/>
    <xf numFmtId="0" fontId="5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workbookViewId="0">
      <selection activeCell="C20" sqref="C20"/>
    </sheetView>
  </sheetViews>
  <sheetFormatPr defaultRowHeight="15" x14ac:dyDescent="0.25"/>
  <cols>
    <col min="2" max="2" width="17" bestFit="1" customWidth="1"/>
    <col min="3" max="3" width="12" bestFit="1" customWidth="1"/>
  </cols>
  <sheetData>
    <row r="1" spans="2:7" x14ac:dyDescent="0.25">
      <c r="C1">
        <v>2.1</v>
      </c>
      <c r="F1">
        <v>1.6</v>
      </c>
    </row>
    <row r="2" spans="2:7" x14ac:dyDescent="0.25">
      <c r="C2">
        <v>2.2000000000000002</v>
      </c>
      <c r="F2">
        <v>2.2000000000000002</v>
      </c>
    </row>
    <row r="3" spans="2:7" x14ac:dyDescent="0.25">
      <c r="C3">
        <v>2.2999999999999998</v>
      </c>
      <c r="F3">
        <v>1.4</v>
      </c>
    </row>
    <row r="4" spans="2:7" x14ac:dyDescent="0.25">
      <c r="C4">
        <v>1.9</v>
      </c>
      <c r="F4">
        <v>2.2000000000000002</v>
      </c>
    </row>
    <row r="5" spans="2:7" x14ac:dyDescent="0.25">
      <c r="C5">
        <v>2.2000000000000002</v>
      </c>
      <c r="F5">
        <v>1.8</v>
      </c>
    </row>
    <row r="6" spans="2:7" x14ac:dyDescent="0.25">
      <c r="C6">
        <v>3.2</v>
      </c>
      <c r="F6">
        <v>1.3</v>
      </c>
    </row>
    <row r="8" spans="2:7" x14ac:dyDescent="0.25">
      <c r="B8" t="s">
        <v>0</v>
      </c>
      <c r="C8">
        <f>AVERAGE(C1:C6)</f>
        <v>2.3166666666666664</v>
      </c>
      <c r="F8">
        <f>AVERAGE(F1:F6)</f>
        <v>1.7500000000000002</v>
      </c>
    </row>
    <row r="9" spans="2:7" x14ac:dyDescent="0.25">
      <c r="B9" t="s">
        <v>1</v>
      </c>
      <c r="C9">
        <f>_xlfn.STDEV.S(C1:C6)</f>
        <v>0.45350486950711855</v>
      </c>
      <c r="F9">
        <f>_xlfn.STDEV.S(F1:F6)</f>
        <v>0.38858718455450869</v>
      </c>
    </row>
    <row r="10" spans="2:7" x14ac:dyDescent="0.25">
      <c r="B10" t="s">
        <v>5</v>
      </c>
      <c r="C10">
        <f>C9/SQRT(6)</f>
        <v>0.18514258769331846</v>
      </c>
      <c r="F10">
        <f t="shared" ref="D10:F10" si="0">F9/SQRT(6)</f>
        <v>0.15864005379054383</v>
      </c>
    </row>
    <row r="11" spans="2:7" x14ac:dyDescent="0.25">
      <c r="B11" t="s">
        <v>2</v>
      </c>
      <c r="C11">
        <f>_xlfn.CONFIDENCE.T(0.05,C9,6)</f>
        <v>0.475924172927148</v>
      </c>
      <c r="F11">
        <f>_xlfn.CONFIDENCE.T(0.05,F9,6)</f>
        <v>0.40779724067833989</v>
      </c>
    </row>
    <row r="12" spans="2:7" x14ac:dyDescent="0.25">
      <c r="B12" t="s">
        <v>3</v>
      </c>
      <c r="C12">
        <f>C8-C11</f>
        <v>1.8407424937395185</v>
      </c>
      <c r="D12">
        <f>C8+C11</f>
        <v>2.7925908395938146</v>
      </c>
      <c r="F12">
        <f>F8-F11</f>
        <v>1.3422027593216603</v>
      </c>
      <c r="G12">
        <f>F8+F11</f>
        <v>2.1577972406783399</v>
      </c>
    </row>
    <row r="14" spans="2:7" x14ac:dyDescent="0.25">
      <c r="B14" t="s">
        <v>4</v>
      </c>
      <c r="C14">
        <v>1.6</v>
      </c>
      <c r="F14">
        <v>1.8</v>
      </c>
    </row>
    <row r="15" spans="2:7" x14ac:dyDescent="0.25">
      <c r="B15" t="s">
        <v>22</v>
      </c>
      <c r="C15">
        <f>(C8-C14)/C10</f>
        <v>3.8708904072022423</v>
      </c>
      <c r="F15">
        <f t="shared" ref="D15:F15" si="1">(F8-F14)/F10</f>
        <v>-0.31517891481564919</v>
      </c>
    </row>
    <row r="16" spans="2:7" x14ac:dyDescent="0.25">
      <c r="B16" t="s">
        <v>6</v>
      </c>
      <c r="C16" s="1">
        <f>_xlfn.T.DIST(C15,5,1)</f>
        <v>0.99412516542718699</v>
      </c>
      <c r="F16" s="2">
        <f t="shared" ref="D16:F16" si="2">_xlfn.T.DIST(F15,5,1)</f>
        <v>0.38267764804262711</v>
      </c>
    </row>
    <row r="17" spans="2:7" x14ac:dyDescent="0.25">
      <c r="C17" s="3">
        <v>2.5000000000000001E-2</v>
      </c>
      <c r="D17" s="3">
        <v>0.97499999999999998</v>
      </c>
      <c r="F17" s="3">
        <v>2.5000000000000001E-2</v>
      </c>
      <c r="G17" s="3">
        <v>0.97499999999999998</v>
      </c>
    </row>
    <row r="18" spans="2:7" x14ac:dyDescent="0.25">
      <c r="B18" t="s">
        <v>8</v>
      </c>
      <c r="C18" s="1">
        <f>_xlfn.Z.TEST(C1:C6,C14)</f>
        <v>5.4219269121252637E-5</v>
      </c>
      <c r="F18" s="2">
        <f t="shared" ref="D18:F18" si="3">_xlfn.Z.TEST(F1:F6,F14)</f>
        <v>0.62368709307036152</v>
      </c>
    </row>
    <row r="19" spans="2:7" x14ac:dyDescent="0.25">
      <c r="B19" t="s">
        <v>7</v>
      </c>
      <c r="C19" s="2">
        <f>_xlfn.F.TEST(C1:C6,F1:F6)</f>
        <v>0.74284454292931756</v>
      </c>
    </row>
    <row r="20" spans="2:7" x14ac:dyDescent="0.25">
      <c r="B20" t="s">
        <v>9</v>
      </c>
      <c r="C20" s="1">
        <f>_xlfn.T.TEST(C1:C6,F1:F6,2,2)</f>
        <v>4.246839632220261E-2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8"/>
  <sheetViews>
    <sheetView workbookViewId="0">
      <selection activeCell="I3" sqref="I3"/>
    </sheetView>
  </sheetViews>
  <sheetFormatPr defaultRowHeight="15" x14ac:dyDescent="0.25"/>
  <cols>
    <col min="4" max="4" width="19.5703125" bestFit="1" customWidth="1"/>
    <col min="5" max="5" width="10.28515625" bestFit="1" customWidth="1"/>
    <col min="6" max="6" width="36.140625" bestFit="1" customWidth="1"/>
    <col min="8" max="8" width="28.85546875" bestFit="1" customWidth="1"/>
    <col min="9" max="9" width="12.5703125" bestFit="1" customWidth="1"/>
  </cols>
  <sheetData>
    <row r="1" spans="4:9" x14ac:dyDescent="0.25">
      <c r="D1" s="3" t="s">
        <v>10</v>
      </c>
      <c r="E1" s="3" t="s">
        <v>11</v>
      </c>
      <c r="F1" s="3" t="s">
        <v>12</v>
      </c>
      <c r="G1" s="3" t="s">
        <v>15</v>
      </c>
      <c r="H1" s="3" t="s">
        <v>16</v>
      </c>
      <c r="I1" s="3" t="s">
        <v>17</v>
      </c>
    </row>
    <row r="2" spans="4:9" x14ac:dyDescent="0.25">
      <c r="D2">
        <v>0</v>
      </c>
      <c r="E2">
        <v>4</v>
      </c>
      <c r="F2">
        <f>E2/$E$8</f>
        <v>0.1</v>
      </c>
      <c r="G2">
        <f>F2*D2</f>
        <v>0</v>
      </c>
      <c r="H2">
        <f>_xlfn.POISSON.DIST(D2,$G$8,0)</f>
        <v>0.13876131224295526</v>
      </c>
      <c r="I2" s="2">
        <f>CHITEST(F2:F7,H2:H7)</f>
        <v>0.99944545985627165</v>
      </c>
    </row>
    <row r="3" spans="4:9" x14ac:dyDescent="0.25">
      <c r="D3">
        <v>1</v>
      </c>
      <c r="E3">
        <v>9</v>
      </c>
      <c r="F3">
        <f t="shared" ref="F3:F7" si="0">E3/$E$8</f>
        <v>0.22500000000000001</v>
      </c>
      <c r="G3">
        <f t="shared" ref="G3:G7" si="1">F3*D3</f>
        <v>0.22500000000000001</v>
      </c>
      <c r="H3">
        <f t="shared" ref="H3:H7" si="2">_xlfn.POISSON.DIST(D3,$G$8,0)</f>
        <v>0.27405359167983662</v>
      </c>
    </row>
    <row r="4" spans="4:9" x14ac:dyDescent="0.25">
      <c r="D4">
        <v>2</v>
      </c>
      <c r="E4">
        <v>13</v>
      </c>
      <c r="F4">
        <f t="shared" si="0"/>
        <v>0.32500000000000001</v>
      </c>
      <c r="G4">
        <f t="shared" si="1"/>
        <v>0.65</v>
      </c>
      <c r="H4">
        <f t="shared" si="2"/>
        <v>0.27062792178383871</v>
      </c>
    </row>
    <row r="5" spans="4:9" x14ac:dyDescent="0.25">
      <c r="D5">
        <v>3</v>
      </c>
      <c r="E5">
        <v>12</v>
      </c>
      <c r="F5">
        <f t="shared" si="0"/>
        <v>0.3</v>
      </c>
      <c r="G5">
        <f t="shared" si="1"/>
        <v>0.89999999999999991</v>
      </c>
      <c r="H5">
        <f t="shared" si="2"/>
        <v>0.17816338184102715</v>
      </c>
    </row>
    <row r="6" spans="4:9" x14ac:dyDescent="0.25">
      <c r="D6">
        <v>4</v>
      </c>
      <c r="E6">
        <v>2</v>
      </c>
      <c r="F6">
        <f t="shared" si="0"/>
        <v>0.05</v>
      </c>
      <c r="G6">
        <f t="shared" si="1"/>
        <v>0.2</v>
      </c>
      <c r="H6">
        <f t="shared" si="2"/>
        <v>8.796816978400715E-2</v>
      </c>
    </row>
    <row r="7" spans="4:9" x14ac:dyDescent="0.25">
      <c r="D7">
        <v>5</v>
      </c>
      <c r="E7">
        <v>0</v>
      </c>
      <c r="F7">
        <f t="shared" si="0"/>
        <v>0</v>
      </c>
      <c r="G7">
        <f t="shared" si="1"/>
        <v>0</v>
      </c>
      <c r="H7">
        <f t="shared" si="2"/>
        <v>3.474742706468284E-2</v>
      </c>
    </row>
    <row r="8" spans="4:9" x14ac:dyDescent="0.25">
      <c r="D8" s="5" t="s">
        <v>13</v>
      </c>
      <c r="E8">
        <f>SUM(E2:E7)</f>
        <v>40</v>
      </c>
      <c r="F8" s="5" t="s">
        <v>14</v>
      </c>
      <c r="G8">
        <f>SUM(G2:G7)</f>
        <v>1.9749999999999999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2"/>
  <sheetViews>
    <sheetView workbookViewId="0">
      <selection activeCell="H20" sqref="H20"/>
    </sheetView>
  </sheetViews>
  <sheetFormatPr defaultRowHeight="15" x14ac:dyDescent="0.25"/>
  <cols>
    <col min="4" max="4" width="17" bestFit="1" customWidth="1"/>
    <col min="5" max="5" width="10.7109375" bestFit="1" customWidth="1"/>
    <col min="6" max="6" width="10.7109375" customWidth="1"/>
    <col min="7" max="7" width="10.140625" bestFit="1" customWidth="1"/>
    <col min="8" max="8" width="10.140625" customWidth="1"/>
    <col min="9" max="9" width="10.140625" bestFit="1" customWidth="1"/>
  </cols>
  <sheetData>
    <row r="2" spans="4:10" x14ac:dyDescent="0.25">
      <c r="E2" s="3" t="s">
        <v>18</v>
      </c>
      <c r="F2" s="3"/>
      <c r="G2" s="3" t="s">
        <v>19</v>
      </c>
      <c r="H2" s="3"/>
      <c r="I2" s="3" t="s">
        <v>20</v>
      </c>
    </row>
    <row r="3" spans="4:10" x14ac:dyDescent="0.25">
      <c r="E3">
        <v>115.28</v>
      </c>
      <c r="G3">
        <v>114.42</v>
      </c>
      <c r="I3">
        <v>115.36</v>
      </c>
    </row>
    <row r="4" spans="4:10" x14ac:dyDescent="0.25">
      <c r="E4">
        <v>115.52</v>
      </c>
      <c r="G4">
        <v>115.28</v>
      </c>
      <c r="I4">
        <v>116.16</v>
      </c>
    </row>
    <row r="5" spans="4:10" x14ac:dyDescent="0.25">
      <c r="E5">
        <v>114.76</v>
      </c>
      <c r="G5">
        <v>115.58</v>
      </c>
      <c r="I5">
        <v>115.68</v>
      </c>
    </row>
    <row r="6" spans="4:10" x14ac:dyDescent="0.25">
      <c r="E6">
        <v>115.8</v>
      </c>
      <c r="G6">
        <v>114.9</v>
      </c>
      <c r="I6">
        <v>115.5</v>
      </c>
    </row>
    <row r="8" spans="4:10" x14ac:dyDescent="0.25">
      <c r="D8" s="3" t="s">
        <v>0</v>
      </c>
      <c r="E8">
        <f>AVERAGE(E3:E6)</f>
        <v>115.34</v>
      </c>
      <c r="G8">
        <f t="shared" ref="G8:I8" si="0">AVERAGE(G3:G6)</f>
        <v>115.04499999999999</v>
      </c>
      <c r="I8">
        <f t="shared" si="0"/>
        <v>115.675</v>
      </c>
    </row>
    <row r="9" spans="4:10" x14ac:dyDescent="0.25">
      <c r="D9" s="3" t="s">
        <v>1</v>
      </c>
      <c r="E9">
        <f>_xlfn.STDEV.S(E3:E6)</f>
        <v>0.44121045620731075</v>
      </c>
      <c r="G9">
        <f t="shared" ref="G9:I9" si="1">_xlfn.STDEV.S(G3:G6)</f>
        <v>0.50103226775661036</v>
      </c>
      <c r="I9">
        <f t="shared" si="1"/>
        <v>0.34885527085024681</v>
      </c>
    </row>
    <row r="10" spans="4:10" x14ac:dyDescent="0.25">
      <c r="D10" s="3" t="s">
        <v>21</v>
      </c>
      <c r="E10">
        <f>E9/SQRT(4)</f>
        <v>0.22060522810365538</v>
      </c>
      <c r="G10">
        <f t="shared" ref="G10:I10" si="2">G9/SQRT(4)</f>
        <v>0.25051613387830518</v>
      </c>
      <c r="I10">
        <f t="shared" si="2"/>
        <v>0.17442763542512341</v>
      </c>
    </row>
    <row r="11" spans="4:10" x14ac:dyDescent="0.25">
      <c r="D11" s="3" t="s">
        <v>2</v>
      </c>
      <c r="E11">
        <f>_xlfn.CONFIDENCE.T(0.05,E9,4)</f>
        <v>0.70206429310474794</v>
      </c>
      <c r="G11">
        <f t="shared" ref="G11:I11" si="3">_xlfn.CONFIDENCE.T(0.05,G9,4)</f>
        <v>0.79725414467497135</v>
      </c>
      <c r="I11">
        <f t="shared" si="3"/>
        <v>0.55510658389805778</v>
      </c>
    </row>
    <row r="12" spans="4:10" x14ac:dyDescent="0.25">
      <c r="E12" s="6">
        <f>E8-E11</f>
        <v>114.63793570689525</v>
      </c>
      <c r="F12" s="6">
        <f>E8+E11</f>
        <v>116.04206429310476</v>
      </c>
      <c r="G12" s="6">
        <f>G8-G11</f>
        <v>114.24774585532502</v>
      </c>
      <c r="H12" s="6">
        <f>G8+G11</f>
        <v>115.84225414467495</v>
      </c>
      <c r="I12" s="6">
        <f>I8-I11</f>
        <v>115.11989341610195</v>
      </c>
      <c r="J12" s="6">
        <f>I8+I11</f>
        <v>116.23010658389805</v>
      </c>
    </row>
    <row r="14" spans="4:10" x14ac:dyDescent="0.25">
      <c r="D14" s="3" t="s">
        <v>4</v>
      </c>
      <c r="E14">
        <v>115.2</v>
      </c>
    </row>
    <row r="15" spans="4:10" x14ac:dyDescent="0.25">
      <c r="D15" s="3" t="s">
        <v>22</v>
      </c>
      <c r="E15">
        <f>(E8-$E$14)/E10</f>
        <v>0.63461777947628251</v>
      </c>
      <c r="G15">
        <f t="shared" ref="F15:I15" si="4">(G8-$E$14)/G10</f>
        <v>-0.61872262516756982</v>
      </c>
      <c r="I15">
        <f t="shared" si="4"/>
        <v>2.7231923361358508</v>
      </c>
    </row>
    <row r="16" spans="4:10" x14ac:dyDescent="0.25">
      <c r="D16" s="3" t="s">
        <v>6</v>
      </c>
      <c r="E16" s="2">
        <f>_xlfn.T.DIST(E15,3,1)</f>
        <v>0.71461655370300681</v>
      </c>
      <c r="G16" s="2">
        <f t="shared" ref="F16:I16" si="5">_xlfn.T.DIST(G15,3,1)</f>
        <v>0.28995148957706673</v>
      </c>
      <c r="I16" s="2">
        <f t="shared" si="5"/>
        <v>0.96382280630120176</v>
      </c>
    </row>
    <row r="17" spans="4:10" x14ac:dyDescent="0.25">
      <c r="D17" s="5" t="s">
        <v>27</v>
      </c>
      <c r="E17" s="3">
        <v>2.5000000000000001E-2</v>
      </c>
      <c r="F17" s="3">
        <v>9.7500000000000003E-2</v>
      </c>
      <c r="G17" s="3">
        <v>2.5000000000000001E-2</v>
      </c>
      <c r="H17" s="3">
        <v>9.7500000000000003E-2</v>
      </c>
      <c r="I17" s="3">
        <v>2.5000000000000001E-2</v>
      </c>
      <c r="J17" s="3">
        <v>9.7500000000000003E-2</v>
      </c>
    </row>
    <row r="19" spans="4:10" x14ac:dyDescent="0.25">
      <c r="D19" s="3" t="s">
        <v>7</v>
      </c>
      <c r="E19" s="7" t="s">
        <v>26</v>
      </c>
      <c r="G19" s="3" t="s">
        <v>9</v>
      </c>
      <c r="I19" s="7" t="s">
        <v>26</v>
      </c>
    </row>
    <row r="20" spans="4:10" x14ac:dyDescent="0.25">
      <c r="D20" s="8" t="s">
        <v>23</v>
      </c>
      <c r="E20" s="2">
        <f>_xlfn.F.TEST(E3:E6,G3:G6)</f>
        <v>0.83940656031115779</v>
      </c>
      <c r="G20" s="8" t="s">
        <v>23</v>
      </c>
      <c r="H20" s="2">
        <f>_xlfn.T.TEST(E3:E6,G3:G6,2,2)</f>
        <v>0.41083933325855332</v>
      </c>
    </row>
    <row r="21" spans="4:10" x14ac:dyDescent="0.25">
      <c r="D21" s="8" t="s">
        <v>24</v>
      </c>
      <c r="E21" s="2">
        <f>_xlfn.F.TEST(E3:E6,I3:I6)</f>
        <v>0.70896529524037832</v>
      </c>
      <c r="G21" s="8" t="s">
        <v>24</v>
      </c>
      <c r="H21" s="2">
        <f>_xlfn.T.TEST(E3:E6,I3:I6,2,2)</f>
        <v>0.27856091228776236</v>
      </c>
    </row>
    <row r="22" spans="4:10" x14ac:dyDescent="0.25">
      <c r="D22" s="8" t="s">
        <v>25</v>
      </c>
      <c r="E22" s="2">
        <f>_xlfn.F.TEST(G3:G6,I3:I6)</f>
        <v>0.56723618196918302</v>
      </c>
      <c r="G22" s="8" t="s">
        <v>25</v>
      </c>
      <c r="H22" s="2">
        <f>_xlfn.T.TEST(G3:G6,I3:I6,2,2)</f>
        <v>8.4608161187477188E-2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6"/>
  <sheetViews>
    <sheetView workbookViewId="0">
      <selection activeCell="G32" sqref="G32"/>
    </sheetView>
  </sheetViews>
  <sheetFormatPr defaultRowHeight="15" x14ac:dyDescent="0.25"/>
  <sheetData>
    <row r="1" spans="4:10" x14ac:dyDescent="0.25"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</row>
    <row r="2" spans="4:10" x14ac:dyDescent="0.25">
      <c r="D2" s="9">
        <v>1.6</v>
      </c>
      <c r="E2" s="9">
        <v>4.5999999999999996</v>
      </c>
      <c r="F2" s="9">
        <v>1.2</v>
      </c>
      <c r="G2" s="9">
        <v>1.5</v>
      </c>
      <c r="H2" s="9">
        <v>6</v>
      </c>
      <c r="I2" s="9">
        <v>6.2</v>
      </c>
      <c r="J2" s="9">
        <v>3.3</v>
      </c>
    </row>
    <row r="3" spans="4:10" x14ac:dyDescent="0.25">
      <c r="D3" s="9">
        <v>2.9</v>
      </c>
      <c r="E3" s="9">
        <v>2.8</v>
      </c>
      <c r="F3" s="9">
        <v>1.9</v>
      </c>
      <c r="G3" s="9">
        <v>2.7</v>
      </c>
      <c r="H3" s="9">
        <v>3.9</v>
      </c>
      <c r="I3" s="9">
        <v>3.8</v>
      </c>
      <c r="J3" s="9">
        <v>3.8</v>
      </c>
    </row>
    <row r="4" spans="4:10" x14ac:dyDescent="0.25">
      <c r="D4" s="9">
        <v>3.5</v>
      </c>
      <c r="E4" s="9">
        <v>3</v>
      </c>
      <c r="F4" s="9">
        <v>2.9</v>
      </c>
      <c r="G4" s="9">
        <v>3.4</v>
      </c>
      <c r="H4" s="9">
        <v>4.3</v>
      </c>
      <c r="I4" s="9">
        <v>5.5</v>
      </c>
      <c r="J4" s="9">
        <v>5.5</v>
      </c>
    </row>
    <row r="5" spans="4:10" x14ac:dyDescent="0.25">
      <c r="D5" s="9">
        <v>1.8</v>
      </c>
      <c r="E5" s="9">
        <v>4.5</v>
      </c>
      <c r="F5" s="9">
        <v>1.1000000000000001</v>
      </c>
      <c r="G5" s="9">
        <v>2</v>
      </c>
      <c r="H5" s="9">
        <v>5.8</v>
      </c>
      <c r="I5" s="9">
        <v>4.2</v>
      </c>
      <c r="J5" s="9">
        <v>4.9000000000000004</v>
      </c>
    </row>
    <row r="6" spans="4:10" x14ac:dyDescent="0.25">
      <c r="D6" s="9">
        <v>2.2000000000000002</v>
      </c>
      <c r="E6" s="9">
        <v>3.1</v>
      </c>
      <c r="F6" s="9">
        <v>2.9</v>
      </c>
      <c r="G6" s="9">
        <v>3.4</v>
      </c>
      <c r="H6" s="9">
        <v>4</v>
      </c>
      <c r="I6" s="9">
        <v>5.3</v>
      </c>
      <c r="J6" s="9">
        <v>4.5</v>
      </c>
    </row>
    <row r="8" spans="4:10" x14ac:dyDescent="0.25">
      <c r="D8" t="s">
        <v>35</v>
      </c>
    </row>
    <row r="10" spans="4:10" ht="15.75" thickBot="1" x14ac:dyDescent="0.3">
      <c r="D10" t="s">
        <v>36</v>
      </c>
    </row>
    <row r="11" spans="4:10" x14ac:dyDescent="0.25">
      <c r="D11" s="13" t="s">
        <v>37</v>
      </c>
      <c r="E11" s="13" t="s">
        <v>38</v>
      </c>
      <c r="F11" s="13" t="s">
        <v>39</v>
      </c>
      <c r="G11" s="13" t="s">
        <v>40</v>
      </c>
      <c r="H11" s="13" t="s">
        <v>41</v>
      </c>
    </row>
    <row r="12" spans="4:10" x14ac:dyDescent="0.25">
      <c r="D12" s="11" t="s">
        <v>42</v>
      </c>
      <c r="E12" s="11">
        <v>5</v>
      </c>
      <c r="F12" s="11">
        <v>12</v>
      </c>
      <c r="G12" s="11">
        <v>2.4</v>
      </c>
      <c r="H12" s="11">
        <v>0.625</v>
      </c>
    </row>
    <row r="13" spans="4:10" x14ac:dyDescent="0.25">
      <c r="D13" s="11" t="s">
        <v>43</v>
      </c>
      <c r="E13" s="11">
        <v>5</v>
      </c>
      <c r="F13" s="11">
        <v>18</v>
      </c>
      <c r="G13" s="11">
        <v>3.6</v>
      </c>
      <c r="H13" s="11">
        <v>0.76500000000000057</v>
      </c>
    </row>
    <row r="14" spans="4:10" x14ac:dyDescent="0.25">
      <c r="D14" s="11" t="s">
        <v>44</v>
      </c>
      <c r="E14" s="11">
        <v>5</v>
      </c>
      <c r="F14" s="11">
        <v>10</v>
      </c>
      <c r="G14" s="11">
        <v>2</v>
      </c>
      <c r="H14" s="11">
        <v>0.77000000000000046</v>
      </c>
    </row>
    <row r="15" spans="4:10" x14ac:dyDescent="0.25">
      <c r="D15" s="11" t="s">
        <v>45</v>
      </c>
      <c r="E15" s="11">
        <v>5</v>
      </c>
      <c r="F15" s="11">
        <v>13</v>
      </c>
      <c r="G15" s="11">
        <v>2.6</v>
      </c>
      <c r="H15" s="11">
        <v>0.71499999999999986</v>
      </c>
    </row>
    <row r="16" spans="4:10" x14ac:dyDescent="0.25">
      <c r="D16" s="11" t="s">
        <v>46</v>
      </c>
      <c r="E16" s="11">
        <v>5</v>
      </c>
      <c r="F16" s="11">
        <v>24</v>
      </c>
      <c r="G16" s="11">
        <v>4.8</v>
      </c>
      <c r="H16" s="11">
        <v>1.0350000000000001</v>
      </c>
    </row>
    <row r="17" spans="4:10" x14ac:dyDescent="0.25">
      <c r="D17" s="11" t="s">
        <v>47</v>
      </c>
      <c r="E17" s="11">
        <v>5</v>
      </c>
      <c r="F17" s="11">
        <v>25</v>
      </c>
      <c r="G17" s="11">
        <v>5</v>
      </c>
      <c r="H17" s="11">
        <v>0.96499999999999631</v>
      </c>
    </row>
    <row r="18" spans="4:10" ht="15.75" thickBot="1" x14ac:dyDescent="0.3">
      <c r="D18" s="12" t="s">
        <v>48</v>
      </c>
      <c r="E18" s="12">
        <v>5</v>
      </c>
      <c r="F18" s="12">
        <v>22</v>
      </c>
      <c r="G18" s="12">
        <v>4.4000000000000004</v>
      </c>
      <c r="H18" s="12">
        <v>0.76000000000000156</v>
      </c>
    </row>
    <row r="21" spans="4:10" ht="15.75" thickBot="1" x14ac:dyDescent="0.3">
      <c r="D21" t="s">
        <v>49</v>
      </c>
    </row>
    <row r="22" spans="4:10" x14ac:dyDescent="0.25">
      <c r="D22" s="13" t="s">
        <v>50</v>
      </c>
      <c r="E22" s="13" t="s">
        <v>51</v>
      </c>
      <c r="F22" s="13" t="s">
        <v>52</v>
      </c>
      <c r="G22" s="13" t="s">
        <v>53</v>
      </c>
      <c r="H22" s="16" t="s">
        <v>54</v>
      </c>
      <c r="I22" s="13" t="s">
        <v>55</v>
      </c>
      <c r="J22" s="15" t="s">
        <v>56</v>
      </c>
    </row>
    <row r="23" spans="4:10" x14ac:dyDescent="0.25">
      <c r="D23" s="11" t="s">
        <v>57</v>
      </c>
      <c r="E23" s="11">
        <v>45.085714285714296</v>
      </c>
      <c r="F23" s="11">
        <v>6</v>
      </c>
      <c r="G23" s="11">
        <v>7.514285714285716</v>
      </c>
      <c r="H23" s="14">
        <v>9.3345164152617599</v>
      </c>
      <c r="I23" s="11">
        <v>1.1904099651570724E-5</v>
      </c>
      <c r="J23" s="11">
        <v>2.4452593950893835</v>
      </c>
    </row>
    <row r="24" spans="4:10" x14ac:dyDescent="0.25">
      <c r="D24" s="11" t="s">
        <v>58</v>
      </c>
      <c r="E24" s="11">
        <v>22.54</v>
      </c>
      <c r="F24" s="11">
        <v>28</v>
      </c>
      <c r="G24" s="11">
        <v>0.80499999999999994</v>
      </c>
      <c r="H24" s="11"/>
      <c r="I24" s="11"/>
      <c r="J24" s="11"/>
    </row>
    <row r="25" spans="4:10" x14ac:dyDescent="0.25">
      <c r="D25" s="11"/>
      <c r="E25" s="11"/>
      <c r="F25" s="11"/>
      <c r="G25" s="11"/>
      <c r="H25" s="11"/>
      <c r="I25" s="11"/>
      <c r="J25" s="11"/>
    </row>
    <row r="26" spans="4:10" ht="15.75" thickBot="1" x14ac:dyDescent="0.3">
      <c r="D26" s="12" t="s">
        <v>59</v>
      </c>
      <c r="E26" s="12">
        <v>67.625714285714295</v>
      </c>
      <c r="F26" s="12">
        <v>34</v>
      </c>
      <c r="G26" s="12"/>
      <c r="H26" s="12"/>
      <c r="I26" s="12"/>
      <c r="J2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25"/>
  <sheetViews>
    <sheetView tabSelected="1" workbookViewId="0">
      <selection activeCell="M19" sqref="M19"/>
    </sheetView>
  </sheetViews>
  <sheetFormatPr defaultRowHeight="15" x14ac:dyDescent="0.25"/>
  <cols>
    <col min="8" max="9" width="12" bestFit="1" customWidth="1"/>
  </cols>
  <sheetData>
    <row r="1" spans="4:19" x14ac:dyDescent="0.25"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/>
      <c r="M1" t="s">
        <v>35</v>
      </c>
    </row>
    <row r="2" spans="4:19" x14ac:dyDescent="0.25">
      <c r="E2" s="9">
        <v>7.1369999999999996</v>
      </c>
      <c r="F2" s="9">
        <v>7.12</v>
      </c>
      <c r="G2" s="9">
        <v>7.0869999999999997</v>
      </c>
      <c r="H2" s="9">
        <v>7.3170000000000002</v>
      </c>
      <c r="I2" s="9">
        <v>7.0910000000000002</v>
      </c>
      <c r="J2" s="9"/>
    </row>
    <row r="3" spans="4:19" ht="15.75" thickBot="1" x14ac:dyDescent="0.3">
      <c r="E3" s="9">
        <v>7.1130000000000004</v>
      </c>
      <c r="F3" s="9">
        <v>7.1509999999999998</v>
      </c>
      <c r="G3" s="9">
        <v>7.11</v>
      </c>
      <c r="H3" s="9">
        <v>7.2859999999999996</v>
      </c>
      <c r="I3" s="9">
        <v>7.0279999999999996</v>
      </c>
      <c r="J3" s="9"/>
      <c r="M3" t="s">
        <v>36</v>
      </c>
    </row>
    <row r="4" spans="4:19" x14ac:dyDescent="0.25">
      <c r="E4" s="9">
        <v>7.1029999999999998</v>
      </c>
      <c r="F4" s="9">
        <v>7.1040000000000001</v>
      </c>
      <c r="G4" s="9">
        <v>7.0979999999999999</v>
      </c>
      <c r="H4" s="9">
        <v>7.3150000000000004</v>
      </c>
      <c r="I4" s="9">
        <v>7.08</v>
      </c>
      <c r="J4" s="9"/>
      <c r="M4" s="13" t="s">
        <v>37</v>
      </c>
      <c r="N4" s="13" t="s">
        <v>38</v>
      </c>
      <c r="O4" s="13" t="s">
        <v>39</v>
      </c>
      <c r="P4" s="13" t="s">
        <v>40</v>
      </c>
      <c r="Q4" s="13" t="s">
        <v>41</v>
      </c>
    </row>
    <row r="5" spans="4:19" x14ac:dyDescent="0.25">
      <c r="E5" s="9">
        <v>7.1269999999999998</v>
      </c>
      <c r="F5" s="9">
        <v>7.1470000000000002</v>
      </c>
      <c r="G5" s="9">
        <v>7.0750000000000002</v>
      </c>
      <c r="H5" s="9">
        <v>7.2830000000000004</v>
      </c>
      <c r="I5" s="9">
        <v>7.117</v>
      </c>
      <c r="J5" s="9"/>
      <c r="M5" s="11" t="s">
        <v>42</v>
      </c>
      <c r="N5" s="11">
        <v>7</v>
      </c>
      <c r="O5" s="11">
        <v>49.778999999999996</v>
      </c>
      <c r="P5" s="11">
        <v>7.1112857142857138</v>
      </c>
      <c r="Q5" s="11">
        <v>2.3757142857142705E-4</v>
      </c>
    </row>
    <row r="6" spans="4:19" x14ac:dyDescent="0.25">
      <c r="E6" s="9">
        <v>7.1</v>
      </c>
      <c r="F6" s="9">
        <v>7.1440000000000001</v>
      </c>
      <c r="G6" s="9">
        <v>7.0919999999999996</v>
      </c>
      <c r="H6" s="9">
        <v>7.298</v>
      </c>
      <c r="I6" s="9">
        <v>7.0910000000000002</v>
      </c>
      <c r="J6" s="9"/>
      <c r="M6" s="11" t="s">
        <v>43</v>
      </c>
      <c r="N6" s="11">
        <v>7</v>
      </c>
      <c r="O6" s="11">
        <v>49.906999999999996</v>
      </c>
      <c r="P6" s="11">
        <v>7.1295714285714284</v>
      </c>
      <c r="Q6" s="11">
        <v>3.6561904761904957E-4</v>
      </c>
    </row>
    <row r="7" spans="4:19" x14ac:dyDescent="0.25">
      <c r="E7" s="9">
        <v>7.0949999999999998</v>
      </c>
      <c r="F7" s="9">
        <v>7.1079999999999997</v>
      </c>
      <c r="G7" s="9">
        <v>7.117</v>
      </c>
      <c r="H7" s="9">
        <v>7.2850000000000001</v>
      </c>
      <c r="I7" s="9">
        <v>7.1619999999999999</v>
      </c>
      <c r="J7" s="9"/>
      <c r="M7" s="11" t="s">
        <v>44</v>
      </c>
      <c r="N7" s="11">
        <v>7</v>
      </c>
      <c r="O7" s="11">
        <v>49.681999999999995</v>
      </c>
      <c r="P7" s="11">
        <v>7.097428571428571</v>
      </c>
      <c r="Q7" s="11">
        <v>2.0228571428571537E-4</v>
      </c>
    </row>
    <row r="8" spans="4:19" x14ac:dyDescent="0.25">
      <c r="E8" s="9">
        <v>7.1040000000000001</v>
      </c>
      <c r="F8" s="9">
        <v>7.133</v>
      </c>
      <c r="G8" s="9">
        <v>7.1029999999999998</v>
      </c>
      <c r="H8" s="9">
        <v>7.2720000000000002</v>
      </c>
      <c r="I8" s="9">
        <v>7.1139999999999999</v>
      </c>
      <c r="J8" s="9"/>
      <c r="M8" s="11" t="s">
        <v>45</v>
      </c>
      <c r="N8" s="11">
        <v>7</v>
      </c>
      <c r="O8" s="11">
        <v>51.056000000000004</v>
      </c>
      <c r="P8" s="11">
        <v>7.2937142857142865</v>
      </c>
      <c r="Q8" s="11">
        <v>2.8923809523809702E-4</v>
      </c>
    </row>
    <row r="9" spans="4:19" ht="15.75" thickBot="1" x14ac:dyDescent="0.3">
      <c r="M9" s="12" t="s">
        <v>46</v>
      </c>
      <c r="N9" s="12">
        <v>7</v>
      </c>
      <c r="O9" s="12">
        <v>49.682999999999993</v>
      </c>
      <c r="P9" s="12">
        <v>7.0975714285714275</v>
      </c>
      <c r="Q9" s="12">
        <v>1.6722857142857205E-3</v>
      </c>
    </row>
    <row r="10" spans="4:19" x14ac:dyDescent="0.25">
      <c r="D10" s="3" t="s">
        <v>0</v>
      </c>
      <c r="E10">
        <f>AVERAGE(E2:E8)</f>
        <v>7.1112857142857138</v>
      </c>
      <c r="F10">
        <f t="shared" ref="F10:I10" si="0">AVERAGE(F2:F8)</f>
        <v>7.1295714285714284</v>
      </c>
      <c r="G10">
        <f t="shared" si="0"/>
        <v>7.097428571428571</v>
      </c>
      <c r="H10">
        <f t="shared" si="0"/>
        <v>7.2937142857142865</v>
      </c>
      <c r="I10">
        <f t="shared" si="0"/>
        <v>7.0975714285714275</v>
      </c>
    </row>
    <row r="11" spans="4:19" x14ac:dyDescent="0.25">
      <c r="D11" s="3" t="s">
        <v>1</v>
      </c>
      <c r="E11">
        <f>_xlfn.STDEV.S(E2:E8)</f>
        <v>1.5413352282077609E-2</v>
      </c>
      <c r="F11">
        <f t="shared" ref="F11:I11" si="1">_xlfn.STDEV.S(F2:F8)</f>
        <v>1.9121167527613201E-2</v>
      </c>
      <c r="G11">
        <f t="shared" si="1"/>
        <v>1.4222718245318487E-2</v>
      </c>
      <c r="H11">
        <f t="shared" si="1"/>
        <v>1.7007001359384228E-2</v>
      </c>
      <c r="I11">
        <f t="shared" si="1"/>
        <v>4.0893590136911684E-2</v>
      </c>
    </row>
    <row r="12" spans="4:19" ht="15.75" thickBot="1" x14ac:dyDescent="0.3">
      <c r="D12" s="3" t="s">
        <v>66</v>
      </c>
      <c r="E12">
        <f>_xlfn.VAR.S(E2:E8)</f>
        <v>2.3757142857142705E-4</v>
      </c>
      <c r="F12">
        <f t="shared" ref="F12:I12" si="2">_xlfn.VAR.S(F2:F8)</f>
        <v>3.6561904761904957E-4</v>
      </c>
      <c r="G12">
        <f t="shared" si="2"/>
        <v>2.0228571428571537E-4</v>
      </c>
      <c r="H12">
        <f t="shared" si="2"/>
        <v>2.8923809523809702E-4</v>
      </c>
      <c r="I12">
        <f t="shared" si="2"/>
        <v>1.6722857142857205E-3</v>
      </c>
      <c r="M12" t="s">
        <v>49</v>
      </c>
    </row>
    <row r="13" spans="4:19" x14ac:dyDescent="0.25">
      <c r="M13" s="13" t="s">
        <v>50</v>
      </c>
      <c r="N13" s="13" t="s">
        <v>51</v>
      </c>
      <c r="O13" s="13" t="s">
        <v>52</v>
      </c>
      <c r="P13" s="13" t="s">
        <v>53</v>
      </c>
      <c r="Q13" s="15" t="s">
        <v>54</v>
      </c>
      <c r="R13" s="13" t="s">
        <v>55</v>
      </c>
      <c r="S13" s="15" t="s">
        <v>56</v>
      </c>
    </row>
    <row r="14" spans="4:19" x14ac:dyDescent="0.25">
      <c r="M14" s="11" t="s">
        <v>57</v>
      </c>
      <c r="N14" s="11">
        <v>0.19599274285714327</v>
      </c>
      <c r="O14" s="11">
        <v>4</v>
      </c>
      <c r="P14" s="11">
        <v>4.8998185714285818E-2</v>
      </c>
      <c r="Q14" s="14">
        <v>88.540270535391485</v>
      </c>
      <c r="R14" s="11">
        <v>3.632611551082397E-16</v>
      </c>
      <c r="S14" s="11">
        <v>2.6896275736914181</v>
      </c>
    </row>
    <row r="15" spans="4:19" x14ac:dyDescent="0.25">
      <c r="M15" s="11" t="s">
        <v>58</v>
      </c>
      <c r="N15" s="11">
        <v>1.6602000000000058E-2</v>
      </c>
      <c r="O15" s="11">
        <v>30</v>
      </c>
      <c r="P15" s="11">
        <v>5.5340000000000196E-4</v>
      </c>
      <c r="Q15" s="11"/>
      <c r="R15" s="11"/>
      <c r="S15" s="11"/>
    </row>
    <row r="16" spans="4:19" x14ac:dyDescent="0.25">
      <c r="M16" s="11"/>
      <c r="N16" s="11"/>
      <c r="O16" s="11"/>
      <c r="P16" s="11"/>
      <c r="Q16" s="11"/>
      <c r="R16" s="11"/>
      <c r="S16" s="11"/>
    </row>
    <row r="17" spans="4:19" ht="15.75" thickBot="1" x14ac:dyDescent="0.3">
      <c r="M17" s="12" t="s">
        <v>59</v>
      </c>
      <c r="N17" s="12">
        <v>0.21259474285714333</v>
      </c>
      <c r="O17" s="12">
        <v>34</v>
      </c>
      <c r="P17" s="12"/>
      <c r="Q17" s="12"/>
      <c r="R17" s="12"/>
      <c r="S17" s="12"/>
    </row>
    <row r="19" spans="4:19" x14ac:dyDescent="0.25">
      <c r="E19" s="3" t="s">
        <v>65</v>
      </c>
      <c r="G19" s="3" t="s">
        <v>26</v>
      </c>
      <c r="L19" s="3" t="s">
        <v>7</v>
      </c>
      <c r="M19" s="3" t="s">
        <v>26</v>
      </c>
    </row>
    <row r="20" spans="4:19" x14ac:dyDescent="0.25">
      <c r="E20" s="3" t="s">
        <v>60</v>
      </c>
      <c r="F20" s="3" t="s">
        <v>61</v>
      </c>
      <c r="G20" s="3" t="s">
        <v>62</v>
      </c>
      <c r="H20" s="3" t="s">
        <v>63</v>
      </c>
      <c r="I20" s="3" t="s">
        <v>64</v>
      </c>
      <c r="L20" s="3" t="s">
        <v>60</v>
      </c>
      <c r="M20" s="3" t="s">
        <v>61</v>
      </c>
      <c r="N20" s="3" t="s">
        <v>62</v>
      </c>
      <c r="O20" s="3" t="s">
        <v>63</v>
      </c>
      <c r="P20" s="3" t="s">
        <v>64</v>
      </c>
    </row>
    <row r="21" spans="4:19" x14ac:dyDescent="0.25">
      <c r="D21" s="3" t="s">
        <v>60</v>
      </c>
      <c r="E21" s="4">
        <v>1</v>
      </c>
      <c r="F21" s="2">
        <f>_xlfn.T.TEST($E$2:$E$8,F2:F8,2,2)</f>
        <v>7.2376411494644924E-2</v>
      </c>
      <c r="G21" s="2">
        <f t="shared" ref="G21:I21" si="3">_xlfn.T.TEST($E$2:$E$8,G2:G8,2,2)</f>
        <v>0.10595842820828727</v>
      </c>
      <c r="H21" s="1">
        <f t="shared" si="3"/>
        <v>7.7593586506801996E-11</v>
      </c>
      <c r="I21" s="2">
        <f t="shared" si="3"/>
        <v>0.42259470308300762</v>
      </c>
      <c r="K21" s="3" t="s">
        <v>60</v>
      </c>
      <c r="L21" s="4">
        <v>1</v>
      </c>
      <c r="M21" s="2">
        <f>_xlfn.F.TEST($E$2:$E$8,F2:F8)</f>
        <v>0.6137641166789034</v>
      </c>
      <c r="N21" s="2">
        <f>_xlfn.F.TEST($E$2:$E$8,G2:G8)</f>
        <v>0.85022997372742504</v>
      </c>
      <c r="O21" s="2">
        <f>_xlfn.F.TEST($E$2:$E$8,H2:H8)</f>
        <v>0.81728578473978908</v>
      </c>
      <c r="P21" s="1">
        <f>_xlfn.F.TEST($E$2:$E$8,I2:I8)</f>
        <v>3.167008229766944E-2</v>
      </c>
    </row>
    <row r="22" spans="4:19" x14ac:dyDescent="0.25">
      <c r="D22" s="3" t="s">
        <v>61</v>
      </c>
      <c r="F22" s="4">
        <v>1</v>
      </c>
      <c r="G22" s="18">
        <f>_xlfn.T.TEST($F$2:$F$8,G2:G8,2,2)</f>
        <v>3.8624389467895753E-3</v>
      </c>
      <c r="H22" s="1">
        <f t="shared" ref="H22:I22" si="4">_xlfn.T.TEST($F$2:$F$8,H2:H8,2,2)</f>
        <v>9.4023149117495421E-10</v>
      </c>
      <c r="I22" s="2">
        <f t="shared" si="4"/>
        <v>8.5262904217339619E-2</v>
      </c>
      <c r="K22" s="3" t="s">
        <v>61</v>
      </c>
      <c r="M22" s="4">
        <v>1</v>
      </c>
      <c r="N22" s="2">
        <f>_xlfn.F.TEST($F$2:$F$8,G2:G8)</f>
        <v>0.48973683343892915</v>
      </c>
      <c r="O22" s="2">
        <f t="shared" ref="O22:P22" si="5">_xlfn.F.TEST($F$2:$F$8,H2:H8)</f>
        <v>0.78327991183417955</v>
      </c>
      <c r="P22" s="2">
        <f t="shared" si="5"/>
        <v>8.6644515639700215E-2</v>
      </c>
    </row>
    <row r="23" spans="4:19" x14ac:dyDescent="0.25">
      <c r="D23" s="3" t="s">
        <v>62</v>
      </c>
      <c r="G23" s="4">
        <v>1</v>
      </c>
      <c r="H23" s="1">
        <f>_xlfn.T.TEST($G$2:$G$8,H2:H8,2,2)</f>
        <v>2.1880732364019488E-11</v>
      </c>
      <c r="I23" s="2">
        <f>_xlfn.T.TEST($G$2:$G$8,I2:I8,2,2)</f>
        <v>0.99317823658153692</v>
      </c>
      <c r="K23" s="3" t="s">
        <v>62</v>
      </c>
      <c r="N23" s="4">
        <v>1</v>
      </c>
      <c r="O23" s="2">
        <f>_xlfn.F.TEST($G$2:$G$8,H2:H8)</f>
        <v>0.67516082430695656</v>
      </c>
      <c r="P23" s="1">
        <f>_xlfn.F.TEST($G$2:$G$8,I2:I8)</f>
        <v>2.1239224834471094E-2</v>
      </c>
    </row>
    <row r="24" spans="4:19" x14ac:dyDescent="0.25">
      <c r="D24" s="3" t="s">
        <v>63</v>
      </c>
      <c r="H24" s="4">
        <v>1</v>
      </c>
      <c r="I24" s="1">
        <f>_xlfn.T.TEST(H2:H8,I2:I8,2,2)</f>
        <v>6.3048721013074832E-8</v>
      </c>
      <c r="K24" s="3" t="s">
        <v>63</v>
      </c>
      <c r="O24" s="4">
        <v>1</v>
      </c>
      <c r="P24" s="2">
        <f>_xlfn.F.TEST(H2:H8,I2:I8)</f>
        <v>5.077680110927163E-2</v>
      </c>
    </row>
    <row r="25" spans="4:19" x14ac:dyDescent="0.25">
      <c r="D25" s="3" t="s">
        <v>64</v>
      </c>
      <c r="I25" s="4">
        <v>1</v>
      </c>
      <c r="J25" s="17"/>
      <c r="K25" s="3" t="s">
        <v>64</v>
      </c>
      <c r="P25" s="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két adatsor</vt:lpstr>
      <vt:lpstr>poisson</vt:lpstr>
      <vt:lpstr>AgNO3</vt:lpstr>
      <vt:lpstr>tej</vt:lpstr>
      <vt:lpstr>pH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 Hallgato</dc:creator>
  <cp:lastModifiedBy>TTK Hallgato</cp:lastModifiedBy>
  <dcterms:created xsi:type="dcterms:W3CDTF">2019-10-14T15:44:05Z</dcterms:created>
  <dcterms:modified xsi:type="dcterms:W3CDTF">2019-10-14T17:01:17Z</dcterms:modified>
</cp:coreProperties>
</file>