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osk_ttkhallgato\Desktop\"/>
    </mc:Choice>
  </mc:AlternateContent>
  <bookViews>
    <workbookView xWindow="0" yWindow="0" windowWidth="28800" windowHeight="12300"/>
  </bookViews>
  <sheets>
    <sheet name="gyak_zh2" sheetId="1" r:id="rId1"/>
  </sheets>
  <definedNames>
    <definedName name="solver_adj" localSheetId="0" hidden="1">gyak_zh2!$C$45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gyak_zh2!$C$47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101.325</definedName>
    <definedName name="solver_ver" localSheetId="0" hidden="1">3</definedName>
  </definedNames>
  <calcPr calcId="162913"/>
</workbook>
</file>

<file path=xl/calcChain.xml><?xml version="1.0" encoding="utf-8"?>
<calcChain xmlns="http://schemas.openxmlformats.org/spreadsheetml/2006/main">
  <c r="L5" i="1" l="1" a="1"/>
  <c r="L6" i="1" s="1"/>
  <c r="I41" i="1"/>
  <c r="F26" i="1" a="1"/>
  <c r="G26" i="1" s="1"/>
  <c r="L5" i="1" l="1"/>
  <c r="L7" i="1"/>
  <c r="F26" i="1"/>
  <c r="O21" i="1" l="1"/>
  <c r="C47" i="1" l="1"/>
  <c r="B36" i="1"/>
  <c r="B35" i="1"/>
  <c r="M34" i="1"/>
  <c r="M33" i="1"/>
  <c r="M32" i="1"/>
  <c r="M31" i="1"/>
  <c r="M30" i="1"/>
  <c r="M29" i="1"/>
  <c r="M28" i="1"/>
  <c r="M27" i="1"/>
  <c r="M26" i="1"/>
  <c r="M25" i="1"/>
  <c r="M24" i="1"/>
  <c r="F24" i="1"/>
  <c r="M23" i="1"/>
  <c r="F23" i="1"/>
  <c r="M22" i="1"/>
  <c r="M21" i="1"/>
  <c r="O20" i="1"/>
  <c r="M20" i="1"/>
  <c r="M19" i="1"/>
  <c r="M18" i="1"/>
  <c r="M17" i="1"/>
  <c r="M16" i="1"/>
  <c r="M15" i="1"/>
  <c r="B11" i="1" a="1"/>
  <c r="D11" i="1" s="1"/>
  <c r="G10" i="1" a="1"/>
  <c r="G10" i="1" s="1"/>
  <c r="M36" i="1" l="1"/>
  <c r="B12" i="1"/>
  <c r="H10" i="1"/>
  <c r="C12" i="1"/>
  <c r="D13" i="1"/>
  <c r="I10" i="1"/>
  <c r="D12" i="1"/>
  <c r="J10" i="1"/>
  <c r="B13" i="1"/>
  <c r="B11" i="1"/>
  <c r="C13" i="1"/>
  <c r="C11" i="1"/>
  <c r="B16" i="1" l="1" a="1"/>
  <c r="C18" i="1" l="1"/>
  <c r="B16" i="1"/>
  <c r="B18" i="1"/>
  <c r="C17" i="1"/>
  <c r="B17" i="1"/>
  <c r="D16" i="1"/>
  <c r="D17" i="1"/>
  <c r="C16" i="1"/>
  <c r="D18" i="1"/>
  <c r="B21" i="1" l="1"/>
</calcChain>
</file>

<file path=xl/sharedStrings.xml><?xml version="1.0" encoding="utf-8"?>
<sst xmlns="http://schemas.openxmlformats.org/spreadsheetml/2006/main" count="76" uniqueCount="68">
  <si>
    <t>x</t>
  </si>
  <si>
    <t>y</t>
  </si>
  <si>
    <t>p1</t>
  </si>
  <si>
    <t>p2</t>
  </si>
  <si>
    <t>p3</t>
  </si>
  <si>
    <t>módosuló</t>
  </si>
  <si>
    <t>t</t>
  </si>
  <si>
    <t>c(t)</t>
  </si>
  <si>
    <t>c(p1,p2,p3)</t>
  </si>
  <si>
    <t>cél</t>
  </si>
  <si>
    <t>solver: célfüggvény minimumát keressük</t>
  </si>
  <si>
    <t>A1</t>
  </si>
  <si>
    <t>B1</t>
  </si>
  <si>
    <t>C1</t>
  </si>
  <si>
    <t>A2</t>
  </si>
  <si>
    <t>B2</t>
  </si>
  <si>
    <t>C2</t>
  </si>
  <si>
    <t>solver: cél értéke 101,325</t>
  </si>
  <si>
    <t>X</t>
  </si>
  <si>
    <t>X^-1</t>
  </si>
  <si>
    <t>X*X^-1 = I</t>
  </si>
  <si>
    <t>det(I)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</si>
  <si>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</si>
  <si>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</si>
  <si>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</si>
  <si>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</si>
  <si>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</si>
  <si>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</si>
  <si>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</si>
  <si>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</si>
  <si>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</si>
  <si>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</si>
  <si>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Egytényezős varianciaanalízis</t>
  </si>
  <si>
    <t>ÖSSZESÍTÉS</t>
  </si>
  <si>
    <t>Csoportok</t>
  </si>
  <si>
    <t>Darabszám</t>
  </si>
  <si>
    <t>Összeg</t>
  </si>
  <si>
    <t>Átlag</t>
  </si>
  <si>
    <t>Variancia</t>
  </si>
  <si>
    <t>Oszlop 1</t>
  </si>
  <si>
    <t>Oszlop 2</t>
  </si>
  <si>
    <t>Oszlop 3</t>
  </si>
  <si>
    <t>Oszlop 4</t>
  </si>
  <si>
    <t>Oszlop 5</t>
  </si>
  <si>
    <t>Oszlop 6</t>
  </si>
  <si>
    <t>Oszlop 7</t>
  </si>
  <si>
    <t>Oszlop 8</t>
  </si>
  <si>
    <t>Oszlop 9</t>
  </si>
  <si>
    <t>Oszlop 10</t>
  </si>
  <si>
    <t>VARIANCIAANALÍZIS</t>
  </si>
  <si>
    <t>Tényezők</t>
  </si>
  <si>
    <t>SS</t>
  </si>
  <si>
    <t>df</t>
  </si>
  <si>
    <t>MS</t>
  </si>
  <si>
    <t>p-érték</t>
  </si>
  <si>
    <t>F krit.</t>
  </si>
  <si>
    <t>Csoportok között</t>
  </si>
  <si>
    <t>Csoporton belül</t>
  </si>
  <si>
    <t>Összesen</t>
  </si>
  <si>
    <t>meredekség</t>
  </si>
  <si>
    <t>tengelymetszet</t>
  </si>
  <si>
    <t>x1</t>
  </si>
  <si>
    <t>x2</t>
  </si>
  <si>
    <t>cA</t>
  </si>
  <si>
    <t>cB</t>
  </si>
  <si>
    <t>cC</t>
  </si>
  <si>
    <t>mért (b)</t>
  </si>
  <si>
    <t>eh mátrix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</si>
</sst>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7">
    <font>
      <sz val="11"/>
      <color theme="1"/>
      <name val="Liberation Sans"/>
      <charset val="238"/>
    </font>
    <font>
      <b/>
      <i/>
      <sz val="16"/>
      <color theme="1"/>
      <name val="Liberation Sans"/>
      <charset val="238"/>
    </font>
    <font>
      <b/>
      <i/>
      <u/>
      <sz val="11"/>
      <color theme="1"/>
      <name val="Liberation Sans"/>
      <charset val="238"/>
    </font>
    <font>
      <b/>
      <sz val="11"/>
      <color theme="1"/>
      <name val="Liberation Sans"/>
      <charset val="238"/>
    </font>
    <font>
      <i/>
      <sz val="11"/>
      <color theme="1"/>
      <name val="Liberation Sans"/>
      <charset val="238"/>
    </font>
    <font>
      <b/>
      <i/>
      <sz val="11"/>
      <name val="Liberation Sans"/>
      <charset val="238"/>
    </font>
    <font>
      <sz val="11"/>
      <name val="Liberation Sans"/>
      <charset val="238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/>
      <right style="medium">
        <color theme="8"/>
      </right>
      <top/>
      <bottom/>
      <diagonal/>
    </border>
    <border>
      <left/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/>
      <right style="thin">
        <color theme="8"/>
      </right>
      <top style="medium">
        <color theme="8"/>
      </top>
      <bottom/>
      <diagonal/>
    </border>
    <border>
      <left style="medium">
        <color indexed="64"/>
      </left>
      <right style="medium">
        <color rgb="FFFF0000"/>
      </right>
      <top style="medium">
        <color rgb="FFFF0000"/>
      </top>
      <bottom/>
      <diagonal/>
    </border>
    <border>
      <left style="medium">
        <color indexed="64"/>
      </left>
      <right style="medium">
        <color rgb="FFFF0000"/>
      </right>
      <top/>
      <bottom/>
      <diagonal/>
    </border>
    <border>
      <left style="medium">
        <color indexed="64"/>
      </left>
      <right style="medium">
        <color rgb="FFFF0000"/>
      </right>
      <top/>
      <bottom style="medium">
        <color rgb="FFFF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Border="1"/>
    <xf numFmtId="0" fontId="3" fillId="0" borderId="0" xfId="0" applyFont="1" applyBorder="1"/>
    <xf numFmtId="0" fontId="3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" xfId="0" applyFont="1" applyBorder="1"/>
    <xf numFmtId="0" fontId="3" fillId="0" borderId="4" xfId="0" applyFont="1" applyBorder="1"/>
    <xf numFmtId="0" fontId="0" fillId="0" borderId="0" xfId="0" applyFill="1" applyBorder="1" applyAlignment="1"/>
    <xf numFmtId="0" fontId="0" fillId="0" borderId="7" xfId="0" applyFill="1" applyBorder="1" applyAlignment="1"/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0" fillId="0" borderId="4" xfId="0" applyFill="1" applyBorder="1" applyAlignment="1"/>
    <xf numFmtId="0" fontId="0" fillId="0" borderId="6" xfId="0" applyFill="1" applyBorder="1" applyAlignment="1"/>
    <xf numFmtId="0" fontId="3" fillId="0" borderId="2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/>
    <xf numFmtId="0" fontId="3" fillId="0" borderId="8" xfId="0" applyFont="1" applyBorder="1"/>
    <xf numFmtId="0" fontId="0" fillId="0" borderId="9" xfId="0" applyFont="1" applyBorder="1"/>
    <xf numFmtId="0" fontId="0" fillId="0" borderId="11" xfId="0" applyFont="1" applyBorder="1"/>
    <xf numFmtId="0" fontId="0" fillId="2" borderId="4" xfId="0" applyFill="1" applyBorder="1"/>
    <xf numFmtId="0" fontId="0" fillId="2" borderId="6" xfId="0" applyFill="1" applyBorder="1"/>
    <xf numFmtId="0" fontId="5" fillId="0" borderId="12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2" borderId="0" xfId="0" applyFont="1" applyFill="1" applyBorder="1" applyAlignme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5">
    <cellStyle name="Heading" xfId="1"/>
    <cellStyle name="Heading1" xfId="2"/>
    <cellStyle name="Normá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63"/>
  <sheetViews>
    <sheetView tabSelected="1" zoomScale="70" zoomScaleNormal="70" workbookViewId="0">
      <selection activeCell="AA17" sqref="AA17"/>
    </sheetView>
  </sheetViews>
  <sheetFormatPr defaultRowHeight="14.25"/>
  <cols>
    <col min="1" max="6" width="10.625" customWidth="1"/>
    <col min="7" max="7" width="14.5" customWidth="1"/>
    <col min="8" max="15" width="10.625" customWidth="1"/>
  </cols>
  <sheetData>
    <row r="3" spans="2:15" ht="15" thickBot="1"/>
    <row r="4" spans="2:15" ht="15.75" thickBot="1">
      <c r="G4" s="17" t="s">
        <v>66</v>
      </c>
      <c r="H4" s="25" t="s">
        <v>67</v>
      </c>
      <c r="I4" s="2"/>
      <c r="J4" s="2"/>
      <c r="K4" s="2"/>
      <c r="L4" s="3"/>
    </row>
    <row r="5" spans="2:15" ht="15.75" thickBot="1">
      <c r="F5" s="6"/>
      <c r="G5" s="44">
        <v>0.29899999999999999</v>
      </c>
      <c r="H5" s="43">
        <v>215.3</v>
      </c>
      <c r="I5" s="38">
        <v>26.7</v>
      </c>
      <c r="J5" s="39">
        <v>56.3</v>
      </c>
      <c r="K5" s="5" t="s">
        <v>63</v>
      </c>
      <c r="L5" s="10">
        <f t="array" ref="L5:L7">MMULT(MINVERSE(H5:J7),G5:G7)</f>
        <v>7.0192793066894E-4</v>
      </c>
    </row>
    <row r="6" spans="2:15" ht="15">
      <c r="B6" s="17" t="s">
        <v>18</v>
      </c>
      <c r="C6" s="2"/>
      <c r="D6" s="3"/>
      <c r="F6" s="6"/>
      <c r="G6" s="45">
        <v>0.19700000000000001</v>
      </c>
      <c r="H6" s="6">
        <v>64.5</v>
      </c>
      <c r="I6" s="6">
        <v>200.4</v>
      </c>
      <c r="J6" s="40">
        <v>11.4</v>
      </c>
      <c r="K6" s="5" t="s">
        <v>64</v>
      </c>
      <c r="L6" s="10">
        <v>6.2454841717793754E-4</v>
      </c>
    </row>
    <row r="7" spans="2:15" ht="15.75" thickBot="1">
      <c r="B7" s="9">
        <v>1</v>
      </c>
      <c r="C7" s="6">
        <v>2</v>
      </c>
      <c r="D7" s="10">
        <v>3</v>
      </c>
      <c r="F7" s="6"/>
      <c r="G7" s="46">
        <v>0.33100000000000002</v>
      </c>
      <c r="H7" s="41">
        <v>19.399999999999999</v>
      </c>
      <c r="I7" s="41">
        <v>10.8</v>
      </c>
      <c r="J7" s="42">
        <v>133.30000000000001</v>
      </c>
      <c r="K7" s="5" t="s">
        <v>65</v>
      </c>
      <c r="L7" s="10">
        <v>2.3303636552100583E-3</v>
      </c>
    </row>
    <row r="8" spans="2:15">
      <c r="B8" s="9">
        <v>3</v>
      </c>
      <c r="C8" s="6">
        <v>2</v>
      </c>
      <c r="D8" s="10">
        <v>5</v>
      </c>
      <c r="G8" s="9"/>
      <c r="H8" s="6"/>
      <c r="I8" s="6"/>
      <c r="J8" s="6"/>
      <c r="K8" s="6"/>
      <c r="L8" s="10"/>
    </row>
    <row r="9" spans="2:15" ht="15">
      <c r="B9" s="9">
        <v>7</v>
      </c>
      <c r="C9" s="6">
        <v>4</v>
      </c>
      <c r="D9" s="10">
        <v>2</v>
      </c>
      <c r="G9" s="18" t="s">
        <v>65</v>
      </c>
      <c r="H9" s="7" t="s">
        <v>64</v>
      </c>
      <c r="I9" s="7" t="s">
        <v>63</v>
      </c>
      <c r="J9" s="6"/>
      <c r="K9" s="6"/>
      <c r="L9" s="10"/>
    </row>
    <row r="10" spans="2:15" ht="15.75" thickBot="1">
      <c r="B10" s="18" t="s">
        <v>19</v>
      </c>
      <c r="C10" s="6"/>
      <c r="D10" s="10"/>
      <c r="G10" s="11">
        <f t="array" ref="G10:J10">LINEST(G5:G7,H5:J7,0,0)</f>
        <v>2.3303636552100587E-3</v>
      </c>
      <c r="H10" s="12">
        <v>6.2454841717793754E-4</v>
      </c>
      <c r="I10" s="12">
        <v>7.0192793066894E-4</v>
      </c>
      <c r="J10" s="12">
        <v>0</v>
      </c>
      <c r="K10" s="12"/>
      <c r="L10" s="13"/>
    </row>
    <row r="11" spans="2:15">
      <c r="B11" s="9">
        <f t="array" ref="B11:D13">MINVERSE(B7:D9)</f>
        <v>-0.44444444444444448</v>
      </c>
      <c r="C11" s="6">
        <v>0.22222222222222224</v>
      </c>
      <c r="D11" s="10">
        <v>0.11111111111111112</v>
      </c>
    </row>
    <row r="12" spans="2:15" ht="15" thickBot="1">
      <c r="B12" s="9">
        <v>0.80555555555555558</v>
      </c>
      <c r="C12" s="6">
        <v>-0.52777777777777779</v>
      </c>
      <c r="D12" s="10">
        <v>0.1111111111111111</v>
      </c>
    </row>
    <row r="13" spans="2:15" ht="15" thickBot="1">
      <c r="B13" s="9">
        <v>-5.5555555555555573E-2</v>
      </c>
      <c r="C13" s="6">
        <v>0.27777777777777779</v>
      </c>
      <c r="D13" s="10">
        <v>-0.1111111111111111</v>
      </c>
      <c r="I13" s="1"/>
      <c r="J13" s="2"/>
      <c r="K13" s="2"/>
      <c r="L13" s="2"/>
      <c r="M13" s="3"/>
    </row>
    <row r="14" spans="2:15" ht="15">
      <c r="B14" s="9"/>
      <c r="C14" s="6"/>
      <c r="D14" s="10"/>
      <c r="F14" s="26" t="s">
        <v>0</v>
      </c>
      <c r="G14" s="28" t="s">
        <v>1</v>
      </c>
      <c r="I14" s="4" t="s">
        <v>6</v>
      </c>
      <c r="J14" s="5" t="s">
        <v>7</v>
      </c>
      <c r="K14" s="6"/>
      <c r="L14" s="7" t="s">
        <v>5</v>
      </c>
      <c r="M14" s="8" t="s">
        <v>8</v>
      </c>
      <c r="O14" s="14">
        <v>2.23</v>
      </c>
    </row>
    <row r="15" spans="2:15" ht="15">
      <c r="B15" s="18" t="s">
        <v>20</v>
      </c>
      <c r="C15" s="6"/>
      <c r="D15" s="10"/>
      <c r="F15" s="9">
        <v>0.2</v>
      </c>
      <c r="G15" s="10">
        <v>-1.18</v>
      </c>
      <c r="I15" s="9">
        <v>0.5</v>
      </c>
      <c r="J15" s="6">
        <v>0.98</v>
      </c>
      <c r="K15" s="5" t="s">
        <v>2</v>
      </c>
      <c r="L15" s="6">
        <v>1</v>
      </c>
      <c r="M15" s="10">
        <f t="shared" ref="M15:M34" si="0">$L$15*COS($L$16*I15)*EXP(-$L$17*I15)</f>
        <v>0.53228073021567079</v>
      </c>
      <c r="O15" s="15">
        <v>2.16</v>
      </c>
    </row>
    <row r="16" spans="2:15" ht="15">
      <c r="B16" s="9">
        <f t="array" ref="B16:D18">MMULT(B7:D9,B11:D13)</f>
        <v>1</v>
      </c>
      <c r="C16" s="6">
        <v>0</v>
      </c>
      <c r="D16" s="10">
        <v>0</v>
      </c>
      <c r="F16" s="9">
        <v>0.4</v>
      </c>
      <c r="G16" s="10">
        <v>-1.41</v>
      </c>
      <c r="I16" s="9">
        <v>1</v>
      </c>
      <c r="J16" s="6">
        <v>-0.68</v>
      </c>
      <c r="K16" s="5" t="s">
        <v>3</v>
      </c>
      <c r="L16" s="6">
        <v>1</v>
      </c>
      <c r="M16" s="10">
        <f t="shared" si="0"/>
        <v>0.19876611034641298</v>
      </c>
      <c r="O16" s="15">
        <v>2.13</v>
      </c>
    </row>
    <row r="17" spans="2:24" ht="15">
      <c r="B17" s="9">
        <v>-1.6653345369377348E-16</v>
      </c>
      <c r="C17" s="6">
        <v>1</v>
      </c>
      <c r="D17" s="10">
        <v>0</v>
      </c>
      <c r="F17" s="9">
        <v>0.6</v>
      </c>
      <c r="G17" s="10">
        <v>-1.6</v>
      </c>
      <c r="I17" s="9">
        <v>1.5</v>
      </c>
      <c r="J17" s="6">
        <v>-1.47</v>
      </c>
      <c r="K17" s="5" t="s">
        <v>4</v>
      </c>
      <c r="L17" s="6">
        <v>1</v>
      </c>
      <c r="M17" s="10">
        <f t="shared" si="0"/>
        <v>1.5783603136566328E-2</v>
      </c>
      <c r="O17" s="15">
        <v>2.2200000000000002</v>
      </c>
    </row>
    <row r="18" spans="2:24">
      <c r="B18" s="9">
        <v>1.3877787807814457E-17</v>
      </c>
      <c r="C18" s="6">
        <v>0</v>
      </c>
      <c r="D18" s="10">
        <v>1</v>
      </c>
      <c r="F18" s="9">
        <v>0.8</v>
      </c>
      <c r="G18" s="10">
        <v>-1.81</v>
      </c>
      <c r="I18" s="9">
        <v>2</v>
      </c>
      <c r="J18" s="6">
        <v>-0.88</v>
      </c>
      <c r="K18" s="6"/>
      <c r="L18" s="6"/>
      <c r="M18" s="10">
        <f t="shared" si="0"/>
        <v>-5.6319349992127891E-2</v>
      </c>
      <c r="O18" s="15">
        <v>2.19</v>
      </c>
    </row>
    <row r="19" spans="2:24">
      <c r="B19" s="9"/>
      <c r="C19" s="6"/>
      <c r="D19" s="10"/>
      <c r="F19" s="9">
        <v>1</v>
      </c>
      <c r="G19" s="10">
        <v>-1.99</v>
      </c>
      <c r="I19" s="9">
        <v>2.5</v>
      </c>
      <c r="J19" s="6">
        <v>0.34</v>
      </c>
      <c r="K19" s="6"/>
      <c r="L19" s="6"/>
      <c r="M19" s="10">
        <f t="shared" si="0"/>
        <v>-6.5761872579715358E-2</v>
      </c>
      <c r="O19" s="15"/>
    </row>
    <row r="20" spans="2:24" ht="15">
      <c r="B20" s="18" t="s">
        <v>21</v>
      </c>
      <c r="C20" s="6"/>
      <c r="D20" s="10"/>
      <c r="F20" s="9">
        <v>1.2</v>
      </c>
      <c r="G20" s="10">
        <v>-2.17</v>
      </c>
      <c r="I20" s="9">
        <v>3</v>
      </c>
      <c r="J20" s="6">
        <v>1.05</v>
      </c>
      <c r="K20" s="6"/>
      <c r="L20" s="6"/>
      <c r="M20" s="10">
        <f t="shared" si="0"/>
        <v>-4.9288824111918692E-2</v>
      </c>
      <c r="O20" s="15">
        <f>AVERAGE(O14:O18)</f>
        <v>2.1859999999999999</v>
      </c>
    </row>
    <row r="21" spans="2:24" ht="15" thickBot="1">
      <c r="B21" s="11">
        <f>MDETERM(B16:D18)</f>
        <v>1</v>
      </c>
      <c r="C21" s="12"/>
      <c r="D21" s="13"/>
      <c r="F21" s="9"/>
      <c r="G21" s="10"/>
      <c r="I21" s="9">
        <v>3.5</v>
      </c>
      <c r="J21" s="6">
        <v>0.75</v>
      </c>
      <c r="K21" s="6"/>
      <c r="L21" s="6"/>
      <c r="M21" s="10">
        <f t="shared" si="0"/>
        <v>-2.8278541644514394E-2</v>
      </c>
      <c r="O21" s="16">
        <f>_xlfn.CONFIDENCE.T(0.05,_xlfn.STDEV.S(O14:O18),5)</f>
        <v>5.164486429523437E-2</v>
      </c>
    </row>
    <row r="22" spans="2:24">
      <c r="F22" s="9"/>
      <c r="G22" s="10"/>
      <c r="I22" s="9">
        <v>4</v>
      </c>
      <c r="J22" s="6">
        <v>-0.13</v>
      </c>
      <c r="K22" s="6"/>
      <c r="L22" s="6"/>
      <c r="M22" s="10">
        <f t="shared" si="0"/>
        <v>-1.197190052166259E-2</v>
      </c>
    </row>
    <row r="23" spans="2:24" ht="15">
      <c r="F23" s="9">
        <f>SLOPE(G15:G20,F15:F20)</f>
        <v>-0.98571428571428565</v>
      </c>
      <c r="G23" s="8" t="s">
        <v>59</v>
      </c>
      <c r="I23" s="9">
        <v>4.5</v>
      </c>
      <c r="J23" s="6">
        <v>-0.74</v>
      </c>
      <c r="K23" s="6"/>
      <c r="L23" s="6"/>
      <c r="M23" s="10">
        <f t="shared" si="0"/>
        <v>-2.3417298061525513E-3</v>
      </c>
    </row>
    <row r="24" spans="2:24" ht="15">
      <c r="F24" s="9">
        <f>INTERCEPT(G15:G20,F15:F20)</f>
        <v>-1.0033333333333334</v>
      </c>
      <c r="G24" s="8" t="s">
        <v>60</v>
      </c>
      <c r="I24" s="9">
        <v>5</v>
      </c>
      <c r="J24" s="6">
        <v>-0.62</v>
      </c>
      <c r="K24" s="6"/>
      <c r="L24" s="6"/>
      <c r="M24" s="10">
        <f t="shared" si="0"/>
        <v>1.9113007712959706E-3</v>
      </c>
    </row>
    <row r="25" spans="2:24">
      <c r="F25" s="9"/>
      <c r="G25" s="10"/>
      <c r="I25" s="9">
        <v>5.5</v>
      </c>
      <c r="J25" s="6">
        <v>0</v>
      </c>
      <c r="K25" s="6"/>
      <c r="L25" s="6"/>
      <c r="M25" s="10">
        <f t="shared" si="0"/>
        <v>2.8961713928762978E-3</v>
      </c>
    </row>
    <row r="26" spans="2:24" ht="15" thickBot="1">
      <c r="F26" s="9">
        <f t="array" ref="F26:G26">LINEST(G15:G20,F15:F20,1,0)</f>
        <v>-0.98571428571428588</v>
      </c>
      <c r="G26" s="10">
        <v>-1.0033333333333332</v>
      </c>
      <c r="I26" s="9">
        <v>6</v>
      </c>
      <c r="J26" s="6">
        <v>0.51</v>
      </c>
      <c r="K26" s="6"/>
      <c r="L26" s="6"/>
      <c r="M26" s="10">
        <f t="shared" si="0"/>
        <v>2.3800241880049559E-3</v>
      </c>
    </row>
    <row r="27" spans="2:24" ht="15.75" thickBot="1">
      <c r="B27" s="26" t="s">
        <v>61</v>
      </c>
      <c r="C27" s="28" t="s">
        <v>62</v>
      </c>
      <c r="F27" s="29" t="s">
        <v>59</v>
      </c>
      <c r="G27" s="30" t="s">
        <v>60</v>
      </c>
      <c r="I27" s="9">
        <v>6.5</v>
      </c>
      <c r="J27" s="6">
        <v>0.49</v>
      </c>
      <c r="K27" s="6"/>
      <c r="L27" s="6"/>
      <c r="M27" s="10">
        <f t="shared" si="0"/>
        <v>1.4682401118964231E-3</v>
      </c>
    </row>
    <row r="28" spans="2:24" ht="15" thickBot="1">
      <c r="B28" s="9">
        <v>0.33</v>
      </c>
      <c r="C28" s="10">
        <v>0.19</v>
      </c>
      <c r="I28" s="9">
        <v>7</v>
      </c>
      <c r="J28" s="6">
        <v>7.0000000000000007E-2</v>
      </c>
      <c r="K28" s="6"/>
      <c r="L28" s="6"/>
      <c r="M28" s="10">
        <f t="shared" si="0"/>
        <v>6.8746986952655342E-4</v>
      </c>
    </row>
    <row r="29" spans="2:24" ht="15">
      <c r="B29" s="9">
        <v>0.1</v>
      </c>
      <c r="C29" s="10">
        <v>0.18</v>
      </c>
      <c r="I29" s="9">
        <v>7.5</v>
      </c>
      <c r="J29" s="6">
        <v>-0.34</v>
      </c>
      <c r="K29" s="6"/>
      <c r="L29" s="6"/>
      <c r="M29" s="10">
        <f t="shared" si="0"/>
        <v>1.9171857643577938E-4</v>
      </c>
      <c r="O29" s="26" t="s">
        <v>22</v>
      </c>
      <c r="P29" s="27" t="s">
        <v>23</v>
      </c>
      <c r="Q29" s="27" t="s">
        <v>24</v>
      </c>
      <c r="R29" s="27" t="s">
        <v>25</v>
      </c>
      <c r="S29" s="27" t="s">
        <v>26</v>
      </c>
      <c r="T29" s="27" t="s">
        <v>27</v>
      </c>
      <c r="U29" s="27" t="s">
        <v>28</v>
      </c>
      <c r="V29" s="27" t="s">
        <v>29</v>
      </c>
      <c r="W29" s="27" t="s">
        <v>30</v>
      </c>
      <c r="X29" s="28" t="s">
        <v>31</v>
      </c>
    </row>
    <row r="30" spans="2:24">
      <c r="B30" s="9">
        <v>0.13</v>
      </c>
      <c r="C30" s="10">
        <v>0.25</v>
      </c>
      <c r="I30" s="9">
        <v>8</v>
      </c>
      <c r="J30" s="6">
        <v>-0.39</v>
      </c>
      <c r="K30" s="6"/>
      <c r="L30" s="6"/>
      <c r="M30" s="10">
        <f t="shared" si="0"/>
        <v>-4.8809823701341821E-5</v>
      </c>
      <c r="O30" s="9">
        <v>9.6920000000000002</v>
      </c>
      <c r="P30" s="6">
        <v>9.6560000000000006</v>
      </c>
      <c r="Q30" s="6">
        <v>9.9710000000000001</v>
      </c>
      <c r="R30" s="6">
        <v>10.087999999999999</v>
      </c>
      <c r="S30" s="6">
        <v>9.8670000000000009</v>
      </c>
      <c r="T30" s="6">
        <v>10.253</v>
      </c>
      <c r="U30" s="6">
        <v>9.8740000000000006</v>
      </c>
      <c r="V30" s="6">
        <v>9.9890000000000008</v>
      </c>
      <c r="W30" s="6">
        <v>10.307</v>
      </c>
      <c r="X30" s="10">
        <v>9.7870000000000008</v>
      </c>
    </row>
    <row r="31" spans="2:24">
      <c r="B31" s="9">
        <v>0.11</v>
      </c>
      <c r="C31" s="10">
        <v>0.17</v>
      </c>
      <c r="I31" s="9">
        <v>8.5</v>
      </c>
      <c r="J31" s="6">
        <v>-0.11</v>
      </c>
      <c r="K31" s="6"/>
      <c r="L31" s="6"/>
      <c r="M31" s="10">
        <f t="shared" si="0"/>
        <v>-1.224903799642757E-4</v>
      </c>
      <c r="O31" s="9">
        <v>9.8179999999999996</v>
      </c>
      <c r="P31" s="6">
        <v>10.209</v>
      </c>
      <c r="Q31" s="6">
        <v>9.5489999999999995</v>
      </c>
      <c r="R31" s="6">
        <v>9.4179999999999993</v>
      </c>
      <c r="S31" s="6">
        <v>9.5239999999999991</v>
      </c>
      <c r="T31" s="6">
        <v>10.449</v>
      </c>
      <c r="U31" s="6">
        <v>9.5259999999999998</v>
      </c>
      <c r="V31" s="6">
        <v>10.311</v>
      </c>
      <c r="W31" s="6">
        <v>9.8030000000000008</v>
      </c>
      <c r="X31" s="10">
        <v>9.4220000000000006</v>
      </c>
    </row>
    <row r="32" spans="2:24">
      <c r="B32" s="9">
        <v>0.28000000000000003</v>
      </c>
      <c r="C32" s="10">
        <v>0.22</v>
      </c>
      <c r="I32" s="9">
        <v>9</v>
      </c>
      <c r="J32" s="6">
        <v>0.22</v>
      </c>
      <c r="K32" s="6"/>
      <c r="L32" s="6"/>
      <c r="M32" s="10">
        <f t="shared" si="0"/>
        <v>-1.1244240711663303E-4</v>
      </c>
      <c r="O32" s="9">
        <v>10.579000000000001</v>
      </c>
      <c r="P32" s="6">
        <v>9.6609999999999996</v>
      </c>
      <c r="Q32" s="6">
        <v>10.438000000000001</v>
      </c>
      <c r="R32" s="6">
        <v>9.9830000000000005</v>
      </c>
      <c r="S32" s="6">
        <v>10.016</v>
      </c>
      <c r="T32" s="6">
        <v>10.337999999999999</v>
      </c>
      <c r="U32" s="6">
        <v>9.4710000000000001</v>
      </c>
      <c r="V32" s="6">
        <v>10.144</v>
      </c>
      <c r="W32" s="6">
        <v>10.311</v>
      </c>
      <c r="X32" s="10">
        <v>9.8879999999999999</v>
      </c>
    </row>
    <row r="33" spans="2:24">
      <c r="B33" s="9">
        <v>0.31</v>
      </c>
      <c r="C33" s="10">
        <v>0.24</v>
      </c>
      <c r="I33" s="9">
        <v>9.5</v>
      </c>
      <c r="J33" s="6">
        <v>0.31</v>
      </c>
      <c r="K33" s="6"/>
      <c r="L33" s="6"/>
      <c r="M33" s="10">
        <f t="shared" si="0"/>
        <v>-7.4640160604362929E-5</v>
      </c>
      <c r="O33" s="9">
        <v>9.6449999999999996</v>
      </c>
      <c r="P33" s="6">
        <v>10.66</v>
      </c>
      <c r="Q33" s="6">
        <v>10.063000000000001</v>
      </c>
      <c r="R33" s="6">
        <v>10.228</v>
      </c>
      <c r="S33" s="6">
        <v>10.182</v>
      </c>
      <c r="T33" s="6">
        <v>9.2799999999999994</v>
      </c>
      <c r="U33" s="6">
        <v>10.000999999999999</v>
      </c>
      <c r="V33" s="6">
        <v>10</v>
      </c>
      <c r="W33" s="6">
        <v>10.516999999999999</v>
      </c>
      <c r="X33" s="10">
        <v>9.6329999999999991</v>
      </c>
    </row>
    <row r="34" spans="2:24">
      <c r="B34" s="9"/>
      <c r="C34" s="10"/>
      <c r="I34" s="9">
        <v>10</v>
      </c>
      <c r="J34" s="6">
        <v>0.11</v>
      </c>
      <c r="K34" s="6"/>
      <c r="L34" s="6"/>
      <c r="M34" s="10">
        <f t="shared" si="0"/>
        <v>-3.8093788485771706E-5</v>
      </c>
      <c r="O34" s="9">
        <v>9.843</v>
      </c>
      <c r="P34" s="6">
        <v>10.199999999999999</v>
      </c>
      <c r="Q34" s="6">
        <v>10.018000000000001</v>
      </c>
      <c r="R34" s="6">
        <v>10.369</v>
      </c>
      <c r="S34" s="6">
        <v>10.209</v>
      </c>
      <c r="T34" s="6">
        <v>9.7520000000000007</v>
      </c>
      <c r="U34" s="6">
        <v>10.121</v>
      </c>
      <c r="V34" s="6">
        <v>9.9819999999999993</v>
      </c>
      <c r="W34" s="6">
        <v>9.9659999999999993</v>
      </c>
      <c r="X34" s="10">
        <v>9.2560000000000002</v>
      </c>
    </row>
    <row r="35" spans="2:24">
      <c r="B35" s="33">
        <f>TTEST(B28:B33,C28:C33,2,2)</f>
        <v>0.97176677720885918</v>
      </c>
      <c r="C35" s="10"/>
      <c r="I35" s="9"/>
      <c r="J35" s="6"/>
      <c r="K35" s="6"/>
      <c r="L35" s="6"/>
      <c r="M35" s="10"/>
      <c r="O35" s="9">
        <v>10.022</v>
      </c>
      <c r="P35" s="6">
        <v>9.7439999999999998</v>
      </c>
      <c r="Q35" s="6">
        <v>9.5470000000000006</v>
      </c>
      <c r="R35" s="6">
        <v>10.888</v>
      </c>
      <c r="S35" s="6">
        <v>10.058999999999999</v>
      </c>
      <c r="T35" s="6">
        <v>9.7530000000000001</v>
      </c>
      <c r="U35" s="6">
        <v>10.113</v>
      </c>
      <c r="V35" s="6">
        <v>9.9890000000000008</v>
      </c>
      <c r="W35" s="6">
        <v>10.5</v>
      </c>
      <c r="X35" s="10">
        <v>9.8439999999999994</v>
      </c>
    </row>
    <row r="36" spans="2:24" ht="15.75" thickBot="1">
      <c r="B36" s="34">
        <f>TTEST(B28:B33,C28:C33,2,3)</f>
        <v>0.97224128855193814</v>
      </c>
      <c r="C36" s="13"/>
      <c r="I36" s="9"/>
      <c r="J36" s="6"/>
      <c r="K36" s="6"/>
      <c r="L36" s="5" t="s">
        <v>9</v>
      </c>
      <c r="M36" s="10">
        <f>SUMXMY2(M15:M34,J15:J34)</f>
        <v>7.7200487660869381</v>
      </c>
      <c r="O36" s="9">
        <v>10.121</v>
      </c>
      <c r="P36" s="6">
        <v>10.228999999999999</v>
      </c>
      <c r="Q36" s="6">
        <v>9.67</v>
      </c>
      <c r="R36" s="6">
        <v>10.433999999999999</v>
      </c>
      <c r="S36" s="6">
        <v>9.7910000000000004</v>
      </c>
      <c r="T36" s="6">
        <v>9.74</v>
      </c>
      <c r="U36" s="6">
        <v>9.6370000000000005</v>
      </c>
      <c r="V36" s="6">
        <v>9.7609999999999992</v>
      </c>
      <c r="W36" s="6">
        <v>10.138</v>
      </c>
      <c r="X36" s="10">
        <v>9.6660000000000004</v>
      </c>
    </row>
    <row r="37" spans="2:24" ht="15.75" thickBot="1">
      <c r="I37" s="29" t="s">
        <v>10</v>
      </c>
      <c r="J37" s="12"/>
      <c r="K37" s="12"/>
      <c r="L37" s="12"/>
      <c r="M37" s="13"/>
      <c r="O37" s="9">
        <v>9.6880000000000006</v>
      </c>
      <c r="P37" s="6">
        <v>9.891</v>
      </c>
      <c r="Q37" s="6">
        <v>9.3659999999999997</v>
      </c>
      <c r="R37" s="6">
        <v>10.445</v>
      </c>
      <c r="S37" s="6">
        <v>10.395</v>
      </c>
      <c r="T37" s="6">
        <v>11.238</v>
      </c>
      <c r="U37" s="6">
        <v>9.7560000000000002</v>
      </c>
      <c r="V37" s="6">
        <v>9.9499999999999993</v>
      </c>
      <c r="W37" s="6">
        <v>9.8610000000000007</v>
      </c>
      <c r="X37" s="10">
        <v>10.098000000000001</v>
      </c>
    </row>
    <row r="38" spans="2:24" ht="15" thickBot="1">
      <c r="O38" s="9">
        <v>9.4700000000000006</v>
      </c>
      <c r="P38" s="6">
        <v>9.468</v>
      </c>
      <c r="Q38" s="6">
        <v>9.3420000000000005</v>
      </c>
      <c r="R38" s="6">
        <v>10.295999999999999</v>
      </c>
      <c r="S38" s="6">
        <v>10.273999999999999</v>
      </c>
      <c r="T38" s="6">
        <v>10.622</v>
      </c>
      <c r="U38" s="6">
        <v>9.5980000000000008</v>
      </c>
      <c r="V38" s="6">
        <v>10.127000000000001</v>
      </c>
      <c r="W38" s="6">
        <v>9.7780000000000005</v>
      </c>
      <c r="X38" s="10">
        <v>10.167</v>
      </c>
    </row>
    <row r="39" spans="2:24" ht="15" thickBot="1">
      <c r="B39" s="1"/>
      <c r="C39" s="2"/>
      <c r="D39" s="2"/>
      <c r="E39" s="3"/>
      <c r="O39" s="9">
        <v>10.125999999999999</v>
      </c>
      <c r="P39" s="6">
        <v>9.7520000000000007</v>
      </c>
      <c r="Q39" s="6">
        <v>10.715</v>
      </c>
      <c r="R39" s="6">
        <v>9.2200000000000006</v>
      </c>
      <c r="S39" s="6">
        <v>9.7560000000000002</v>
      </c>
      <c r="T39" s="6">
        <v>10.496</v>
      </c>
      <c r="U39" s="6">
        <v>9.3469999999999995</v>
      </c>
      <c r="V39" s="6">
        <v>9.4239999999999995</v>
      </c>
      <c r="W39" s="6">
        <v>10.625999999999999</v>
      </c>
      <c r="X39" s="10">
        <v>9.5790000000000006</v>
      </c>
    </row>
    <row r="40" spans="2:24" ht="15">
      <c r="B40" s="4" t="s">
        <v>11</v>
      </c>
      <c r="C40" s="6">
        <v>6.5851800000000003</v>
      </c>
      <c r="D40" s="5" t="s">
        <v>14</v>
      </c>
      <c r="E40" s="10">
        <v>7.08833</v>
      </c>
      <c r="I40" s="31">
        <v>200</v>
      </c>
      <c r="O40" s="9"/>
      <c r="P40" s="6"/>
      <c r="Q40" s="6"/>
      <c r="R40" s="6"/>
      <c r="S40" s="6"/>
      <c r="T40" s="6"/>
      <c r="U40" s="6"/>
      <c r="V40" s="6"/>
      <c r="W40" s="6"/>
      <c r="X40" s="10"/>
    </row>
    <row r="41" spans="2:24" ht="15.75" thickBot="1">
      <c r="B41" s="4" t="s">
        <v>12</v>
      </c>
      <c r="C41" s="6">
        <v>1521.787</v>
      </c>
      <c r="D41" s="5" t="s">
        <v>15</v>
      </c>
      <c r="E41" s="10">
        <v>1665.924</v>
      </c>
      <c r="I41" s="32">
        <f>_xlfn.CONFIDENCE.T(0.05,2,100)</f>
        <v>0.39684339031728333</v>
      </c>
      <c r="O41" s="9" t="s">
        <v>32</v>
      </c>
      <c r="P41" s="6"/>
      <c r="Q41" s="6"/>
      <c r="R41" s="6"/>
      <c r="S41" s="6"/>
      <c r="T41" s="6"/>
      <c r="U41" s="6"/>
      <c r="V41" s="6"/>
      <c r="W41" s="6"/>
      <c r="X41" s="10"/>
    </row>
    <row r="42" spans="2:24" ht="15">
      <c r="B42" s="4" t="s">
        <v>13</v>
      </c>
      <c r="C42" s="6">
        <v>248.48</v>
      </c>
      <c r="D42" s="5" t="s">
        <v>16</v>
      </c>
      <c r="E42" s="10">
        <v>227.77</v>
      </c>
      <c r="O42" s="9"/>
      <c r="P42" s="6"/>
      <c r="Q42" s="6"/>
      <c r="R42" s="6"/>
      <c r="S42" s="6"/>
      <c r="T42" s="6"/>
      <c r="U42" s="6"/>
      <c r="V42" s="6"/>
      <c r="W42" s="6"/>
      <c r="X42" s="10"/>
    </row>
    <row r="43" spans="2:24" ht="15" thickBot="1">
      <c r="B43" s="9"/>
      <c r="C43" s="6"/>
      <c r="D43" s="6"/>
      <c r="E43" s="10"/>
      <c r="O43" s="9" t="s">
        <v>33</v>
      </c>
      <c r="P43" s="6"/>
      <c r="Q43" s="6"/>
      <c r="R43" s="6"/>
      <c r="S43" s="6"/>
      <c r="T43" s="6"/>
      <c r="U43" s="6"/>
      <c r="V43" s="6"/>
      <c r="W43" s="6"/>
      <c r="X43" s="10"/>
    </row>
    <row r="44" spans="2:24">
      <c r="B44" s="9"/>
      <c r="C44" s="6"/>
      <c r="D44" s="6"/>
      <c r="E44" s="10"/>
      <c r="O44" s="22" t="s">
        <v>34</v>
      </c>
      <c r="P44" s="21" t="s">
        <v>35</v>
      </c>
      <c r="Q44" s="21" t="s">
        <v>36</v>
      </c>
      <c r="R44" s="21" t="s">
        <v>37</v>
      </c>
      <c r="S44" s="21" t="s">
        <v>38</v>
      </c>
      <c r="T44" s="6"/>
      <c r="U44" s="6"/>
      <c r="V44" s="6"/>
      <c r="W44" s="6"/>
      <c r="X44" s="10"/>
    </row>
    <row r="45" spans="2:24" ht="15">
      <c r="B45" s="9"/>
      <c r="C45" s="6">
        <v>100</v>
      </c>
      <c r="D45" s="5" t="s">
        <v>5</v>
      </c>
      <c r="E45" s="10"/>
      <c r="O45" s="23" t="s">
        <v>39</v>
      </c>
      <c r="P45" s="19">
        <v>10</v>
      </c>
      <c r="Q45" s="19">
        <v>99.004000000000005</v>
      </c>
      <c r="R45" s="19">
        <v>9.9004000000000012</v>
      </c>
      <c r="S45" s="19">
        <v>0.10266071111111112</v>
      </c>
      <c r="T45" s="6"/>
      <c r="U45" s="6"/>
      <c r="V45" s="6"/>
      <c r="W45" s="6"/>
      <c r="X45" s="10"/>
    </row>
    <row r="46" spans="2:24">
      <c r="B46" s="9"/>
      <c r="C46" s="6"/>
      <c r="D46" s="6"/>
      <c r="E46" s="10"/>
      <c r="O46" s="23" t="s">
        <v>40</v>
      </c>
      <c r="P46" s="19">
        <v>10</v>
      </c>
      <c r="Q46" s="19">
        <v>99.470000000000013</v>
      </c>
      <c r="R46" s="19">
        <v>9.947000000000001</v>
      </c>
      <c r="S46" s="19">
        <v>0.13320377777777767</v>
      </c>
      <c r="T46" s="6"/>
      <c r="U46" s="6"/>
      <c r="V46" s="6"/>
      <c r="W46" s="6"/>
      <c r="X46" s="10"/>
    </row>
    <row r="47" spans="2:24" ht="15">
      <c r="B47" s="9"/>
      <c r="C47" s="6">
        <f>10^(C40-(C41/(C45+C42)))+10^(E40-(E41/(C45+E42)))</f>
        <v>266.62012135641601</v>
      </c>
      <c r="D47" s="5" t="s">
        <v>9</v>
      </c>
      <c r="E47" s="10"/>
      <c r="O47" s="23" t="s">
        <v>41</v>
      </c>
      <c r="P47" s="19">
        <v>10</v>
      </c>
      <c r="Q47" s="19">
        <v>98.679000000000002</v>
      </c>
      <c r="R47" s="19">
        <v>9.8679000000000006</v>
      </c>
      <c r="S47" s="19">
        <v>0.20956987777777789</v>
      </c>
      <c r="T47" s="6"/>
      <c r="U47" s="6"/>
      <c r="V47" s="6"/>
      <c r="W47" s="6"/>
      <c r="X47" s="10"/>
    </row>
    <row r="48" spans="2:24" ht="15" thickBot="1">
      <c r="B48" s="11"/>
      <c r="C48" s="12" t="s">
        <v>17</v>
      </c>
      <c r="D48" s="12"/>
      <c r="E48" s="13"/>
      <c r="O48" s="23" t="s">
        <v>42</v>
      </c>
      <c r="P48" s="19">
        <v>10</v>
      </c>
      <c r="Q48" s="19">
        <v>101.369</v>
      </c>
      <c r="R48" s="19">
        <v>10.136900000000001</v>
      </c>
      <c r="S48" s="19">
        <v>0.24649187777777767</v>
      </c>
      <c r="T48" s="6"/>
      <c r="U48" s="6"/>
      <c r="V48" s="6"/>
      <c r="W48" s="6"/>
      <c r="X48" s="10"/>
    </row>
    <row r="49" spans="15:24">
      <c r="O49" s="23" t="s">
        <v>43</v>
      </c>
      <c r="P49" s="19">
        <v>10</v>
      </c>
      <c r="Q49" s="19">
        <v>100.07299999999999</v>
      </c>
      <c r="R49" s="19">
        <v>10.007299999999999</v>
      </c>
      <c r="S49" s="19">
        <v>7.3176899999999934E-2</v>
      </c>
      <c r="T49" s="6"/>
      <c r="U49" s="6"/>
      <c r="V49" s="6"/>
      <c r="W49" s="6"/>
      <c r="X49" s="10"/>
    </row>
    <row r="50" spans="15:24">
      <c r="O50" s="23" t="s">
        <v>44</v>
      </c>
      <c r="P50" s="19">
        <v>10</v>
      </c>
      <c r="Q50" s="19">
        <v>101.92099999999999</v>
      </c>
      <c r="R50" s="19">
        <v>10.1921</v>
      </c>
      <c r="S50" s="19">
        <v>0.32054298888888877</v>
      </c>
      <c r="T50" s="6"/>
      <c r="U50" s="6"/>
      <c r="V50" s="6"/>
      <c r="W50" s="6"/>
      <c r="X50" s="10"/>
    </row>
    <row r="51" spans="15:24">
      <c r="O51" s="23" t="s">
        <v>45</v>
      </c>
      <c r="P51" s="19">
        <v>10</v>
      </c>
      <c r="Q51" s="19">
        <v>97.443999999999988</v>
      </c>
      <c r="R51" s="19">
        <v>9.7443999999999988</v>
      </c>
      <c r="S51" s="19">
        <v>7.4867599999999979E-2</v>
      </c>
      <c r="T51" s="6"/>
      <c r="U51" s="6"/>
      <c r="V51" s="6"/>
      <c r="W51" s="6"/>
      <c r="X51" s="10"/>
    </row>
    <row r="52" spans="15:24">
      <c r="O52" s="23" t="s">
        <v>46</v>
      </c>
      <c r="P52" s="19">
        <v>10</v>
      </c>
      <c r="Q52" s="19">
        <v>99.676999999999992</v>
      </c>
      <c r="R52" s="19">
        <v>9.9676999999999989</v>
      </c>
      <c r="S52" s="19">
        <v>5.7235122222222351E-2</v>
      </c>
      <c r="T52" s="6"/>
      <c r="U52" s="6"/>
      <c r="V52" s="6"/>
      <c r="W52" s="6"/>
      <c r="X52" s="10"/>
    </row>
    <row r="53" spans="15:24">
      <c r="O53" s="23" t="s">
        <v>47</v>
      </c>
      <c r="P53" s="19">
        <v>10</v>
      </c>
      <c r="Q53" s="19">
        <v>101.80700000000002</v>
      </c>
      <c r="R53" s="19">
        <v>10.180700000000002</v>
      </c>
      <c r="S53" s="19">
        <v>0.1001360111111109</v>
      </c>
      <c r="T53" s="6"/>
      <c r="U53" s="6"/>
      <c r="V53" s="6"/>
      <c r="W53" s="6"/>
      <c r="X53" s="10"/>
    </row>
    <row r="54" spans="15:24" ht="15" thickBot="1">
      <c r="O54" s="24" t="s">
        <v>48</v>
      </c>
      <c r="P54" s="20">
        <v>10</v>
      </c>
      <c r="Q54" s="20">
        <v>97.34</v>
      </c>
      <c r="R54" s="20">
        <v>9.734</v>
      </c>
      <c r="S54" s="20">
        <v>8.0365333333333289E-2</v>
      </c>
      <c r="T54" s="6"/>
      <c r="U54" s="6"/>
      <c r="V54" s="6"/>
      <c r="W54" s="6"/>
      <c r="X54" s="10"/>
    </row>
    <row r="55" spans="15:24">
      <c r="O55" s="9"/>
      <c r="P55" s="6"/>
      <c r="Q55" s="6"/>
      <c r="R55" s="6"/>
      <c r="S55" s="6"/>
      <c r="T55" s="6"/>
      <c r="U55" s="6"/>
      <c r="V55" s="6"/>
      <c r="W55" s="6"/>
      <c r="X55" s="10"/>
    </row>
    <row r="56" spans="15:24">
      <c r="O56" s="9"/>
      <c r="P56" s="6"/>
      <c r="Q56" s="6"/>
      <c r="R56" s="6"/>
      <c r="S56" s="6"/>
      <c r="T56" s="6"/>
      <c r="U56" s="6"/>
      <c r="V56" s="6"/>
      <c r="W56" s="6"/>
      <c r="X56" s="10"/>
    </row>
    <row r="57" spans="15:24" ht="15" thickBot="1">
      <c r="O57" s="9" t="s">
        <v>49</v>
      </c>
      <c r="P57" s="6"/>
      <c r="Q57" s="6"/>
      <c r="R57" s="6"/>
      <c r="S57" s="6"/>
      <c r="T57" s="6"/>
      <c r="U57" s="6"/>
      <c r="V57" s="6"/>
      <c r="W57" s="6"/>
      <c r="X57" s="10"/>
    </row>
    <row r="58" spans="15:24">
      <c r="O58" s="22" t="s">
        <v>50</v>
      </c>
      <c r="P58" s="21" t="s">
        <v>51</v>
      </c>
      <c r="Q58" s="21" t="s">
        <v>52</v>
      </c>
      <c r="R58" s="21" t="s">
        <v>53</v>
      </c>
      <c r="S58" s="35" t="s">
        <v>27</v>
      </c>
      <c r="T58" s="21" t="s">
        <v>54</v>
      </c>
      <c r="U58" s="35" t="s">
        <v>55</v>
      </c>
      <c r="V58" s="6"/>
      <c r="W58" s="6"/>
      <c r="X58" s="10"/>
    </row>
    <row r="59" spans="15:24">
      <c r="O59" s="23" t="s">
        <v>56</v>
      </c>
      <c r="P59" s="19">
        <v>2.4531736399999957</v>
      </c>
      <c r="Q59" s="19">
        <v>9</v>
      </c>
      <c r="R59" s="19">
        <v>0.27257484888888839</v>
      </c>
      <c r="S59" s="37">
        <v>1.9493996774603601</v>
      </c>
      <c r="T59" s="19">
        <v>5.4720196692486706E-2</v>
      </c>
      <c r="U59" s="36">
        <v>1.9855949637305008</v>
      </c>
      <c r="V59" s="6"/>
      <c r="W59" s="6"/>
      <c r="X59" s="10"/>
    </row>
    <row r="60" spans="15:24">
      <c r="O60" s="23" t="s">
        <v>57</v>
      </c>
      <c r="P60" s="19">
        <v>12.584251799999999</v>
      </c>
      <c r="Q60" s="19">
        <v>90</v>
      </c>
      <c r="R60" s="19">
        <v>0.13982501999999999</v>
      </c>
      <c r="S60" s="19"/>
      <c r="T60" s="19"/>
      <c r="U60" s="19"/>
      <c r="V60" s="6"/>
      <c r="W60" s="6"/>
      <c r="X60" s="10"/>
    </row>
    <row r="61" spans="15:24">
      <c r="O61" s="23"/>
      <c r="P61" s="19"/>
      <c r="Q61" s="19"/>
      <c r="R61" s="19"/>
      <c r="S61" s="19"/>
      <c r="T61" s="19"/>
      <c r="U61" s="19"/>
      <c r="V61" s="6"/>
      <c r="W61" s="6"/>
      <c r="X61" s="10"/>
    </row>
    <row r="62" spans="15:24" ht="15" thickBot="1">
      <c r="O62" s="24" t="s">
        <v>58</v>
      </c>
      <c r="P62" s="20">
        <v>15.037425439999994</v>
      </c>
      <c r="Q62" s="20">
        <v>99</v>
      </c>
      <c r="R62" s="20"/>
      <c r="S62" s="20"/>
      <c r="T62" s="20"/>
      <c r="U62" s="20"/>
      <c r="V62" s="6"/>
      <c r="W62" s="6"/>
      <c r="X62" s="10"/>
    </row>
    <row r="63" spans="15:24" ht="15" thickBot="1">
      <c r="O63" s="11"/>
      <c r="P63" s="12"/>
      <c r="Q63" s="12"/>
      <c r="R63" s="12"/>
      <c r="S63" s="12"/>
      <c r="T63" s="12"/>
      <c r="U63" s="12"/>
      <c r="V63" s="12"/>
      <c r="W63" s="12"/>
      <c r="X63" s="13"/>
    </row>
  </sheetData>
  <pageMargins left="0" right="0" top="0.39374999999999999" bottom="0.39374999999999999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gyak_zh2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TTK Hallgato</dc:creator>
  <cp:lastModifiedBy>TTK Hallgato</cp:lastModifiedBy>
  <cp:revision>1</cp:revision>
  <dcterms:created xsi:type="dcterms:W3CDTF">2019-10-29T16:47:26Z</dcterms:created>
  <dcterms:modified xsi:type="dcterms:W3CDTF">2019-10-29T18:11:43Z</dcterms:modified>
</cp:coreProperties>
</file>