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\Documents\airplane\"/>
    </mc:Choice>
  </mc:AlternateContent>
  <xr:revisionPtr revIDLastSave="0" documentId="13_ncr:1_{883DF95F-3575-49F9-B581-901C91AA1B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velo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" i="1" l="1"/>
  <c r="M47" i="1"/>
  <c r="D29" i="1"/>
  <c r="B29" i="1" l="1"/>
  <c r="D22" i="1"/>
  <c r="H29" i="1" l="1"/>
  <c r="H28" i="1" l="1"/>
  <c r="E12" i="1" l="1"/>
  <c r="E11" i="1"/>
  <c r="E5" i="1"/>
  <c r="F41" i="1" l="1"/>
  <c r="G41" i="1" s="1"/>
  <c r="D42" i="1"/>
  <c r="D43" i="1" s="1"/>
  <c r="D44" i="1" s="1"/>
  <c r="F42" i="1" l="1"/>
  <c r="G42" i="1" s="1"/>
  <c r="F43" i="1"/>
  <c r="G43" i="1" s="1"/>
  <c r="D45" i="1"/>
  <c r="F44" i="1"/>
  <c r="G44" i="1" s="1"/>
  <c r="I8" i="1"/>
  <c r="I7" i="1"/>
  <c r="D20" i="1"/>
  <c r="D18" i="1"/>
  <c r="I15" i="1"/>
  <c r="D17" i="1"/>
  <c r="E16" i="1"/>
  <c r="E15" i="1"/>
  <c r="E14" i="1"/>
  <c r="E13" i="1"/>
  <c r="E10" i="1"/>
  <c r="E9" i="1"/>
  <c r="E8" i="1"/>
  <c r="E7" i="1"/>
  <c r="E6" i="1"/>
  <c r="B38" i="1"/>
  <c r="D46" i="1" l="1"/>
  <c r="F45" i="1"/>
  <c r="G45" i="1" s="1"/>
  <c r="I9" i="1"/>
  <c r="D19" i="1"/>
  <c r="I19" i="1" s="1"/>
  <c r="E17" i="1"/>
  <c r="C17" i="1" s="1"/>
  <c r="D47" i="1" l="1"/>
  <c r="F46" i="1"/>
  <c r="G46" i="1" s="1"/>
  <c r="D21" i="1"/>
  <c r="D23" i="1" s="1"/>
  <c r="D48" i="1" l="1"/>
  <c r="F47" i="1"/>
  <c r="G47" i="1" s="1"/>
  <c r="D49" i="1" l="1"/>
  <c r="F48" i="1"/>
  <c r="G48" i="1" s="1"/>
  <c r="D50" i="1" l="1"/>
  <c r="F49" i="1"/>
  <c r="G49" i="1" s="1"/>
  <c r="D51" i="1" l="1"/>
  <c r="F50" i="1"/>
  <c r="G50" i="1" s="1"/>
  <c r="D52" i="1" l="1"/>
  <c r="F51" i="1"/>
  <c r="G51" i="1" s="1"/>
  <c r="D53" i="1" l="1"/>
  <c r="F52" i="1"/>
  <c r="G52" i="1" s="1"/>
  <c r="D54" i="1" l="1"/>
  <c r="F53" i="1"/>
  <c r="G53" i="1" s="1"/>
  <c r="D55" i="1" l="1"/>
  <c r="F54" i="1"/>
  <c r="G54" i="1" s="1"/>
  <c r="D56" i="1" l="1"/>
  <c r="F55" i="1"/>
  <c r="G55" i="1" s="1"/>
  <c r="D57" i="1" l="1"/>
  <c r="F56" i="1"/>
  <c r="G56" i="1" s="1"/>
  <c r="D58" i="1" l="1"/>
  <c r="F57" i="1"/>
  <c r="G57" i="1" s="1"/>
  <c r="D59" i="1" l="1"/>
  <c r="F58" i="1"/>
  <c r="G58" i="1" s="1"/>
  <c r="D60" i="1" l="1"/>
  <c r="F59" i="1"/>
  <c r="G59" i="1" s="1"/>
  <c r="D61" i="1" l="1"/>
  <c r="F60" i="1"/>
  <c r="G60" i="1" s="1"/>
  <c r="D62" i="1" l="1"/>
  <c r="F61" i="1"/>
  <c r="G61" i="1" s="1"/>
  <c r="D63" i="1" l="1"/>
  <c r="F62" i="1"/>
  <c r="G62" i="1" s="1"/>
  <c r="D64" i="1" l="1"/>
  <c r="F63" i="1"/>
  <c r="G63" i="1" s="1"/>
  <c r="D65" i="1" l="1"/>
  <c r="F64" i="1"/>
  <c r="G64" i="1" s="1"/>
  <c r="D66" i="1" l="1"/>
  <c r="F65" i="1"/>
  <c r="G65" i="1" s="1"/>
  <c r="D67" i="1" l="1"/>
  <c r="F66" i="1"/>
  <c r="G66" i="1" s="1"/>
  <c r="D68" i="1" l="1"/>
  <c r="F67" i="1"/>
  <c r="G67" i="1" s="1"/>
  <c r="D69" i="1" l="1"/>
  <c r="F68" i="1"/>
  <c r="G68" i="1" s="1"/>
  <c r="D70" i="1" l="1"/>
  <c r="F69" i="1"/>
  <c r="G69" i="1" s="1"/>
  <c r="D71" i="1" l="1"/>
  <c r="F70" i="1"/>
  <c r="G70" i="1" s="1"/>
  <c r="D72" i="1" l="1"/>
  <c r="F71" i="1"/>
  <c r="G71" i="1" s="1"/>
  <c r="D73" i="1" l="1"/>
  <c r="F72" i="1"/>
  <c r="G72" i="1" s="1"/>
  <c r="D74" i="1" l="1"/>
  <c r="F73" i="1"/>
  <c r="G73" i="1" s="1"/>
  <c r="D75" i="1" l="1"/>
  <c r="F74" i="1"/>
  <c r="G74" i="1" s="1"/>
  <c r="D76" i="1" l="1"/>
  <c r="F75" i="1"/>
  <c r="G75" i="1" s="1"/>
  <c r="D77" i="1" l="1"/>
  <c r="F76" i="1"/>
  <c r="G76" i="1" s="1"/>
  <c r="D78" i="1" l="1"/>
  <c r="F77" i="1"/>
  <c r="G77" i="1" s="1"/>
  <c r="D79" i="1" l="1"/>
  <c r="F78" i="1"/>
  <c r="G78" i="1" s="1"/>
  <c r="D80" i="1" l="1"/>
  <c r="F79" i="1"/>
  <c r="G79" i="1" s="1"/>
  <c r="D81" i="1" l="1"/>
  <c r="F80" i="1"/>
  <c r="G80" i="1" s="1"/>
  <c r="D82" i="1" l="1"/>
  <c r="F81" i="1"/>
  <c r="G81" i="1" s="1"/>
  <c r="D83" i="1" l="1"/>
  <c r="F82" i="1"/>
  <c r="G82" i="1" s="1"/>
  <c r="D84" i="1" l="1"/>
  <c r="F83" i="1"/>
  <c r="G83" i="1" s="1"/>
  <c r="D85" i="1" l="1"/>
  <c r="F84" i="1"/>
  <c r="G84" i="1" s="1"/>
  <c r="D86" i="1" l="1"/>
  <c r="F85" i="1"/>
  <c r="G85" i="1" s="1"/>
  <c r="D87" i="1" l="1"/>
  <c r="F86" i="1"/>
  <c r="G86" i="1" s="1"/>
  <c r="D88" i="1" l="1"/>
  <c r="F87" i="1"/>
  <c r="G87" i="1" s="1"/>
  <c r="D89" i="1" l="1"/>
  <c r="F88" i="1"/>
  <c r="G88" i="1" s="1"/>
  <c r="D90" i="1" l="1"/>
  <c r="F89" i="1"/>
  <c r="G89" i="1" s="1"/>
  <c r="D91" i="1" l="1"/>
  <c r="F90" i="1"/>
  <c r="G90" i="1" s="1"/>
  <c r="D92" i="1" l="1"/>
  <c r="F91" i="1"/>
  <c r="G91" i="1" s="1"/>
  <c r="D93" i="1" l="1"/>
  <c r="F92" i="1"/>
  <c r="G92" i="1" s="1"/>
  <c r="D94" i="1" l="1"/>
  <c r="F93" i="1"/>
  <c r="G93" i="1" s="1"/>
  <c r="D95" i="1" l="1"/>
  <c r="F94" i="1"/>
  <c r="G94" i="1" s="1"/>
  <c r="D96" i="1" l="1"/>
  <c r="F95" i="1"/>
  <c r="G95" i="1" s="1"/>
  <c r="D97" i="1" l="1"/>
  <c r="F96" i="1"/>
  <c r="G96" i="1" s="1"/>
  <c r="D98" i="1" l="1"/>
  <c r="F97" i="1"/>
  <c r="G97" i="1" s="1"/>
  <c r="D99" i="1" l="1"/>
  <c r="F98" i="1"/>
  <c r="G98" i="1" s="1"/>
  <c r="D100" i="1" l="1"/>
  <c r="F99" i="1"/>
  <c r="G99" i="1" s="1"/>
  <c r="D101" i="1" l="1"/>
  <c r="F100" i="1"/>
  <c r="G100" i="1" s="1"/>
  <c r="D102" i="1" l="1"/>
  <c r="F101" i="1"/>
  <c r="G101" i="1" s="1"/>
  <c r="D103" i="1" l="1"/>
  <c r="F102" i="1"/>
  <c r="G102" i="1" s="1"/>
  <c r="D104" i="1" l="1"/>
  <c r="F103" i="1"/>
  <c r="G103" i="1" s="1"/>
  <c r="D105" i="1" l="1"/>
  <c r="F104" i="1"/>
  <c r="G104" i="1" s="1"/>
  <c r="D106" i="1" l="1"/>
  <c r="F105" i="1"/>
  <c r="G105" i="1" s="1"/>
  <c r="D107" i="1" l="1"/>
  <c r="F106" i="1"/>
  <c r="G106" i="1" s="1"/>
  <c r="D108" i="1" l="1"/>
  <c r="F107" i="1"/>
  <c r="G107" i="1" s="1"/>
  <c r="D109" i="1" l="1"/>
  <c r="F108" i="1"/>
  <c r="G108" i="1" s="1"/>
  <c r="D110" i="1" l="1"/>
  <c r="F109" i="1"/>
  <c r="G109" i="1" s="1"/>
  <c r="D111" i="1" l="1"/>
  <c r="F110" i="1"/>
  <c r="G110" i="1" s="1"/>
  <c r="D112" i="1" l="1"/>
  <c r="F111" i="1"/>
  <c r="G111" i="1" s="1"/>
  <c r="D113" i="1" l="1"/>
  <c r="F112" i="1"/>
  <c r="G112" i="1" s="1"/>
  <c r="D114" i="1" l="1"/>
  <c r="F113" i="1"/>
  <c r="G113" i="1" s="1"/>
  <c r="D115" i="1" l="1"/>
  <c r="F114" i="1"/>
  <c r="G114" i="1" s="1"/>
  <c r="D116" i="1" l="1"/>
  <c r="F115" i="1"/>
  <c r="G115" i="1" s="1"/>
  <c r="D117" i="1" l="1"/>
  <c r="F116" i="1"/>
  <c r="G116" i="1" s="1"/>
  <c r="D118" i="1" l="1"/>
  <c r="F117" i="1"/>
  <c r="G117" i="1" s="1"/>
  <c r="D119" i="1" l="1"/>
  <c r="F118" i="1"/>
  <c r="G118" i="1" s="1"/>
  <c r="D120" i="1" l="1"/>
  <c r="F119" i="1"/>
  <c r="G119" i="1" s="1"/>
  <c r="D121" i="1" l="1"/>
  <c r="F120" i="1"/>
  <c r="G120" i="1" s="1"/>
  <c r="D122" i="1" l="1"/>
  <c r="F121" i="1"/>
  <c r="G121" i="1" s="1"/>
  <c r="D123" i="1" l="1"/>
  <c r="F122" i="1"/>
  <c r="G122" i="1" s="1"/>
  <c r="D124" i="1" l="1"/>
  <c r="F123" i="1"/>
  <c r="G123" i="1" s="1"/>
  <c r="D125" i="1" l="1"/>
  <c r="F124" i="1"/>
  <c r="G124" i="1" s="1"/>
  <c r="D126" i="1" l="1"/>
  <c r="F125" i="1"/>
  <c r="G125" i="1" s="1"/>
  <c r="D127" i="1" l="1"/>
  <c r="F126" i="1"/>
  <c r="G126" i="1" s="1"/>
  <c r="D128" i="1" l="1"/>
  <c r="F127" i="1"/>
  <c r="G127" i="1" s="1"/>
  <c r="D129" i="1" l="1"/>
  <c r="F128" i="1"/>
  <c r="G128" i="1" s="1"/>
  <c r="D130" i="1" l="1"/>
  <c r="F129" i="1"/>
  <c r="G129" i="1" s="1"/>
  <c r="D131" i="1" l="1"/>
  <c r="F130" i="1"/>
  <c r="G130" i="1" s="1"/>
  <c r="D132" i="1" l="1"/>
  <c r="F131" i="1"/>
  <c r="G131" i="1" s="1"/>
  <c r="D133" i="1" l="1"/>
  <c r="F132" i="1"/>
  <c r="G132" i="1" s="1"/>
  <c r="D134" i="1" l="1"/>
  <c r="F133" i="1"/>
  <c r="G133" i="1" s="1"/>
  <c r="D135" i="1" l="1"/>
  <c r="F134" i="1"/>
  <c r="G134" i="1" s="1"/>
  <c r="D136" i="1" l="1"/>
  <c r="F135" i="1"/>
  <c r="G135" i="1" s="1"/>
  <c r="D137" i="1" l="1"/>
  <c r="F136" i="1"/>
  <c r="G136" i="1" s="1"/>
  <c r="D138" i="1" l="1"/>
  <c r="F137" i="1"/>
  <c r="G137" i="1" s="1"/>
  <c r="D139" i="1" l="1"/>
  <c r="F138" i="1"/>
  <c r="G138" i="1" s="1"/>
  <c r="D140" i="1" l="1"/>
  <c r="F139" i="1"/>
  <c r="G139" i="1" s="1"/>
  <c r="D141" i="1" l="1"/>
  <c r="F140" i="1"/>
  <c r="G140" i="1" s="1"/>
  <c r="D142" i="1" l="1"/>
  <c r="F141" i="1"/>
  <c r="G141" i="1" s="1"/>
  <c r="D143" i="1" l="1"/>
  <c r="F142" i="1"/>
  <c r="G142" i="1" s="1"/>
  <c r="D144" i="1" l="1"/>
  <c r="F143" i="1"/>
  <c r="G143" i="1" s="1"/>
  <c r="D145" i="1" l="1"/>
  <c r="F144" i="1"/>
  <c r="G144" i="1" s="1"/>
  <c r="D146" i="1" l="1"/>
  <c r="F145" i="1"/>
  <c r="G145" i="1" s="1"/>
  <c r="D147" i="1" l="1"/>
  <c r="F146" i="1"/>
  <c r="G146" i="1" s="1"/>
  <c r="D148" i="1" l="1"/>
  <c r="F147" i="1"/>
  <c r="G147" i="1" s="1"/>
  <c r="D149" i="1" l="1"/>
  <c r="F148" i="1"/>
  <c r="G148" i="1" s="1"/>
  <c r="D150" i="1" l="1"/>
  <c r="F149" i="1"/>
  <c r="G149" i="1" s="1"/>
  <c r="D151" i="1" l="1"/>
  <c r="F150" i="1"/>
  <c r="G150" i="1" s="1"/>
  <c r="D152" i="1" l="1"/>
  <c r="F151" i="1"/>
  <c r="G151" i="1" s="1"/>
  <c r="D153" i="1" l="1"/>
  <c r="F152" i="1"/>
  <c r="G152" i="1" s="1"/>
  <c r="D154" i="1" l="1"/>
  <c r="F153" i="1"/>
  <c r="G153" i="1" s="1"/>
  <c r="D155" i="1" l="1"/>
  <c r="F154" i="1"/>
  <c r="G154" i="1" s="1"/>
  <c r="D156" i="1" l="1"/>
  <c r="F155" i="1"/>
  <c r="G155" i="1" s="1"/>
  <c r="D157" i="1" l="1"/>
  <c r="F156" i="1"/>
  <c r="G156" i="1" s="1"/>
  <c r="D158" i="1" l="1"/>
  <c r="F157" i="1"/>
  <c r="G157" i="1" s="1"/>
  <c r="D159" i="1" l="1"/>
  <c r="F158" i="1"/>
  <c r="G158" i="1" s="1"/>
  <c r="D160" i="1" l="1"/>
  <c r="F159" i="1"/>
  <c r="G159" i="1" s="1"/>
  <c r="D161" i="1" l="1"/>
  <c r="F160" i="1"/>
  <c r="G160" i="1" s="1"/>
  <c r="D162" i="1" l="1"/>
  <c r="F161" i="1"/>
  <c r="G161" i="1" s="1"/>
  <c r="D163" i="1" l="1"/>
  <c r="F162" i="1"/>
  <c r="G162" i="1" s="1"/>
  <c r="D164" i="1" l="1"/>
  <c r="F163" i="1"/>
  <c r="G163" i="1" s="1"/>
  <c r="D165" i="1" l="1"/>
  <c r="F164" i="1"/>
  <c r="G164" i="1" s="1"/>
  <c r="D166" i="1" l="1"/>
  <c r="F165" i="1"/>
  <c r="G165" i="1" s="1"/>
  <c r="D167" i="1" l="1"/>
  <c r="F166" i="1"/>
  <c r="G166" i="1" s="1"/>
  <c r="D168" i="1" l="1"/>
  <c r="F167" i="1"/>
  <c r="G167" i="1" s="1"/>
  <c r="D169" i="1" l="1"/>
  <c r="F168" i="1"/>
  <c r="G168" i="1" s="1"/>
  <c r="D170" i="1" l="1"/>
  <c r="F169" i="1"/>
  <c r="G169" i="1" s="1"/>
  <c r="D171" i="1" l="1"/>
  <c r="F170" i="1"/>
  <c r="G170" i="1" s="1"/>
  <c r="D172" i="1" l="1"/>
  <c r="F171" i="1"/>
  <c r="G171" i="1" s="1"/>
  <c r="D173" i="1" l="1"/>
  <c r="F172" i="1"/>
  <c r="G172" i="1" s="1"/>
  <c r="D174" i="1" l="1"/>
  <c r="F173" i="1"/>
  <c r="G173" i="1" s="1"/>
  <c r="D175" i="1" l="1"/>
  <c r="F174" i="1"/>
  <c r="G174" i="1" s="1"/>
  <c r="D176" i="1" l="1"/>
  <c r="F175" i="1"/>
  <c r="G175" i="1" s="1"/>
  <c r="D177" i="1" l="1"/>
  <c r="F176" i="1"/>
  <c r="G176" i="1" s="1"/>
  <c r="D178" i="1" l="1"/>
  <c r="F177" i="1"/>
  <c r="G177" i="1" s="1"/>
  <c r="D179" i="1" l="1"/>
  <c r="F178" i="1"/>
  <c r="G178" i="1" s="1"/>
  <c r="D180" i="1" l="1"/>
  <c r="F179" i="1"/>
  <c r="G179" i="1" s="1"/>
  <c r="D181" i="1" l="1"/>
  <c r="F180" i="1"/>
  <c r="G180" i="1" s="1"/>
  <c r="D182" i="1" l="1"/>
  <c r="F181" i="1"/>
  <c r="G181" i="1" s="1"/>
  <c r="D183" i="1" l="1"/>
  <c r="F182" i="1"/>
  <c r="G182" i="1" s="1"/>
  <c r="D184" i="1" l="1"/>
  <c r="F183" i="1"/>
  <c r="G183" i="1" s="1"/>
  <c r="D185" i="1" l="1"/>
  <c r="F184" i="1"/>
  <c r="G184" i="1" s="1"/>
  <c r="D186" i="1" l="1"/>
  <c r="F185" i="1"/>
  <c r="G185" i="1" s="1"/>
  <c r="D187" i="1" l="1"/>
  <c r="F186" i="1"/>
  <c r="G186" i="1" s="1"/>
  <c r="D188" i="1" l="1"/>
  <c r="F187" i="1"/>
  <c r="G187" i="1" s="1"/>
  <c r="D189" i="1" l="1"/>
  <c r="F188" i="1"/>
  <c r="G188" i="1" s="1"/>
  <c r="D190" i="1" l="1"/>
  <c r="F189" i="1"/>
  <c r="G189" i="1" s="1"/>
  <c r="D191" i="1" l="1"/>
  <c r="F190" i="1"/>
  <c r="G190" i="1" s="1"/>
  <c r="D192" i="1" l="1"/>
  <c r="F191" i="1"/>
  <c r="G191" i="1" s="1"/>
  <c r="D193" i="1" l="1"/>
  <c r="F192" i="1"/>
  <c r="G192" i="1" s="1"/>
  <c r="D194" i="1" l="1"/>
  <c r="F193" i="1"/>
  <c r="G193" i="1" s="1"/>
  <c r="D195" i="1" l="1"/>
  <c r="F194" i="1"/>
  <c r="G194" i="1" s="1"/>
  <c r="D196" i="1" l="1"/>
  <c r="F195" i="1"/>
  <c r="G195" i="1" s="1"/>
  <c r="D197" i="1" l="1"/>
  <c r="F196" i="1"/>
  <c r="G196" i="1" s="1"/>
  <c r="D198" i="1" l="1"/>
  <c r="F197" i="1"/>
  <c r="G197" i="1" s="1"/>
  <c r="D199" i="1" l="1"/>
  <c r="F198" i="1"/>
  <c r="G198" i="1" s="1"/>
  <c r="D200" i="1" l="1"/>
  <c r="F199" i="1"/>
  <c r="G199" i="1" s="1"/>
  <c r="D201" i="1" l="1"/>
  <c r="F200" i="1"/>
  <c r="G200" i="1" s="1"/>
  <c r="D202" i="1" l="1"/>
  <c r="F201" i="1"/>
  <c r="G201" i="1" s="1"/>
  <c r="D203" i="1" l="1"/>
  <c r="F202" i="1"/>
  <c r="G202" i="1" s="1"/>
  <c r="D204" i="1" l="1"/>
  <c r="F203" i="1"/>
  <c r="G203" i="1" s="1"/>
  <c r="D205" i="1" l="1"/>
  <c r="F204" i="1"/>
  <c r="G204" i="1" s="1"/>
  <c r="D206" i="1" l="1"/>
  <c r="F205" i="1"/>
  <c r="G205" i="1" s="1"/>
  <c r="D207" i="1" l="1"/>
  <c r="F206" i="1"/>
  <c r="G206" i="1" s="1"/>
  <c r="D208" i="1" l="1"/>
  <c r="F207" i="1"/>
  <c r="G207" i="1" s="1"/>
  <c r="D209" i="1" l="1"/>
  <c r="F208" i="1"/>
  <c r="G208" i="1" s="1"/>
  <c r="D210" i="1" l="1"/>
  <c r="F209" i="1"/>
  <c r="G209" i="1" s="1"/>
  <c r="D211" i="1" l="1"/>
  <c r="F210" i="1"/>
  <c r="G210" i="1" s="1"/>
  <c r="D212" i="1" l="1"/>
  <c r="F211" i="1"/>
  <c r="G211" i="1" s="1"/>
  <c r="D213" i="1" l="1"/>
  <c r="F212" i="1"/>
  <c r="G212" i="1" s="1"/>
  <c r="D214" i="1" l="1"/>
  <c r="F213" i="1"/>
  <c r="G213" i="1" s="1"/>
  <c r="D215" i="1" l="1"/>
  <c r="F214" i="1"/>
  <c r="G214" i="1" s="1"/>
  <c r="D216" i="1" l="1"/>
  <c r="F215" i="1"/>
  <c r="G215" i="1" s="1"/>
  <c r="D217" i="1" l="1"/>
  <c r="F216" i="1"/>
  <c r="G216" i="1" s="1"/>
  <c r="D218" i="1" l="1"/>
  <c r="F217" i="1"/>
  <c r="G217" i="1" s="1"/>
  <c r="D219" i="1" l="1"/>
  <c r="F218" i="1"/>
  <c r="G218" i="1" s="1"/>
  <c r="D220" i="1" l="1"/>
  <c r="F219" i="1"/>
  <c r="G219" i="1" s="1"/>
  <c r="D221" i="1" l="1"/>
  <c r="F220" i="1"/>
  <c r="G220" i="1" s="1"/>
  <c r="D222" i="1" l="1"/>
  <c r="F221" i="1"/>
  <c r="G221" i="1" s="1"/>
  <c r="D223" i="1" l="1"/>
  <c r="F222" i="1"/>
  <c r="G222" i="1" s="1"/>
  <c r="D224" i="1" l="1"/>
  <c r="F223" i="1"/>
  <c r="G223" i="1" s="1"/>
  <c r="D225" i="1" l="1"/>
  <c r="F224" i="1"/>
  <c r="G224" i="1" s="1"/>
  <c r="D226" i="1" l="1"/>
  <c r="F225" i="1"/>
  <c r="G225" i="1" s="1"/>
  <c r="D227" i="1" l="1"/>
  <c r="F226" i="1"/>
  <c r="G226" i="1" s="1"/>
  <c r="D228" i="1" l="1"/>
  <c r="F227" i="1"/>
  <c r="G227" i="1" s="1"/>
  <c r="D229" i="1" l="1"/>
  <c r="F228" i="1"/>
  <c r="G228" i="1" s="1"/>
  <c r="D230" i="1" l="1"/>
  <c r="F229" i="1"/>
  <c r="G229" i="1" s="1"/>
  <c r="D231" i="1" l="1"/>
  <c r="F230" i="1"/>
  <c r="G230" i="1" s="1"/>
  <c r="D232" i="1" l="1"/>
  <c r="F231" i="1"/>
  <c r="G231" i="1" s="1"/>
  <c r="D233" i="1" l="1"/>
  <c r="F232" i="1"/>
  <c r="G232" i="1" s="1"/>
  <c r="D234" i="1" l="1"/>
  <c r="F233" i="1"/>
  <c r="G233" i="1" s="1"/>
  <c r="D235" i="1" l="1"/>
  <c r="F234" i="1"/>
  <c r="G234" i="1" s="1"/>
  <c r="D236" i="1" l="1"/>
  <c r="F235" i="1"/>
  <c r="G235" i="1" s="1"/>
  <c r="D237" i="1" l="1"/>
  <c r="F236" i="1"/>
  <c r="G236" i="1" s="1"/>
  <c r="D238" i="1" l="1"/>
  <c r="F237" i="1"/>
  <c r="G237" i="1" s="1"/>
  <c r="D239" i="1" l="1"/>
  <c r="F238" i="1"/>
  <c r="G238" i="1" s="1"/>
  <c r="D240" i="1" l="1"/>
  <c r="F239" i="1"/>
  <c r="G239" i="1" s="1"/>
  <c r="D241" i="1" l="1"/>
  <c r="F240" i="1"/>
  <c r="G240" i="1" s="1"/>
  <c r="D242" i="1" l="1"/>
  <c r="F241" i="1"/>
  <c r="G241" i="1" s="1"/>
  <c r="D243" i="1" l="1"/>
  <c r="F242" i="1"/>
  <c r="G242" i="1" s="1"/>
  <c r="D244" i="1" l="1"/>
  <c r="F243" i="1"/>
  <c r="G243" i="1" s="1"/>
  <c r="D245" i="1" l="1"/>
  <c r="F244" i="1"/>
  <c r="G244" i="1" s="1"/>
  <c r="D246" i="1" l="1"/>
  <c r="F245" i="1"/>
  <c r="G245" i="1" s="1"/>
  <c r="D247" i="1" l="1"/>
  <c r="F246" i="1"/>
  <c r="G246" i="1" s="1"/>
  <c r="D248" i="1" l="1"/>
  <c r="F247" i="1"/>
  <c r="G247" i="1" s="1"/>
  <c r="D249" i="1" l="1"/>
  <c r="F248" i="1"/>
  <c r="G248" i="1" s="1"/>
  <c r="D250" i="1" l="1"/>
  <c r="F249" i="1"/>
  <c r="G249" i="1" s="1"/>
  <c r="D251" i="1" l="1"/>
  <c r="F250" i="1"/>
  <c r="G250" i="1" s="1"/>
  <c r="D252" i="1" l="1"/>
  <c r="F251" i="1"/>
  <c r="G251" i="1" s="1"/>
  <c r="D253" i="1" l="1"/>
  <c r="F252" i="1"/>
  <c r="G252" i="1" s="1"/>
  <c r="D254" i="1" l="1"/>
  <c r="F253" i="1"/>
  <c r="G253" i="1" s="1"/>
  <c r="D255" i="1" l="1"/>
  <c r="F254" i="1"/>
  <c r="G254" i="1" s="1"/>
  <c r="D256" i="1" l="1"/>
  <c r="F255" i="1"/>
  <c r="G255" i="1" s="1"/>
  <c r="D257" i="1" l="1"/>
  <c r="F256" i="1"/>
  <c r="G256" i="1" s="1"/>
  <c r="D258" i="1" l="1"/>
  <c r="F257" i="1"/>
  <c r="G257" i="1" s="1"/>
  <c r="D259" i="1" l="1"/>
  <c r="F258" i="1"/>
  <c r="G258" i="1" s="1"/>
  <c r="D260" i="1" l="1"/>
  <c r="F259" i="1"/>
  <c r="G259" i="1" s="1"/>
  <c r="D261" i="1" l="1"/>
  <c r="F260" i="1"/>
  <c r="G260" i="1" s="1"/>
  <c r="D262" i="1" l="1"/>
  <c r="F261" i="1"/>
  <c r="G261" i="1" s="1"/>
  <c r="D263" i="1" l="1"/>
  <c r="F262" i="1"/>
  <c r="G262" i="1" s="1"/>
  <c r="D264" i="1" l="1"/>
  <c r="F263" i="1"/>
  <c r="G263" i="1" s="1"/>
  <c r="D265" i="1" l="1"/>
  <c r="F264" i="1"/>
  <c r="G264" i="1" s="1"/>
  <c r="D266" i="1" l="1"/>
  <c r="F265" i="1"/>
  <c r="G265" i="1" s="1"/>
  <c r="D267" i="1" l="1"/>
  <c r="F266" i="1"/>
  <c r="G266" i="1" s="1"/>
  <c r="D268" i="1" l="1"/>
  <c r="F267" i="1"/>
  <c r="G267" i="1" s="1"/>
  <c r="D269" i="1" l="1"/>
  <c r="F268" i="1"/>
  <c r="G268" i="1" s="1"/>
  <c r="D270" i="1" l="1"/>
  <c r="F269" i="1"/>
  <c r="G269" i="1" s="1"/>
  <c r="D271" i="1" l="1"/>
  <c r="F270" i="1"/>
  <c r="G270" i="1" s="1"/>
  <c r="D272" i="1" l="1"/>
  <c r="F271" i="1"/>
  <c r="G271" i="1" s="1"/>
  <c r="D273" i="1" l="1"/>
  <c r="F272" i="1"/>
  <c r="G272" i="1" s="1"/>
  <c r="D274" i="1" l="1"/>
  <c r="F273" i="1"/>
  <c r="G273" i="1" s="1"/>
  <c r="D275" i="1" l="1"/>
  <c r="F274" i="1"/>
  <c r="G274" i="1" s="1"/>
  <c r="D276" i="1" l="1"/>
  <c r="F275" i="1"/>
  <c r="G275" i="1" s="1"/>
  <c r="D277" i="1" l="1"/>
  <c r="F276" i="1"/>
  <c r="G276" i="1" s="1"/>
  <c r="D278" i="1" l="1"/>
  <c r="F277" i="1"/>
  <c r="G277" i="1" s="1"/>
  <c r="D279" i="1" l="1"/>
  <c r="F278" i="1"/>
  <c r="G278" i="1" s="1"/>
  <c r="D280" i="1" l="1"/>
  <c r="F279" i="1"/>
  <c r="G279" i="1" s="1"/>
  <c r="D281" i="1" l="1"/>
  <c r="F280" i="1"/>
  <c r="G280" i="1" s="1"/>
  <c r="D282" i="1" l="1"/>
  <c r="F281" i="1"/>
  <c r="G281" i="1" s="1"/>
  <c r="D283" i="1" l="1"/>
  <c r="F282" i="1"/>
  <c r="G282" i="1" s="1"/>
  <c r="D284" i="1" l="1"/>
  <c r="F283" i="1"/>
  <c r="G283" i="1" s="1"/>
  <c r="D285" i="1" l="1"/>
  <c r="F284" i="1"/>
  <c r="G284" i="1" s="1"/>
  <c r="D286" i="1" l="1"/>
  <c r="F285" i="1"/>
  <c r="G285" i="1" s="1"/>
  <c r="D287" i="1" l="1"/>
  <c r="F286" i="1"/>
  <c r="G286" i="1" s="1"/>
  <c r="D288" i="1" l="1"/>
  <c r="F287" i="1"/>
  <c r="G287" i="1" s="1"/>
  <c r="D289" i="1" l="1"/>
  <c r="F288" i="1"/>
  <c r="G288" i="1" s="1"/>
  <c r="D290" i="1" l="1"/>
  <c r="F289" i="1"/>
  <c r="G289" i="1" s="1"/>
  <c r="D291" i="1" l="1"/>
  <c r="F290" i="1"/>
  <c r="G290" i="1" s="1"/>
  <c r="D292" i="1" l="1"/>
  <c r="F291" i="1"/>
  <c r="G291" i="1" s="1"/>
  <c r="D293" i="1" l="1"/>
  <c r="F292" i="1"/>
  <c r="G292" i="1" s="1"/>
  <c r="D294" i="1" l="1"/>
  <c r="F293" i="1"/>
  <c r="G293" i="1" s="1"/>
  <c r="D295" i="1" l="1"/>
  <c r="F294" i="1"/>
  <c r="G294" i="1" s="1"/>
  <c r="D296" i="1" l="1"/>
  <c r="F295" i="1"/>
  <c r="G295" i="1" s="1"/>
  <c r="F296" i="1" l="1"/>
  <c r="G296" i="1" s="1"/>
  <c r="C18" i="1"/>
  <c r="E18" i="1" s="1"/>
  <c r="E19" i="1" s="1"/>
  <c r="C19" i="1" l="1"/>
  <c r="E22" i="1"/>
  <c r="E20" i="1"/>
  <c r="E21" i="1" s="1"/>
  <c r="C21" i="1" l="1"/>
  <c r="E23" i="1"/>
  <c r="C23" i="1" s="1"/>
</calcChain>
</file>

<file path=xl/sharedStrings.xml><?xml version="1.0" encoding="utf-8"?>
<sst xmlns="http://schemas.openxmlformats.org/spreadsheetml/2006/main" count="125" uniqueCount="59">
  <si>
    <t>Item</t>
  </si>
  <si>
    <t>Weight</t>
  </si>
  <si>
    <t>Arm</t>
  </si>
  <si>
    <t>Moment</t>
  </si>
  <si>
    <t>CG</t>
  </si>
  <si>
    <t>[in]</t>
  </si>
  <si>
    <t>[lb]</t>
  </si>
  <si>
    <t>Envelope, Limits</t>
  </si>
  <si>
    <t>Max 0-fuel weight</t>
  </si>
  <si>
    <t>Max ldg weight</t>
  </si>
  <si>
    <t>Empty Weight</t>
  </si>
  <si>
    <t>[in lb]</t>
  </si>
  <si>
    <t>Back seats</t>
  </si>
  <si>
    <t>Zero fuel weight</t>
  </si>
  <si>
    <t>Upper diagram</t>
  </si>
  <si>
    <t>Landing Weight</t>
  </si>
  <si>
    <t xml:space="preserve"> </t>
  </si>
  <si>
    <t xml:space="preserve"> </t>
  </si>
  <si>
    <t>Front seats pilot</t>
  </si>
  <si>
    <t>copilot</t>
  </si>
  <si>
    <t>center seat</t>
  </si>
  <si>
    <t>back seat</t>
  </si>
  <si>
    <t>Aft golf baggae 105 lbs max</t>
  </si>
  <si>
    <t>aft baggage max 100 lbs 50with golf</t>
  </si>
  <si>
    <t>aft oil stowage 5lbs</t>
  </si>
  <si>
    <t>fuel 260 max 6.7lbs</t>
  </si>
  <si>
    <t>max ramp weight 6050lbs</t>
  </si>
  <si>
    <t xml:space="preserve">fuel allowance engine start taxi  </t>
  </si>
  <si>
    <t>max takeoff weight</t>
  </si>
  <si>
    <t>estmated fuel burn</t>
  </si>
  <si>
    <t>Inputs</t>
  </si>
  <si>
    <t>Max</t>
  </si>
  <si>
    <t>Max  Sum</t>
  </si>
  <si>
    <t>Gallons</t>
  </si>
  <si>
    <t>LBS/Gal</t>
  </si>
  <si>
    <t>Over</t>
  </si>
  <si>
    <t>0-fuel lbs remaining</t>
  </si>
  <si>
    <t>Fuel LBs Remaining</t>
  </si>
  <si>
    <t>Max Ramp Weight</t>
  </si>
  <si>
    <t>M600</t>
  </si>
  <si>
    <t>gal</t>
  </si>
  <si>
    <t>arm</t>
  </si>
  <si>
    <t>moment</t>
  </si>
  <si>
    <t>weight</t>
  </si>
  <si>
    <t>lower ballast weight 32.78 arm 62.60</t>
  </si>
  <si>
    <t>upper ballast weight 27.57 arm 64.30</t>
  </si>
  <si>
    <t>ballast</t>
  </si>
  <si>
    <t>lbs fuel start</t>
  </si>
  <si>
    <t>groc</t>
  </si>
  <si>
    <t>green</t>
  </si>
  <si>
    <t>fluid</t>
  </si>
  <si>
    <t>grey</t>
  </si>
  <si>
    <t>cessna</t>
  </si>
  <si>
    <t>long bag</t>
  </si>
  <si>
    <t>rncillo</t>
  </si>
  <si>
    <t>cooler</t>
  </si>
  <si>
    <t>towel</t>
  </si>
  <si>
    <t>jackets drill</t>
  </si>
  <si>
    <t>Weight &amp; Balance C FGFC   flightplan SBGRZ/SB2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</si>
</sst>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[$-409]mmmm\ d\,\ yyyy;@"/>
    <numFmt numFmtId="167" formatCode="0.00;[Red]0.0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rgb="FF3F3F76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9"/>
      <name val="Calibri"/>
      <family val="2"/>
      <scheme val="minor"/>
    </font>
    <font>
      <sz val="12"/>
      <color indexed="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4" borderId="2" applyNumberFormat="0" applyAlignment="0" applyProtection="0"/>
  </cellStyleXfs>
  <cellXfs count="80">
    <xf numFmtId="0" fontId="0" fillId="0" borderId="0" xfId="0"/>
    <xf numFmtId="0" fontId="4" fillId="0" borderId="0" xfId="0" applyFont="1"/>
    <xf numFmtId="166" fontId="4" fillId="0" borderId="0" xfId="0" applyNumberFormat="1" applyFont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right"/>
    </xf>
    <xf numFmtId="2" fontId="5" fillId="2" borderId="0" xfId="0" applyNumberFormat="1" applyFont="1" applyFill="1" applyAlignment="1">
      <alignment horizontal="left"/>
    </xf>
    <xf numFmtId="0" fontId="6" fillId="0" borderId="0" xfId="0" applyFont="1"/>
    <xf numFmtId="0" fontId="5" fillId="0" borderId="0" xfId="0" applyFont="1" applyFill="1" applyBorder="1"/>
    <xf numFmtId="14" fontId="4" fillId="0" borderId="0" xfId="0" applyNumberFormat="1" applyFont="1" applyFill="1" applyBorder="1"/>
    <xf numFmtId="0" fontId="4" fillId="0" borderId="1" xfId="0" applyFont="1" applyBorder="1"/>
    <xf numFmtId="0" fontId="4" fillId="0" borderId="0" xfId="0" applyFont="1" applyBorder="1"/>
    <xf numFmtId="1" fontId="4" fillId="0" borderId="0" xfId="0" applyNumberFormat="1" applyFont="1" applyFill="1" applyBorder="1"/>
    <xf numFmtId="167" fontId="4" fillId="0" borderId="1" xfId="0" applyNumberFormat="1" applyFont="1" applyBorder="1"/>
    <xf numFmtId="167" fontId="4" fillId="0" borderId="1" xfId="0" applyNumberFormat="1" applyFont="1" applyFill="1" applyBorder="1"/>
    <xf numFmtId="164" fontId="4" fillId="0" borderId="1" xfId="1" applyFont="1" applyBorder="1"/>
    <xf numFmtId="2" fontId="4" fillId="0" borderId="0" xfId="0" applyNumberFormat="1" applyFont="1" applyFill="1" applyBorder="1"/>
    <xf numFmtId="167" fontId="3" fillId="4" borderId="2" xfId="2" applyNumberFormat="1" applyFont="1"/>
    <xf numFmtId="165" fontId="4" fillId="0" borderId="0" xfId="0" applyNumberFormat="1" applyFont="1" applyFill="1" applyBorder="1"/>
    <xf numFmtId="0" fontId="4" fillId="0" borderId="0" xfId="0" applyFont="1" applyFill="1" applyBorder="1" applyAlignment="1">
      <alignment horizontal="left"/>
    </xf>
    <xf numFmtId="167" fontId="4" fillId="0" borderId="0" xfId="0" applyNumberFormat="1" applyFont="1" applyFill="1" applyBorder="1"/>
    <xf numFmtId="167" fontId="4" fillId="3" borderId="1" xfId="0" applyNumberFormat="1" applyFont="1" applyFill="1" applyBorder="1"/>
    <xf numFmtId="2" fontId="4" fillId="0" borderId="0" xfId="0" applyNumberFormat="1" applyFont="1" applyFill="1" applyBorder="1" applyAlignment="1"/>
    <xf numFmtId="2" fontId="4" fillId="0" borderId="1" xfId="0" applyNumberFormat="1" applyFont="1" applyBorder="1"/>
    <xf numFmtId="165" fontId="4" fillId="0" borderId="1" xfId="0" applyNumberFormat="1" applyFont="1" applyBorder="1"/>
    <xf numFmtId="1" fontId="4" fillId="0" borderId="1" xfId="0" applyNumberFormat="1" applyFont="1" applyBorder="1"/>
    <xf numFmtId="0" fontId="7" fillId="0" borderId="0" xfId="0" applyFont="1" applyAlignme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Font="1"/>
    <xf numFmtId="0" fontId="5" fillId="0" borderId="4" xfId="0" applyFont="1" applyBorder="1"/>
    <xf numFmtId="0" fontId="5" fillId="0" borderId="5" xfId="0" applyFont="1" applyBorder="1"/>
    <xf numFmtId="0" fontId="5" fillId="0" borderId="7" xfId="0" applyFont="1" applyFill="1" applyBorder="1"/>
    <xf numFmtId="0" fontId="5" fillId="0" borderId="8" xfId="0" applyFont="1" applyFill="1" applyBorder="1"/>
    <xf numFmtId="0" fontId="3" fillId="4" borderId="2" xfId="2"/>
    <xf numFmtId="167" fontId="4" fillId="0" borderId="0" xfId="0" applyNumberFormat="1" applyFont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Fill="1" applyBorder="1" applyAlignment="1">
      <alignment horizontal="right"/>
    </xf>
    <xf numFmtId="0" fontId="4" fillId="0" borderId="14" xfId="0" applyFont="1" applyBorder="1"/>
    <xf numFmtId="0" fontId="4" fillId="0" borderId="15" xfId="0" applyFont="1" applyBorder="1"/>
    <xf numFmtId="167" fontId="4" fillId="0" borderId="16" xfId="0" applyNumberFormat="1" applyFont="1" applyBorder="1"/>
    <xf numFmtId="0" fontId="4" fillId="0" borderId="17" xfId="0" applyFont="1" applyBorder="1"/>
    <xf numFmtId="0" fontId="3" fillId="4" borderId="18" xfId="2" applyBorder="1"/>
    <xf numFmtId="0" fontId="3" fillId="4" borderId="19" xfId="2" applyBorder="1"/>
    <xf numFmtId="43" fontId="4" fillId="0" borderId="10" xfId="0" applyNumberFormat="1" applyFont="1" applyBorder="1"/>
    <xf numFmtId="0" fontId="4" fillId="0" borderId="9" xfId="0" applyFont="1" applyBorder="1" applyAlignment="1">
      <alignment horizontal="center"/>
    </xf>
    <xf numFmtId="164" fontId="4" fillId="0" borderId="9" xfId="1" applyFont="1" applyBorder="1"/>
    <xf numFmtId="164" fontId="4" fillId="0" borderId="0" xfId="1" applyFont="1" applyBorder="1"/>
    <xf numFmtId="164" fontId="4" fillId="0" borderId="11" xfId="1" applyFont="1" applyBorder="1"/>
    <xf numFmtId="164" fontId="4" fillId="0" borderId="14" xfId="1" applyFont="1" applyBorder="1"/>
    <xf numFmtId="164" fontId="4" fillId="0" borderId="17" xfId="1" applyFont="1" applyBorder="1"/>
    <xf numFmtId="1" fontId="4" fillId="0" borderId="0" xfId="0" applyNumberFormat="1" applyFont="1" applyBorder="1"/>
    <xf numFmtId="0" fontId="4" fillId="0" borderId="20" xfId="0" applyFont="1" applyBorder="1"/>
    <xf numFmtId="0" fontId="4" fillId="0" borderId="21" xfId="0" applyFont="1" applyBorder="1" applyAlignment="1">
      <alignment horizontal="right"/>
    </xf>
    <xf numFmtId="164" fontId="4" fillId="0" borderId="20" xfId="1" applyFont="1" applyBorder="1" applyAlignmen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29" xfId="0" applyFont="1" applyFill="1" applyBorder="1"/>
    <xf numFmtId="0" fontId="4" fillId="0" borderId="6" xfId="0" applyFont="1" applyBorder="1"/>
    <xf numFmtId="0" fontId="4" fillId="0" borderId="30" xfId="0" applyFont="1" applyBorder="1"/>
    <xf numFmtId="0" fontId="4" fillId="0" borderId="31" xfId="0" applyFont="1" applyFill="1" applyBorder="1"/>
    <xf numFmtId="0" fontId="4" fillId="0" borderId="32" xfId="0" applyFont="1" applyFill="1" applyBorder="1"/>
    <xf numFmtId="0" fontId="4" fillId="0" borderId="33" xfId="0" applyFont="1" applyBorder="1"/>
    <xf numFmtId="0" fontId="4" fillId="0" borderId="32" xfId="0" applyFont="1" applyBorder="1"/>
    <xf numFmtId="2" fontId="4" fillId="0" borderId="0" xfId="0" applyNumberFormat="1" applyFont="1"/>
    <xf numFmtId="2" fontId="4" fillId="0" borderId="0" xfId="0" applyNumberFormat="1" applyFont="1" applyBorder="1"/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3">
    <cellStyle name="Comma" xfId="1" builtinId="3"/>
    <cellStyle name="Input" xfId="2" builtinId="20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Weight - CG Envelope C FGFC</a:t>
            </a:r>
          </a:p>
          <a:p>
            <a:pPr>
              <a:defRPr/>
            </a:pPr>
            <a:r>
              <a:rPr lang="en-CA"/>
              <a:t> </a:t>
            </a:r>
          </a:p>
        </c:rich>
      </c:tx>
      <c:layout>
        <c:manualLayout>
          <c:xMode val="edge"/>
          <c:yMode val="edge"/>
          <c:x val="1.0936800634810818E-2"/>
          <c:y val="6.872092462403285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12265050424552E-2"/>
          <c:y val="9.0491908626260539E-2"/>
          <c:w val="0.9044884570487185"/>
          <c:h val="0.87538099266478109"/>
        </c:manualLayout>
      </c:layout>
      <c:scatterChart>
        <c:scatterStyle val="lineMarker"/>
        <c:varyColors val="0"/>
        <c:ser>
          <c:idx val="3"/>
          <c:order val="0"/>
          <c:tx>
            <c:v>Takeoff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envelope!$C$21</c:f>
              <c:numCache>
                <c:formatCode>0.00;[Red]0.00</c:formatCode>
                <c:ptCount val="1"/>
                <c:pt idx="0">
                  <c:v>145.34311047571438</c:v>
                </c:pt>
              </c:numCache>
            </c:numRef>
          </c:xVal>
          <c:yVal>
            <c:numRef>
              <c:f>envelope!$D$21</c:f>
              <c:numCache>
                <c:formatCode>_(* #,##0.00_);_(* \(#,##0.00\);_(* "-"??_);_(@_)</c:formatCode>
                <c:ptCount val="1"/>
                <c:pt idx="0">
                  <c:v>6001.5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D-439E-839E-FA20FB2EAFF6}"/>
            </c:ext>
          </c:extLst>
        </c:ser>
        <c:ser>
          <c:idx val="14"/>
          <c:order val="1"/>
          <c:tx>
            <c:v>Landing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D4D-439E-839E-FA20FB2EAF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envelope!$C$23</c:f>
              <c:numCache>
                <c:formatCode>0.00;[Red]0.00</c:formatCode>
                <c:ptCount val="1"/>
                <c:pt idx="0">
                  <c:v>144.86094878682843</c:v>
                </c:pt>
              </c:numCache>
            </c:numRef>
          </c:xVal>
          <c:yVal>
            <c:numRef>
              <c:f>envelope!$D$23</c:f>
              <c:numCache>
                <c:formatCode>0.00;[Red]0.00</c:formatCode>
                <c:ptCount val="1"/>
                <c:pt idx="0">
                  <c:v>5539.2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D-439E-839E-FA20FB2EAFF6}"/>
            </c:ext>
          </c:extLst>
        </c:ser>
        <c:ser>
          <c:idx val="0"/>
          <c:order val="2"/>
          <c:tx>
            <c:strRef>
              <c:f>envelope!$B$34</c:f>
              <c:strCache>
                <c:ptCount val="1"/>
                <c:pt idx="0">
                  <c:v>Envelope, Limits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1.5459585657642378E-2"/>
                  <c:y val="3.2632910384450512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D4D-439E-839E-FA20FB2EAFF6}"/>
                </c:ext>
              </c:extLst>
            </c:dLbl>
            <c:dLbl>
              <c:idx val="5"/>
              <c:layout>
                <c:manualLayout>
                  <c:x val="-6.688336659867386E-2"/>
                  <c:y val="-1.4002333722287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D4D-439E-839E-FA20FB2EAF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envelope!$B$37:$B$44</c:f>
              <c:numCache>
                <c:formatCode>General</c:formatCode>
                <c:ptCount val="8"/>
                <c:pt idx="0">
                  <c:v>137</c:v>
                </c:pt>
                <c:pt idx="1">
                  <c:v>137</c:v>
                </c:pt>
                <c:pt idx="2">
                  <c:v>141.15</c:v>
                </c:pt>
                <c:pt idx="3">
                  <c:v>144</c:v>
                </c:pt>
                <c:pt idx="4">
                  <c:v>146</c:v>
                </c:pt>
                <c:pt idx="5">
                  <c:v>146</c:v>
                </c:pt>
                <c:pt idx="6">
                  <c:v>140</c:v>
                </c:pt>
                <c:pt idx="7">
                  <c:v>137</c:v>
                </c:pt>
              </c:numCache>
            </c:numRef>
          </c:xVal>
          <c:yVal>
            <c:numRef>
              <c:f>envelope!$C$37:$C$44</c:f>
              <c:numCache>
                <c:formatCode>General</c:formatCode>
                <c:ptCount val="8"/>
                <c:pt idx="0">
                  <c:v>3500</c:v>
                </c:pt>
                <c:pt idx="1">
                  <c:v>3925</c:v>
                </c:pt>
                <c:pt idx="2">
                  <c:v>5800</c:v>
                </c:pt>
                <c:pt idx="3">
                  <c:v>6000</c:v>
                </c:pt>
                <c:pt idx="4">
                  <c:v>6000</c:v>
                </c:pt>
                <c:pt idx="5">
                  <c:v>4500</c:v>
                </c:pt>
                <c:pt idx="6">
                  <c:v>3500</c:v>
                </c:pt>
                <c:pt idx="7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D4D-439E-839E-FA20FB2EAFF6}"/>
            </c:ext>
          </c:extLst>
        </c:ser>
        <c:ser>
          <c:idx val="1"/>
          <c:order val="3"/>
          <c:tx>
            <c:strRef>
              <c:f>envelope!$D$34</c:f>
              <c:strCache>
                <c:ptCount val="1"/>
                <c:pt idx="0">
                  <c:v>Max 0-fuel weight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734430695744338E-2"/>
                  <c:y val="-2.378300110125491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D4D-439E-839E-FA20FB2EAFF6}"/>
                </c:ext>
              </c:extLst>
            </c:dLbl>
            <c:dLbl>
              <c:idx val="1"/>
              <c:layout>
                <c:manualLayout>
                  <c:x val="-0.32899783560218504"/>
                  <c:y val="2.6113864710454241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D4D-439E-839E-FA20FB2EAF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envelope!$D$37:$D$38</c:f>
              <c:numCache>
                <c:formatCode>General</c:formatCode>
                <c:ptCount val="2"/>
                <c:pt idx="0">
                  <c:v>139.05000000000001</c:v>
                </c:pt>
                <c:pt idx="1">
                  <c:v>146</c:v>
                </c:pt>
              </c:numCache>
            </c:numRef>
          </c:xVal>
          <c:yVal>
            <c:numRef>
              <c:f>envelope!$E$37:$E$38</c:f>
              <c:numCache>
                <c:formatCode>General</c:formatCode>
                <c:ptCount val="2"/>
                <c:pt idx="0">
                  <c:v>4850</c:v>
                </c:pt>
                <c:pt idx="1">
                  <c:v>4850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4D-439E-839E-FA20FB2EAFF6}"/>
            </c:ext>
          </c:extLst>
        </c:ser>
        <c:ser>
          <c:idx val="2"/>
          <c:order val="4"/>
          <c:tx>
            <c:v>Max Landing Weight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D4D-439E-839E-FA20FB2EAFF6}"/>
                </c:ext>
              </c:extLst>
            </c:dLbl>
            <c:dLbl>
              <c:idx val="1"/>
              <c:layout>
                <c:manualLayout>
                  <c:x val="-0.14508525415166595"/>
                  <c:y val="9.2890437874764933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D4D-439E-839E-FA20FB2EAF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envelope!$G$37:$G$38</c:f>
              <c:numCache>
                <c:formatCode>General</c:formatCode>
                <c:ptCount val="2"/>
                <c:pt idx="0">
                  <c:v>141.15</c:v>
                </c:pt>
                <c:pt idx="1">
                  <c:v>146</c:v>
                </c:pt>
              </c:numCache>
            </c:numRef>
          </c:xVal>
          <c:yVal>
            <c:numRef>
              <c:f>envelope!$H$37:$H$38</c:f>
              <c:numCache>
                <c:formatCode>General</c:formatCode>
                <c:ptCount val="2"/>
                <c:pt idx="0">
                  <c:v>5800</c:v>
                </c:pt>
                <c:pt idx="1">
                  <c:v>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4D-439E-839E-FA20FB2EAFF6}"/>
            </c:ext>
          </c:extLst>
        </c:ser>
        <c:ser>
          <c:idx val="4"/>
          <c:order val="5"/>
          <c:tx>
            <c:strRef>
              <c:f>envelope!$B$45</c:f>
              <c:strCache>
                <c:ptCount val="1"/>
                <c:pt idx="0">
                  <c:v>Max Ramp Weight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6378830083565459E-2"/>
                  <c:y val="-1.385067239990567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D4D-439E-839E-FA20FB2EAFF6}"/>
                </c:ext>
              </c:extLst>
            </c:dLbl>
            <c:dLbl>
              <c:idx val="1"/>
              <c:layout>
                <c:manualLayout>
                  <c:x val="1.8755803156917362E-2"/>
                  <c:y val="-6.519256271495819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D4D-439E-839E-FA20FB2EAFF6}"/>
                </c:ext>
              </c:extLst>
            </c:dLbl>
            <c:dLbl>
              <c:idx val="3"/>
              <c:layout>
                <c:manualLayout>
                  <c:x val="-1.6728591377331316E-2"/>
                  <c:y val="-4.341115470251167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D4D-439E-839E-FA20FB2EAF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D4D-439E-839E-FA20FB2EAF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envelope!$B$48:$B$52</c:f>
              <c:numCache>
                <c:formatCode>General</c:formatCode>
                <c:ptCount val="5"/>
                <c:pt idx="0">
                  <c:v>141.15</c:v>
                </c:pt>
                <c:pt idx="1">
                  <c:v>141.26499999999999</c:v>
                </c:pt>
                <c:pt idx="2">
                  <c:v>144</c:v>
                </c:pt>
                <c:pt idx="3">
                  <c:v>146</c:v>
                </c:pt>
                <c:pt idx="4">
                  <c:v>146</c:v>
                </c:pt>
              </c:numCache>
            </c:numRef>
          </c:xVal>
          <c:yVal>
            <c:numRef>
              <c:f>envelope!$C$48:$C$52</c:f>
              <c:numCache>
                <c:formatCode>General</c:formatCode>
                <c:ptCount val="5"/>
                <c:pt idx="0">
                  <c:v>5800</c:v>
                </c:pt>
                <c:pt idx="1">
                  <c:v>5825</c:v>
                </c:pt>
                <c:pt idx="2">
                  <c:v>6050</c:v>
                </c:pt>
                <c:pt idx="3">
                  <c:v>6050</c:v>
                </c:pt>
                <c:pt idx="4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D4D-439E-839E-FA20FB2EAF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9063672"/>
        <c:axId val="1"/>
      </c:scatterChart>
      <c:valAx>
        <c:axId val="719063672"/>
        <c:scaling>
          <c:orientation val="minMax"/>
          <c:max val="147"/>
          <c:min val="1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CG [in]</a:t>
                </a:r>
              </a:p>
            </c:rich>
          </c:tx>
          <c:layout>
            <c:manualLayout>
              <c:xMode val="edge"/>
              <c:yMode val="edge"/>
              <c:x val="0.51535150501389504"/>
              <c:y val="0.93077883522025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Red]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  <c:majorUnit val="1"/>
        <c:minorUnit val="0.5"/>
      </c:valAx>
      <c:valAx>
        <c:axId val="1"/>
        <c:scaling>
          <c:orientation val="minMax"/>
          <c:max val="6400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/>
                  <a:t>Weight [lb]</a:t>
                </a:r>
              </a:p>
            </c:rich>
          </c:tx>
          <c:layout>
            <c:manualLayout>
              <c:xMode val="edge"/>
              <c:yMode val="edge"/>
              <c:x val="4.8245601445635368E-2"/>
              <c:y val="0.36147808418449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63672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70760271864632E-2"/>
          <c:y val="5.3719496397953176E-2"/>
          <c:w val="0.81597706236403966"/>
          <c:h val="3.1645795784399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" footer="0.5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209551</xdr:colOff>
      <xdr:row>0</xdr:row>
      <xdr:rowOff>9526</xdr:rowOff>
    </xdr:from>
    <xdr:to>
      <xdr:col>23</xdr:col>
      <xdr:colOff>542925</xdr:colOff>
      <xdr:row>35</xdr:row>
      <xdr:rowOff>171450</xdr:rowOff>
    </xdr:to>
    <xdr:graphicFrame macro="">
      <xdr:nvGraphicFramePr>
        <xdr:cNvPr id="1119" name="Chart 1">
          <a:extLst>
            <a:ext uri="{FF2B5EF4-FFF2-40B4-BE49-F238E27FC236}">
              <a16:creationId xmlns:a16="http://schemas.microsoft.com/office/drawing/2014/main" id="{4FDDADBE-C6C0-4AD5-998B-4A479BA32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0.32247</cdr:x>
      <cdr:y>0.51268</cdr:y>
    </cdr:from>
    <cdr:to>
      <cdr:x>0.38646</cdr:x>
      <cdr:y>0.54279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54782" y="2685834"/>
          <a:ext cx="571655" cy="1311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0.52666</cdr:x>
      <cdr:y>0.74684</cdr:y>
    </cdr:from>
    <cdr:to>
      <cdr:x>0.75408</cdr:x>
      <cdr:y>0.782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BB341FE-8309-448A-9043-6849682B83E4}"/>
            </a:ext>
          </a:extLst>
        </cdr:cNvPr>
        <cdr:cNvSpPr txBox="1"/>
      </cdr:nvSpPr>
      <cdr:spPr>
        <a:xfrm xmlns:a="http://schemas.openxmlformats.org/drawingml/2006/main" rot="20152967">
          <a:off x="4610098" y="5057774"/>
          <a:ext cx="19907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CA" sz="1100"/>
            <a:t>AFT LIMIT</a:t>
          </a:r>
        </a:p>
      </cdr:txBody>
    </cdr:sp>
  </cdr:relSizeAnchor>
  <cdr:relSizeAnchor xmlns:cdr="http://schemas.openxmlformats.org/drawingml/2006/chartDrawing">
    <cdr:from>
      <cdr:x>0.87269</cdr:x>
      <cdr:y>0.27473</cdr:y>
    </cdr:from>
    <cdr:to>
      <cdr:x>0.89989</cdr:x>
      <cdr:y>0.56868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5BE6433-9BA3-4C7B-8D4D-F343B12A1D90}"/>
            </a:ext>
          </a:extLst>
        </cdr:cNvPr>
        <cdr:cNvSpPr txBox="1"/>
      </cdr:nvSpPr>
      <cdr:spPr>
        <a:xfrm xmlns:a="http://schemas.openxmlformats.org/drawingml/2006/main" rot="16200000">
          <a:off x="6762749" y="2736851"/>
          <a:ext cx="19907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AFT LIMIT</a:t>
          </a:r>
        </a:p>
      </cdr:txBody>
    </cdr:sp>
  </cdr:relSizeAnchor>
  <cdr:relSizeAnchor xmlns:cdr="http://schemas.openxmlformats.org/drawingml/2006/chartDrawing">
    <cdr:from>
      <cdr:x>0.34639</cdr:x>
      <cdr:y>0.3113</cdr:y>
    </cdr:from>
    <cdr:to>
      <cdr:x>0.37359</cdr:x>
      <cdr:y>0.60525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5BE6433-9BA3-4C7B-8D4D-F343B12A1D90}"/>
            </a:ext>
          </a:extLst>
        </cdr:cNvPr>
        <cdr:cNvSpPr txBox="1"/>
      </cdr:nvSpPr>
      <cdr:spPr>
        <a:xfrm xmlns:a="http://schemas.openxmlformats.org/drawingml/2006/main" rot="18664747">
          <a:off x="2155825" y="2984499"/>
          <a:ext cx="19907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Forward LIMIT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36"/>
  <sheetViews>
    <sheetView showGridLines="0" tabSelected="1" topLeftCell="B1" zoomScaleNormal="100" workbookViewId="0">
      <selection activeCell="H19" sqref="H19"/>
    </sheetView>
  </sheetViews>
  <sheetFormatPr defaultColWidth="8.7109375" defaultRowHeight="15.75" x14ac:dyDescent="0.25"/>
  <cols>
    <col min="1" max="1" width="3.28515625" style="1" bestFit="1" customWidth="1"/>
    <col min="2" max="2" width="37.28515625" style="1" customWidth="1"/>
    <col min="3" max="3" width="8.7109375" style="1" bestFit="1" customWidth="1"/>
    <col min="4" max="4" width="17" style="1" bestFit="1" customWidth="1"/>
    <col min="5" max="5" width="14.28515625" style="1" bestFit="1" customWidth="1"/>
    <col min="6" max="6" width="8.28515625" style="1" customWidth="1"/>
    <col min="7" max="7" width="13" style="1" customWidth="1"/>
    <col min="8" max="8" width="7.28515625" style="1" bestFit="1" customWidth="1"/>
    <col min="9" max="9" width="12.28515625" style="1" customWidth="1"/>
    <col min="10" max="10" width="8.28515625" style="1" bestFit="1" customWidth="1"/>
    <col min="11" max="11" width="15" style="1" bestFit="1" customWidth="1"/>
    <col min="12" max="12" width="8" style="1" bestFit="1" customWidth="1"/>
    <col min="13" max="13" width="9.28515625" style="1" bestFit="1" customWidth="1"/>
    <col min="14" max="14" width="1.5703125" style="1" bestFit="1" customWidth="1"/>
    <col min="15" max="15" width="14.28515625" style="1" bestFit="1" customWidth="1"/>
    <col min="16" max="18" width="8.7109375" style="1"/>
    <col min="19" max="19" width="14" style="1" bestFit="1" customWidth="1"/>
    <col min="20" max="20" width="8.7109375" style="1"/>
    <col min="21" max="21" width="5.28515625" style="1" bestFit="1" customWidth="1"/>
    <col min="22" max="22" width="6.42578125" style="1" bestFit="1" customWidth="1"/>
    <col min="23" max="16384" width="8.7109375" style="1"/>
  </cols>
  <sheetData>
    <row r="1" spans="2:49" x14ac:dyDescent="0.25">
      <c r="B1" s="1" t="s">
        <v>58</v>
      </c>
      <c r="E1" s="2"/>
      <c r="F1" s="2"/>
      <c r="G1" s="3"/>
      <c r="H1" s="4"/>
      <c r="I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2:49" x14ac:dyDescent="0.25">
      <c r="B2" s="5"/>
      <c r="C2" s="6"/>
      <c r="D2" s="7"/>
      <c r="E2" s="8"/>
      <c r="F2" s="8"/>
      <c r="G2" s="9"/>
      <c r="H2" s="2"/>
      <c r="J2" s="3"/>
      <c r="K2" s="10"/>
      <c r="L2" s="3"/>
      <c r="M2" s="3"/>
      <c r="N2" s="11" t="s">
        <v>16</v>
      </c>
      <c r="O2" s="3"/>
      <c r="P2" s="3"/>
      <c r="Q2" s="3"/>
      <c r="R2" s="3"/>
      <c r="S2" s="10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2:49" x14ac:dyDescent="0.25">
      <c r="B3" s="12" t="s">
        <v>0</v>
      </c>
      <c r="C3" s="12" t="s">
        <v>2</v>
      </c>
      <c r="D3" s="12" t="s">
        <v>1</v>
      </c>
      <c r="E3" s="12" t="s">
        <v>3</v>
      </c>
      <c r="F3" s="13"/>
      <c r="G3" s="36" t="s">
        <v>30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2:49" x14ac:dyDescent="0.25">
      <c r="B4" s="12" t="s">
        <v>14</v>
      </c>
      <c r="C4" s="12" t="s">
        <v>5</v>
      </c>
      <c r="D4" s="12" t="s">
        <v>6</v>
      </c>
      <c r="E4" s="12" t="s">
        <v>11</v>
      </c>
      <c r="F4" s="13"/>
      <c r="G4" s="13"/>
      <c r="H4" s="1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4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2:49" x14ac:dyDescent="0.25">
      <c r="B5" s="12" t="s">
        <v>10</v>
      </c>
      <c r="C5" s="15">
        <v>138.2176</v>
      </c>
      <c r="D5" s="16">
        <v>3777.7</v>
      </c>
      <c r="E5" s="17">
        <f>C5*D5</f>
        <v>522144.62751999998</v>
      </c>
      <c r="F5" s="50"/>
      <c r="G5" s="38" t="s">
        <v>34</v>
      </c>
      <c r="J5" s="3"/>
      <c r="K5" s="3"/>
      <c r="L5" s="18"/>
      <c r="M5" s="18"/>
      <c r="N5" s="14" t="s">
        <v>16</v>
      </c>
      <c r="O5" s="3"/>
      <c r="P5" s="3"/>
      <c r="Q5" s="3"/>
      <c r="R5" s="3"/>
      <c r="S5" s="3"/>
      <c r="T5" s="18"/>
      <c r="U5" s="18"/>
      <c r="V5" s="14"/>
      <c r="W5" s="3"/>
      <c r="X5" s="3"/>
      <c r="Y5" s="3"/>
      <c r="Z5" s="3"/>
      <c r="AA5" s="3"/>
      <c r="AB5" s="3"/>
      <c r="AC5" s="3"/>
      <c r="AD5" s="3"/>
      <c r="AE5" s="3"/>
      <c r="AF5" s="14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2:49" x14ac:dyDescent="0.25">
      <c r="B6" s="12" t="s">
        <v>18</v>
      </c>
      <c r="C6" s="15">
        <v>135.5</v>
      </c>
      <c r="D6" s="19">
        <v>175</v>
      </c>
      <c r="E6" s="17">
        <f>C6*D6</f>
        <v>23712.5</v>
      </c>
      <c r="F6" s="51"/>
      <c r="G6" s="36">
        <v>6.7</v>
      </c>
      <c r="J6" s="3" t="s">
        <v>17</v>
      </c>
      <c r="K6" s="3"/>
      <c r="L6" s="18"/>
      <c r="M6" s="20"/>
      <c r="N6" s="14" t="s">
        <v>16</v>
      </c>
      <c r="O6" s="3"/>
      <c r="P6" s="3"/>
      <c r="Q6" s="3"/>
      <c r="R6" s="3"/>
      <c r="S6" s="3"/>
      <c r="T6" s="18"/>
      <c r="U6" s="20"/>
      <c r="V6" s="14"/>
      <c r="W6" s="3"/>
      <c r="X6" s="3"/>
      <c r="Y6" s="3"/>
      <c r="Z6" s="3"/>
      <c r="AA6" s="3"/>
      <c r="AB6" s="3"/>
      <c r="AC6" s="3"/>
      <c r="AD6" s="18"/>
      <c r="AE6" s="18"/>
      <c r="AF6" s="14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2:49" x14ac:dyDescent="0.25">
      <c r="B7" s="12" t="s">
        <v>19</v>
      </c>
      <c r="C7" s="15">
        <v>136.69999999999999</v>
      </c>
      <c r="D7" s="19">
        <v>200</v>
      </c>
      <c r="E7" s="17">
        <f t="shared" ref="E7:E16" si="0">C7*D7</f>
        <v>27339.999999999996</v>
      </c>
      <c r="F7" s="51"/>
      <c r="I7" s="37">
        <f>H19-D5</f>
        <v>2272.3000000000002</v>
      </c>
      <c r="J7" s="3"/>
      <c r="K7" s="3"/>
      <c r="L7" s="18"/>
      <c r="M7" s="20"/>
      <c r="N7" s="14" t="s">
        <v>16</v>
      </c>
      <c r="O7" s="3"/>
      <c r="P7" s="3"/>
      <c r="Q7" s="3"/>
      <c r="R7" s="3"/>
      <c r="S7" s="3"/>
      <c r="T7" s="18"/>
      <c r="U7" s="20"/>
      <c r="V7" s="14"/>
      <c r="W7" s="3"/>
      <c r="X7" s="3"/>
      <c r="Y7" s="3"/>
      <c r="Z7" s="3"/>
      <c r="AA7" s="3"/>
      <c r="AB7" s="3"/>
      <c r="AC7" s="3"/>
      <c r="AD7" s="18"/>
      <c r="AE7" s="18"/>
      <c r="AF7" s="14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2:49" x14ac:dyDescent="0.25">
      <c r="B8" s="12" t="s">
        <v>20</v>
      </c>
      <c r="C8" s="15">
        <v>177</v>
      </c>
      <c r="D8" s="19">
        <v>115</v>
      </c>
      <c r="E8" s="17">
        <f t="shared" si="0"/>
        <v>20355</v>
      </c>
      <c r="F8" s="51"/>
      <c r="G8" s="45"/>
      <c r="H8" s="57" t="s">
        <v>36</v>
      </c>
      <c r="I8" s="58">
        <f>H17-D5-SUM(D6:D16)</f>
        <v>282.30000000000018</v>
      </c>
      <c r="J8" s="3"/>
      <c r="K8" s="3"/>
      <c r="L8" s="18"/>
      <c r="M8" s="20"/>
      <c r="N8" s="14"/>
      <c r="O8" s="3"/>
      <c r="P8" s="3"/>
      <c r="Q8" s="3"/>
      <c r="R8" s="3"/>
      <c r="S8" s="3"/>
      <c r="T8" s="18"/>
      <c r="U8" s="20"/>
      <c r="V8" s="14"/>
      <c r="W8" s="3"/>
      <c r="X8" s="3"/>
      <c r="Y8" s="3"/>
      <c r="Z8" s="3"/>
      <c r="AA8" s="3"/>
      <c r="AB8" s="3"/>
      <c r="AC8" s="3"/>
      <c r="AD8" s="18"/>
      <c r="AE8" s="18"/>
      <c r="AF8" s="14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2:49" x14ac:dyDescent="0.25">
      <c r="B9" s="12" t="s">
        <v>20</v>
      </c>
      <c r="C9" s="15">
        <v>177</v>
      </c>
      <c r="D9" s="19">
        <v>35</v>
      </c>
      <c r="E9" s="17">
        <f t="shared" si="0"/>
        <v>6195</v>
      </c>
      <c r="F9" s="51"/>
      <c r="G9" s="45"/>
      <c r="H9" s="57" t="s">
        <v>37</v>
      </c>
      <c r="I9" s="58">
        <f>H19-D17-D18</f>
        <v>-18.499999999999773</v>
      </c>
      <c r="J9" s="3"/>
      <c r="K9" s="3"/>
      <c r="L9" s="18"/>
      <c r="M9" s="20"/>
      <c r="N9" s="14"/>
      <c r="O9" s="3"/>
      <c r="P9" s="3"/>
      <c r="Q9" s="3"/>
      <c r="R9" s="3"/>
      <c r="S9" s="3"/>
      <c r="T9" s="18"/>
      <c r="U9" s="20"/>
      <c r="V9" s="14"/>
      <c r="W9" s="3"/>
      <c r="X9" s="3"/>
      <c r="Y9" s="3"/>
      <c r="Z9" s="3"/>
      <c r="AA9" s="3"/>
      <c r="AB9" s="3"/>
      <c r="AC9" s="3"/>
      <c r="AD9" s="18"/>
      <c r="AE9" s="18"/>
      <c r="AF9" s="14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2:49" x14ac:dyDescent="0.25">
      <c r="B10" s="12" t="s">
        <v>21</v>
      </c>
      <c r="C10" s="15">
        <v>218.75</v>
      </c>
      <c r="D10" s="19">
        <v>165</v>
      </c>
      <c r="E10" s="17">
        <f t="shared" si="0"/>
        <v>36093.75</v>
      </c>
      <c r="F10" s="51"/>
      <c r="J10" s="3"/>
      <c r="K10" s="3"/>
      <c r="L10" s="18"/>
      <c r="M10" s="20"/>
      <c r="N10" s="14"/>
      <c r="O10" s="3"/>
      <c r="P10" s="3"/>
      <c r="Q10" s="3"/>
      <c r="R10" s="3"/>
      <c r="S10" s="3"/>
      <c r="T10" s="18"/>
      <c r="U10" s="20"/>
      <c r="V10" s="14"/>
      <c r="W10" s="3"/>
      <c r="X10" s="3"/>
      <c r="Y10" s="3"/>
      <c r="Z10" s="3"/>
      <c r="AA10" s="3"/>
      <c r="AB10" s="3"/>
      <c r="AC10" s="3"/>
      <c r="AD10" s="18"/>
      <c r="AE10" s="18"/>
      <c r="AF10" s="14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2:49" x14ac:dyDescent="0.25">
      <c r="B11" s="12" t="s">
        <v>44</v>
      </c>
      <c r="C11" s="15">
        <v>62.6</v>
      </c>
      <c r="D11" s="19">
        <v>0</v>
      </c>
      <c r="E11" s="17">
        <f t="shared" si="0"/>
        <v>0</v>
      </c>
      <c r="F11" s="51"/>
      <c r="J11" s="3"/>
      <c r="K11" s="3"/>
      <c r="L11" s="18"/>
      <c r="M11" s="20"/>
      <c r="N11" s="14"/>
      <c r="O11" s="3"/>
      <c r="P11" s="3"/>
      <c r="Q11" s="3"/>
      <c r="R11" s="3"/>
      <c r="S11" s="3"/>
      <c r="T11" s="18"/>
      <c r="U11" s="20"/>
      <c r="V11" s="14"/>
      <c r="W11" s="3"/>
      <c r="X11" s="3"/>
      <c r="Y11" s="3"/>
      <c r="Z11" s="3"/>
      <c r="AA11" s="3"/>
      <c r="AB11" s="3"/>
      <c r="AC11" s="3"/>
      <c r="AD11" s="18"/>
      <c r="AE11" s="18"/>
      <c r="AF11" s="14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2:49" x14ac:dyDescent="0.25">
      <c r="B12" s="12" t="s">
        <v>45</v>
      </c>
      <c r="C12" s="15">
        <v>64.3</v>
      </c>
      <c r="D12" s="19">
        <v>0</v>
      </c>
      <c r="E12" s="17">
        <f t="shared" si="0"/>
        <v>0</v>
      </c>
      <c r="F12" s="51"/>
      <c r="J12" s="3"/>
      <c r="K12" s="3"/>
      <c r="L12" s="18"/>
      <c r="M12" s="20"/>
      <c r="N12" s="14"/>
      <c r="O12" s="3"/>
      <c r="P12" s="3"/>
      <c r="Q12" s="3"/>
      <c r="R12" s="3"/>
      <c r="S12" s="3"/>
      <c r="T12" s="18"/>
      <c r="U12" s="20"/>
      <c r="V12" s="14"/>
      <c r="W12" s="3"/>
      <c r="X12" s="3"/>
      <c r="Y12" s="3"/>
      <c r="Z12" s="3"/>
      <c r="AA12" s="3"/>
      <c r="AB12" s="3"/>
      <c r="AC12" s="3"/>
      <c r="AD12" s="18"/>
      <c r="AE12" s="18"/>
      <c r="AF12" s="14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2:49" x14ac:dyDescent="0.25">
      <c r="B13" s="12" t="s">
        <v>12</v>
      </c>
      <c r="C13" s="15">
        <v>218.75</v>
      </c>
      <c r="D13" s="19">
        <v>20</v>
      </c>
      <c r="E13" s="17">
        <f t="shared" si="0"/>
        <v>4375</v>
      </c>
      <c r="F13" s="51"/>
      <c r="G13" s="21" t="s">
        <v>16</v>
      </c>
      <c r="H13" s="21"/>
      <c r="I13" s="21"/>
      <c r="J13" s="21"/>
      <c r="K13" s="3"/>
      <c r="L13" s="18"/>
      <c r="M13" s="20"/>
      <c r="N13" s="14"/>
      <c r="O13" s="21"/>
      <c r="P13" s="21"/>
      <c r="Q13" s="21"/>
      <c r="R13" s="21"/>
      <c r="S13" s="3"/>
      <c r="T13" s="18"/>
      <c r="U13" s="20"/>
      <c r="V13" s="14"/>
      <c r="W13" s="21"/>
      <c r="X13" s="21"/>
      <c r="Y13" s="21"/>
      <c r="Z13" s="21"/>
      <c r="AA13" s="21"/>
      <c r="AB13" s="3"/>
      <c r="AC13" s="3"/>
      <c r="AD13" s="18"/>
      <c r="AE13" s="18"/>
      <c r="AF13" s="14"/>
      <c r="AG13" s="11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2:49" x14ac:dyDescent="0.25">
      <c r="B14" s="12" t="s">
        <v>22</v>
      </c>
      <c r="C14" s="15">
        <v>222.31</v>
      </c>
      <c r="D14" s="19">
        <v>0</v>
      </c>
      <c r="E14" s="17">
        <f t="shared" si="0"/>
        <v>0</v>
      </c>
      <c r="F14" s="52"/>
      <c r="G14" s="39" t="s">
        <v>31</v>
      </c>
      <c r="H14" s="40">
        <v>105</v>
      </c>
      <c r="I14" s="41" t="s">
        <v>32</v>
      </c>
      <c r="J14" s="21"/>
      <c r="K14" s="3"/>
      <c r="L14" s="18"/>
      <c r="M14" s="20"/>
      <c r="N14" s="14"/>
      <c r="O14" s="21"/>
      <c r="P14" s="21"/>
      <c r="Q14" s="21"/>
      <c r="R14" s="21"/>
      <c r="S14" s="3"/>
      <c r="T14" s="18"/>
      <c r="U14" s="20"/>
      <c r="V14" s="14"/>
      <c r="W14" s="21"/>
      <c r="X14" s="21"/>
      <c r="Y14" s="21"/>
      <c r="Z14" s="21"/>
      <c r="AA14" s="21"/>
      <c r="AB14" s="21"/>
      <c r="AC14" s="3"/>
      <c r="AD14" s="18"/>
      <c r="AE14" s="18"/>
      <c r="AF14" s="14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2:49" x14ac:dyDescent="0.25">
      <c r="B15" s="12" t="s">
        <v>23</v>
      </c>
      <c r="C15" s="15">
        <v>248.23</v>
      </c>
      <c r="D15" s="19">
        <v>80</v>
      </c>
      <c r="E15" s="17">
        <f t="shared" si="0"/>
        <v>19858.399999999998</v>
      </c>
      <c r="F15" s="53"/>
      <c r="G15" s="42" t="s">
        <v>31</v>
      </c>
      <c r="H15" s="43">
        <v>100</v>
      </c>
      <c r="I15" s="44">
        <f>155-D14</f>
        <v>155</v>
      </c>
      <c r="J15" s="3" t="s">
        <v>16</v>
      </c>
      <c r="K15" s="3"/>
      <c r="L15" s="18"/>
      <c r="M15" s="20"/>
      <c r="N15" s="14"/>
      <c r="O15" s="21"/>
      <c r="P15" s="21"/>
      <c r="Q15" s="21"/>
      <c r="R15" s="3"/>
      <c r="S15" s="3"/>
      <c r="T15" s="18"/>
      <c r="U15" s="20"/>
      <c r="V15" s="14"/>
      <c r="W15" s="3"/>
      <c r="X15" s="3"/>
      <c r="Y15" s="3"/>
      <c r="Z15" s="3"/>
      <c r="AA15" s="3"/>
      <c r="AB15" s="21"/>
      <c r="AC15" s="3"/>
      <c r="AD15" s="18"/>
      <c r="AE15" s="18"/>
      <c r="AF15" s="14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2:49" x14ac:dyDescent="0.25">
      <c r="B16" s="12" t="s">
        <v>24</v>
      </c>
      <c r="C16" s="15">
        <v>286.5</v>
      </c>
      <c r="D16" s="19">
        <v>0</v>
      </c>
      <c r="E16" s="17">
        <f t="shared" si="0"/>
        <v>0</v>
      </c>
      <c r="F16" s="51"/>
      <c r="G16" s="45" t="s">
        <v>31</v>
      </c>
      <c r="H16" s="56">
        <v>4850</v>
      </c>
      <c r="J16" s="3"/>
      <c r="K16" s="3"/>
      <c r="L16" s="18"/>
      <c r="M16" s="20"/>
      <c r="N16" s="14" t="s">
        <v>16</v>
      </c>
      <c r="O16" s="21"/>
      <c r="P16" s="21"/>
      <c r="Q16" s="21"/>
      <c r="R16" s="3"/>
      <c r="S16" s="3"/>
      <c r="T16" s="18"/>
      <c r="U16" s="20"/>
      <c r="V16" s="14"/>
      <c r="W16" s="3"/>
      <c r="X16" s="3"/>
      <c r="Y16" s="3"/>
      <c r="Z16" s="3"/>
      <c r="AA16" s="3"/>
      <c r="AB16" s="21"/>
      <c r="AC16" s="3"/>
      <c r="AD16" s="18"/>
      <c r="AE16" s="18"/>
      <c r="AF16" s="14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2:49" x14ac:dyDescent="0.25">
      <c r="B17" s="12" t="s">
        <v>13</v>
      </c>
      <c r="C17" s="15">
        <f>E17/D17</f>
        <v>144.50911345316024</v>
      </c>
      <c r="D17" s="15">
        <f>SUM(D5:D16)</f>
        <v>4567.7</v>
      </c>
      <c r="E17" s="17">
        <f>SUM(E5:E16)</f>
        <v>660074.27752</v>
      </c>
      <c r="F17" s="51"/>
      <c r="G17" s="45" t="s">
        <v>31</v>
      </c>
      <c r="H17" s="56">
        <v>4850</v>
      </c>
      <c r="J17" s="3"/>
      <c r="K17" s="3"/>
      <c r="L17" s="18"/>
      <c r="M17" s="20"/>
      <c r="N17" s="14"/>
      <c r="O17" s="21"/>
      <c r="P17" s="21"/>
      <c r="Q17" s="21"/>
      <c r="R17" s="3"/>
      <c r="S17" s="3"/>
      <c r="T17" s="18"/>
      <c r="U17" s="20"/>
      <c r="V17" s="14"/>
      <c r="W17" s="3"/>
      <c r="X17" s="3"/>
      <c r="Y17" s="3"/>
      <c r="Z17" s="3"/>
      <c r="AA17" s="3"/>
      <c r="AB17" s="21"/>
      <c r="AC17" s="3"/>
      <c r="AD17" s="18"/>
      <c r="AE17" s="18"/>
      <c r="AF17" s="14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2:49" x14ac:dyDescent="0.25">
      <c r="B18" s="12" t="s">
        <v>25</v>
      </c>
      <c r="C18" s="15">
        <f>VLOOKUP(H18,D41:E296,2)</f>
        <v>148.19999999999999</v>
      </c>
      <c r="D18" s="17">
        <f>H18*G6</f>
        <v>1500.8</v>
      </c>
      <c r="E18" s="17">
        <f>D18*C18</f>
        <v>222418.55999999997</v>
      </c>
      <c r="F18" s="54"/>
      <c r="G18" s="45" t="s">
        <v>33</v>
      </c>
      <c r="H18" s="47">
        <v>224</v>
      </c>
      <c r="I18" s="49" t="s">
        <v>35</v>
      </c>
      <c r="J18" s="3"/>
      <c r="K18" s="3"/>
      <c r="L18" s="18"/>
      <c r="M18" s="20"/>
      <c r="N18" s="14"/>
      <c r="O18" s="21"/>
      <c r="P18" s="21"/>
      <c r="Q18" s="21"/>
      <c r="R18" s="3"/>
      <c r="S18" s="3"/>
      <c r="T18" s="18"/>
      <c r="U18" s="20"/>
      <c r="V18" s="14"/>
      <c r="W18" s="3"/>
      <c r="X18" s="3"/>
      <c r="Y18" s="3"/>
      <c r="Z18" s="3"/>
      <c r="AA18" s="3"/>
      <c r="AB18" s="21"/>
      <c r="AC18" s="3"/>
      <c r="AD18" s="18"/>
      <c r="AE18" s="18"/>
      <c r="AF18" s="14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2:49" x14ac:dyDescent="0.25">
      <c r="B19" s="12" t="s">
        <v>26</v>
      </c>
      <c r="C19" s="15">
        <f>E19/D19</f>
        <v>145.42190615802915</v>
      </c>
      <c r="D19" s="17">
        <f>SUM(D17:D18)</f>
        <v>6068.5</v>
      </c>
      <c r="E19" s="17">
        <f>SUM(E17:E18)</f>
        <v>882492.83751999994</v>
      </c>
      <c r="F19" s="51"/>
      <c r="G19" s="45" t="s">
        <v>31</v>
      </c>
      <c r="H19" s="56">
        <v>6050</v>
      </c>
      <c r="I19" s="48">
        <f>H19-D19</f>
        <v>-18.5</v>
      </c>
      <c r="J19" s="22"/>
      <c r="K19" s="3"/>
      <c r="L19" s="18"/>
      <c r="M19" s="20"/>
      <c r="N19" s="14"/>
      <c r="O19" s="21"/>
      <c r="P19" s="21"/>
      <c r="Q19" s="21"/>
      <c r="R19" s="3"/>
      <c r="S19" s="3"/>
      <c r="T19" s="18"/>
      <c r="U19" s="20"/>
      <c r="V19" s="14"/>
      <c r="W19" s="3"/>
      <c r="X19" s="3"/>
      <c r="Y19" s="3"/>
      <c r="Z19" s="3"/>
      <c r="AA19" s="3"/>
      <c r="AB19" s="21"/>
      <c r="AC19" s="3"/>
      <c r="AD19" s="18"/>
      <c r="AE19" s="18"/>
      <c r="AF19" s="14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2:49" x14ac:dyDescent="0.25">
      <c r="B20" s="12" t="s">
        <v>27</v>
      </c>
      <c r="C20" s="15">
        <v>0</v>
      </c>
      <c r="D20" s="17">
        <f>-H20*G6</f>
        <v>-67</v>
      </c>
      <c r="E20" s="17">
        <f>-(VLOOKUP(H18,D41:G296,4)-VLOOKUP(H18-H20,D41:G296,4))</f>
        <v>-10216.159999999974</v>
      </c>
      <c r="F20" s="54"/>
      <c r="G20" s="45" t="s">
        <v>33</v>
      </c>
      <c r="H20" s="46">
        <v>10</v>
      </c>
      <c r="J20" s="3"/>
      <c r="K20" s="3"/>
      <c r="L20" s="18"/>
      <c r="M20" s="20"/>
      <c r="N20" s="14"/>
      <c r="O20" s="21"/>
      <c r="P20" s="21"/>
      <c r="Q20" s="21"/>
      <c r="R20" s="3"/>
      <c r="S20" s="3"/>
      <c r="T20" s="18"/>
      <c r="U20" s="20"/>
      <c r="V20" s="14"/>
      <c r="W20" s="3"/>
      <c r="X20" s="3"/>
      <c r="Y20" s="3"/>
      <c r="Z20" s="3"/>
      <c r="AA20" s="3"/>
      <c r="AB20" s="21"/>
      <c r="AC20" s="3"/>
      <c r="AD20" s="18"/>
      <c r="AE20" s="18"/>
      <c r="AF20" s="14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2:49" x14ac:dyDescent="0.25">
      <c r="B21" s="12" t="s">
        <v>28</v>
      </c>
      <c r="C21" s="15">
        <f>E21/D21</f>
        <v>145.34311047571438</v>
      </c>
      <c r="D21" s="17">
        <f>D19+D20</f>
        <v>6001.5</v>
      </c>
      <c r="E21" s="17">
        <f>SUM(E19:E20)</f>
        <v>872276.67751999991</v>
      </c>
      <c r="F21" s="51"/>
      <c r="G21" s="45" t="s">
        <v>31</v>
      </c>
      <c r="H21" s="56">
        <v>6000</v>
      </c>
      <c r="J21" s="3"/>
      <c r="K21" s="3"/>
      <c r="L21" s="18"/>
      <c r="M21" s="20"/>
      <c r="N21" s="14"/>
      <c r="O21" s="21"/>
      <c r="P21" s="21"/>
      <c r="Q21" s="21"/>
      <c r="R21" s="3"/>
      <c r="S21" s="3"/>
      <c r="T21" s="18"/>
      <c r="U21" s="20"/>
      <c r="V21" s="14"/>
      <c r="W21" s="3"/>
      <c r="X21" s="3"/>
      <c r="Y21" s="3"/>
      <c r="Z21" s="3"/>
      <c r="AA21" s="3"/>
      <c r="AB21" s="21"/>
      <c r="AC21" s="3"/>
      <c r="AD21" s="18"/>
      <c r="AE21" s="18"/>
      <c r="AF21" s="14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2:49" x14ac:dyDescent="0.25">
      <c r="B22" s="12" t="s">
        <v>29</v>
      </c>
      <c r="C22" s="23">
        <v>0</v>
      </c>
      <c r="D22" s="17">
        <f>H22*G6</f>
        <v>462.3</v>
      </c>
      <c r="E22" s="17">
        <f>-(VLOOKUP(H18,D41:G296,4)-VLOOKUP(H18-H22,D41:G296,4))</f>
        <v>-69862.909999999974</v>
      </c>
      <c r="F22" s="54"/>
      <c r="G22" s="45" t="s">
        <v>33</v>
      </c>
      <c r="H22" s="46">
        <v>69</v>
      </c>
      <c r="J22" s="3"/>
      <c r="K22" s="3"/>
      <c r="L22" s="18"/>
      <c r="M22" s="14"/>
      <c r="N22" s="14" t="s">
        <v>16</v>
      </c>
      <c r="O22" s="3"/>
      <c r="P22" s="3"/>
      <c r="Q22" s="3"/>
      <c r="R22" s="3"/>
      <c r="S22" s="3"/>
      <c r="T22" s="18"/>
      <c r="U22" s="20"/>
      <c r="V22" s="14"/>
      <c r="W22" s="3"/>
      <c r="X22" s="3"/>
      <c r="Y22" s="3"/>
      <c r="Z22" s="3"/>
      <c r="AA22" s="3"/>
      <c r="AB22" s="3"/>
      <c r="AC22" s="3"/>
      <c r="AD22" s="18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2:49" x14ac:dyDescent="0.25">
      <c r="B23" s="12" t="s">
        <v>15</v>
      </c>
      <c r="C23" s="16">
        <f>E23/D23</f>
        <v>144.86094878682843</v>
      </c>
      <c r="D23" s="15">
        <f>D21-D22</f>
        <v>5539.2</v>
      </c>
      <c r="E23" s="17">
        <f>E21+E22</f>
        <v>802413.76751999999</v>
      </c>
      <c r="F23" s="51"/>
      <c r="G23" s="45" t="s">
        <v>31</v>
      </c>
      <c r="H23" s="56">
        <v>5800</v>
      </c>
      <c r="J23" s="3"/>
      <c r="K23" s="3"/>
      <c r="L23" s="18"/>
      <c r="M23" s="20"/>
      <c r="N23" s="1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18"/>
      <c r="AE23" s="3"/>
      <c r="AF23" s="3"/>
      <c r="AG23" s="3"/>
      <c r="AH23" s="3"/>
      <c r="AI23" s="24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2:49" x14ac:dyDescent="0.25">
      <c r="B24" s="12" t="s">
        <v>16</v>
      </c>
      <c r="C24" s="25" t="s">
        <v>16</v>
      </c>
      <c r="D24" s="26" t="s">
        <v>16</v>
      </c>
      <c r="E24" s="27" t="s">
        <v>16</v>
      </c>
      <c r="F24" s="55"/>
      <c r="G24" s="1" t="s">
        <v>16</v>
      </c>
      <c r="H24" s="28"/>
      <c r="I24" s="1" t="s">
        <v>16</v>
      </c>
      <c r="J24" s="3"/>
      <c r="K24" s="3"/>
      <c r="L24" s="18"/>
      <c r="M24" s="14"/>
      <c r="N24" s="1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18"/>
      <c r="AE24" s="3"/>
      <c r="AF24" s="3"/>
      <c r="AG24" s="3"/>
      <c r="AH24" s="3"/>
      <c r="AI24" s="24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2:49" x14ac:dyDescent="0.25">
      <c r="B25" s="1">
        <v>35</v>
      </c>
      <c r="G25" s="1" t="s">
        <v>16</v>
      </c>
      <c r="I25" s="1" t="s">
        <v>16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2:49" x14ac:dyDescent="0.25">
      <c r="B26" s="1">
        <v>30</v>
      </c>
      <c r="D26" s="1">
        <v>18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2:49" x14ac:dyDescent="0.25">
      <c r="B27" s="1">
        <v>10</v>
      </c>
      <c r="C27" s="29"/>
      <c r="D27" s="30">
        <v>10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2:49" x14ac:dyDescent="0.25">
      <c r="B28" s="1">
        <v>18</v>
      </c>
      <c r="C28" s="29"/>
      <c r="D28" s="29">
        <v>26</v>
      </c>
      <c r="G28" s="1" t="s">
        <v>46</v>
      </c>
      <c r="H28" s="1">
        <f>32.78+27.57</f>
        <v>60.35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2:49" x14ac:dyDescent="0.25">
      <c r="B29" s="1">
        <f>SUM(B25:B28)</f>
        <v>93</v>
      </c>
      <c r="D29" s="1">
        <f>SUM(D26:D28)</f>
        <v>54</v>
      </c>
      <c r="G29" s="1" t="s">
        <v>47</v>
      </c>
      <c r="H29" s="1">
        <f>H18*G6</f>
        <v>1500.8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2:49" x14ac:dyDescent="0.25"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2:49" x14ac:dyDescent="0.25"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2:49" x14ac:dyDescent="0.25"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>
        <v>136</v>
      </c>
      <c r="V32" s="3">
        <v>3200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2:49" ht="16.5" thickBot="1" x14ac:dyDescent="0.3">
      <c r="B33" s="31" t="s">
        <v>39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>
        <v>138</v>
      </c>
      <c r="V33" s="3">
        <v>3400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2:49" x14ac:dyDescent="0.25">
      <c r="B34" s="59" t="s">
        <v>7</v>
      </c>
      <c r="C34" s="69"/>
      <c r="D34" s="59" t="s">
        <v>8</v>
      </c>
      <c r="E34" s="60"/>
      <c r="F34" s="3"/>
      <c r="G34" s="59" t="s">
        <v>9</v>
      </c>
      <c r="H34" s="60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>
        <v>140</v>
      </c>
      <c r="V34" s="3">
        <v>3600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2:49" x14ac:dyDescent="0.25">
      <c r="B35" s="61" t="s">
        <v>4</v>
      </c>
      <c r="C35" s="45" t="s">
        <v>1</v>
      </c>
      <c r="D35" s="61" t="s">
        <v>4</v>
      </c>
      <c r="E35" s="62" t="s">
        <v>1</v>
      </c>
      <c r="F35" s="3"/>
      <c r="G35" s="61" t="s">
        <v>4</v>
      </c>
      <c r="H35" s="62" t="s">
        <v>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>
        <v>144</v>
      </c>
      <c r="V35" s="3">
        <v>3800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2:49" x14ac:dyDescent="0.25">
      <c r="B36" s="63" t="s">
        <v>5</v>
      </c>
      <c r="C36" s="39" t="s">
        <v>6</v>
      </c>
      <c r="D36" s="63" t="s">
        <v>5</v>
      </c>
      <c r="E36" s="64" t="s">
        <v>6</v>
      </c>
      <c r="F36" s="3"/>
      <c r="G36" s="63" t="s">
        <v>5</v>
      </c>
      <c r="H36" s="64" t="s">
        <v>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>
        <v>146</v>
      </c>
      <c r="V36" s="3">
        <v>4000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2:49" x14ac:dyDescent="0.25">
      <c r="B37" s="65">
        <v>137</v>
      </c>
      <c r="C37" s="64">
        <v>3500</v>
      </c>
      <c r="D37" s="66">
        <v>139.05000000000001</v>
      </c>
      <c r="E37" s="73">
        <v>4850</v>
      </c>
      <c r="F37" s="3"/>
      <c r="G37" s="66">
        <v>141.15</v>
      </c>
      <c r="H37" s="73">
        <v>5800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 t="s">
        <v>16</v>
      </c>
      <c r="V37" s="3" t="s">
        <v>16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2:49" ht="16.5" thickBot="1" x14ac:dyDescent="0.3">
      <c r="B38" s="66">
        <f>B37</f>
        <v>137</v>
      </c>
      <c r="C38" s="73">
        <v>3925</v>
      </c>
      <c r="D38" s="68">
        <v>146</v>
      </c>
      <c r="E38" s="72">
        <v>4850</v>
      </c>
      <c r="F38" s="3"/>
      <c r="G38" s="68">
        <v>146</v>
      </c>
      <c r="H38" s="72">
        <v>5800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 t="s">
        <v>16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2:49" x14ac:dyDescent="0.25">
      <c r="B39" s="66">
        <v>141.15</v>
      </c>
      <c r="C39" s="73">
        <v>5800</v>
      </c>
      <c r="D39" s="3"/>
      <c r="E39" s="3"/>
      <c r="F39" s="13"/>
      <c r="G39" s="13"/>
      <c r="H39" s="13"/>
      <c r="J39" s="3"/>
      <c r="K39" s="3"/>
      <c r="L39" s="3" t="s">
        <v>57</v>
      </c>
      <c r="M39" s="3">
        <v>5</v>
      </c>
      <c r="N39" s="3"/>
      <c r="O39" s="3"/>
      <c r="P39" s="3"/>
      <c r="Q39" s="3"/>
      <c r="R39" s="3"/>
      <c r="S39" s="3"/>
      <c r="T39" s="3"/>
      <c r="U39" s="3"/>
      <c r="V39" s="3" t="s">
        <v>16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2:49" x14ac:dyDescent="0.25">
      <c r="B40" s="66">
        <v>144</v>
      </c>
      <c r="C40" s="73">
        <v>6000</v>
      </c>
      <c r="D40" s="76" t="s">
        <v>40</v>
      </c>
      <c r="E40" s="76" t="s">
        <v>41</v>
      </c>
      <c r="F40" s="77" t="s">
        <v>43</v>
      </c>
      <c r="G40" s="77" t="s">
        <v>42</v>
      </c>
      <c r="H40" s="13"/>
      <c r="J40" s="3"/>
      <c r="K40" s="3"/>
      <c r="L40" s="3" t="s">
        <v>56</v>
      </c>
      <c r="M40" s="3">
        <v>5</v>
      </c>
      <c r="N40" s="3"/>
      <c r="O40" s="3"/>
      <c r="P40" s="3"/>
      <c r="Q40" s="3"/>
      <c r="R40" s="3"/>
      <c r="S40" s="3"/>
      <c r="T40" s="3"/>
      <c r="U40" s="3"/>
      <c r="V40" s="3" t="s">
        <v>16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2:49" x14ac:dyDescent="0.25">
      <c r="B41" s="66">
        <v>146</v>
      </c>
      <c r="C41" s="73">
        <v>6000</v>
      </c>
      <c r="D41" s="3">
        <v>5</v>
      </c>
      <c r="E41" s="18">
        <v>144</v>
      </c>
      <c r="F41" s="75">
        <f>6.7*D41</f>
        <v>33.5</v>
      </c>
      <c r="G41" s="75">
        <f>E41*F41</f>
        <v>4824</v>
      </c>
      <c r="H41" s="13"/>
      <c r="J41" s="3"/>
      <c r="K41" s="3"/>
      <c r="L41" s="3" t="s">
        <v>48</v>
      </c>
      <c r="M41" s="3">
        <v>25</v>
      </c>
      <c r="N41" s="3"/>
      <c r="O41" s="3">
        <f>M41+M43+M44+M46+M40+M39</f>
        <v>97</v>
      </c>
      <c r="P41" s="3"/>
      <c r="Q41" s="3"/>
      <c r="R41" s="3"/>
      <c r="S41" s="3"/>
      <c r="T41" s="3"/>
      <c r="U41" s="3"/>
      <c r="V41" s="3" t="s">
        <v>16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2:49" x14ac:dyDescent="0.25">
      <c r="B42" s="66">
        <v>146</v>
      </c>
      <c r="C42" s="73">
        <v>4500</v>
      </c>
      <c r="D42" s="3">
        <f>D41+1</f>
        <v>6</v>
      </c>
      <c r="E42" s="18">
        <v>144</v>
      </c>
      <c r="F42" s="75">
        <f t="shared" ref="F42:F105" si="1">6.7*D42</f>
        <v>40.200000000000003</v>
      </c>
      <c r="G42" s="75">
        <f t="shared" ref="G42:G105" si="2">E42*F42</f>
        <v>5788.8</v>
      </c>
      <c r="H42" s="13"/>
      <c r="J42" s="3"/>
      <c r="K42" s="3"/>
      <c r="L42" s="3" t="s">
        <v>49</v>
      </c>
      <c r="M42" s="3">
        <v>10</v>
      </c>
      <c r="N42" s="3"/>
      <c r="O42" s="3"/>
      <c r="P42" s="3"/>
      <c r="Q42" s="3"/>
      <c r="R42" s="3"/>
      <c r="S42" s="3"/>
      <c r="T42" s="3"/>
      <c r="U42" s="3"/>
      <c r="V42" s="3" t="s">
        <v>16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2:49" x14ac:dyDescent="0.25">
      <c r="B43" s="67">
        <v>140</v>
      </c>
      <c r="C43" s="71">
        <v>3500</v>
      </c>
      <c r="D43" s="3">
        <f t="shared" ref="D43:D106" si="3">D42+1</f>
        <v>7</v>
      </c>
      <c r="E43" s="18">
        <v>144</v>
      </c>
      <c r="F43" s="75">
        <f t="shared" si="1"/>
        <v>46.9</v>
      </c>
      <c r="G43" s="75">
        <f t="shared" si="2"/>
        <v>6753.5999999999995</v>
      </c>
      <c r="H43" s="3"/>
      <c r="J43" s="3"/>
      <c r="K43" s="3"/>
      <c r="L43" s="3" t="s">
        <v>50</v>
      </c>
      <c r="M43" s="3">
        <v>10</v>
      </c>
      <c r="N43" s="3"/>
      <c r="O43" s="3"/>
      <c r="P43" s="3"/>
      <c r="Q43" s="3"/>
      <c r="R43" s="3"/>
      <c r="S43" s="3"/>
      <c r="T43" s="3"/>
      <c r="U43" s="3"/>
      <c r="V43" s="3" t="s">
        <v>16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2:49" ht="16.5" thickBot="1" x14ac:dyDescent="0.3">
      <c r="B44" s="68">
        <v>137</v>
      </c>
      <c r="C44" s="72">
        <v>3500</v>
      </c>
      <c r="D44" s="3">
        <f t="shared" si="3"/>
        <v>8</v>
      </c>
      <c r="E44" s="18">
        <v>144</v>
      </c>
      <c r="F44" s="75">
        <f t="shared" si="1"/>
        <v>53.6</v>
      </c>
      <c r="G44" s="75">
        <f t="shared" si="2"/>
        <v>7718.4000000000005</v>
      </c>
      <c r="H44" s="3"/>
      <c r="J44" s="3"/>
      <c r="K44" s="3"/>
      <c r="L44" s="3" t="s">
        <v>51</v>
      </c>
      <c r="M44" s="3">
        <v>32</v>
      </c>
      <c r="N44" s="3"/>
      <c r="O44" s="3"/>
      <c r="P44" s="3"/>
      <c r="Q44" s="3"/>
      <c r="R44" s="3"/>
      <c r="S44" s="3"/>
      <c r="T44" s="3"/>
      <c r="U44" s="3"/>
      <c r="V44" s="3" t="s">
        <v>16</v>
      </c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2:49" x14ac:dyDescent="0.25">
      <c r="B45" s="59" t="s">
        <v>38</v>
      </c>
      <c r="C45" s="60"/>
      <c r="D45" s="3">
        <f t="shared" si="3"/>
        <v>9</v>
      </c>
      <c r="E45" s="18">
        <v>144</v>
      </c>
      <c r="F45" s="75">
        <f t="shared" si="1"/>
        <v>60.300000000000004</v>
      </c>
      <c r="G45" s="75">
        <f t="shared" si="2"/>
        <v>8683.2000000000007</v>
      </c>
      <c r="H45" s="3"/>
      <c r="J45" s="3"/>
      <c r="K45" s="3"/>
      <c r="L45" s="3" t="s">
        <v>52</v>
      </c>
      <c r="M45" s="3">
        <v>10</v>
      </c>
      <c r="N45" s="3"/>
      <c r="O45" s="3"/>
      <c r="P45" s="3"/>
      <c r="Q45" s="3"/>
      <c r="R45" s="3"/>
      <c r="S45" s="3"/>
      <c r="T45" s="3"/>
      <c r="U45" s="3"/>
      <c r="V45" s="3" t="s">
        <v>16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2:49" x14ac:dyDescent="0.25">
      <c r="B46" s="61" t="s">
        <v>4</v>
      </c>
      <c r="C46" s="62" t="s">
        <v>1</v>
      </c>
      <c r="D46" s="3">
        <f t="shared" si="3"/>
        <v>10</v>
      </c>
      <c r="E46" s="18">
        <v>144</v>
      </c>
      <c r="F46" s="75">
        <f t="shared" si="1"/>
        <v>67</v>
      </c>
      <c r="G46" s="75">
        <f t="shared" si="2"/>
        <v>9648</v>
      </c>
      <c r="H46" s="3"/>
      <c r="J46" s="3"/>
      <c r="K46" s="3"/>
      <c r="L46" s="3" t="s">
        <v>53</v>
      </c>
      <c r="M46" s="3">
        <v>20</v>
      </c>
      <c r="N46" s="3"/>
      <c r="O46" s="3"/>
      <c r="P46" s="3"/>
      <c r="Q46" s="3"/>
      <c r="R46" s="3"/>
      <c r="S46" s="3"/>
      <c r="T46" s="3"/>
      <c r="U46" s="3"/>
      <c r="V46" s="3" t="s">
        <v>16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2:49" x14ac:dyDescent="0.25">
      <c r="B47" s="61" t="s">
        <v>5</v>
      </c>
      <c r="C47" s="62" t="s">
        <v>6</v>
      </c>
      <c r="D47" s="3">
        <f t="shared" si="3"/>
        <v>11</v>
      </c>
      <c r="E47" s="18">
        <v>144</v>
      </c>
      <c r="F47" s="75">
        <f t="shared" si="1"/>
        <v>73.7</v>
      </c>
      <c r="G47" s="75">
        <f t="shared" si="2"/>
        <v>10612.800000000001</v>
      </c>
      <c r="H47" s="3"/>
      <c r="J47" s="3"/>
      <c r="K47" s="3"/>
      <c r="L47" s="3"/>
      <c r="M47" s="3">
        <f>SUM(M41:M46)</f>
        <v>107</v>
      </c>
      <c r="N47" s="3"/>
      <c r="O47" s="3"/>
      <c r="P47" s="3"/>
      <c r="Q47" s="3"/>
      <c r="R47" s="3"/>
      <c r="S47" s="3"/>
      <c r="T47" s="3"/>
      <c r="U47" s="3"/>
      <c r="V47" s="3" t="s">
        <v>16</v>
      </c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2:49" x14ac:dyDescent="0.25">
      <c r="B48" s="66">
        <v>141.15</v>
      </c>
      <c r="C48" s="64">
        <v>5800</v>
      </c>
      <c r="D48" s="3">
        <f t="shared" si="3"/>
        <v>12</v>
      </c>
      <c r="E48" s="18">
        <v>143.9</v>
      </c>
      <c r="F48" s="75">
        <f t="shared" si="1"/>
        <v>80.400000000000006</v>
      </c>
      <c r="G48" s="75">
        <f t="shared" si="2"/>
        <v>11569.560000000001</v>
      </c>
      <c r="H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 t="s">
        <v>16</v>
      </c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 x14ac:dyDescent="0.25">
      <c r="B49" s="70">
        <v>141.26499999999999</v>
      </c>
      <c r="C49" s="71">
        <v>5825</v>
      </c>
      <c r="D49" s="3">
        <f t="shared" si="3"/>
        <v>13</v>
      </c>
      <c r="E49" s="18">
        <v>143.9</v>
      </c>
      <c r="F49" s="75">
        <f t="shared" si="1"/>
        <v>87.100000000000009</v>
      </c>
      <c r="G49" s="75">
        <f t="shared" si="2"/>
        <v>12533.690000000002</v>
      </c>
      <c r="H49" s="3"/>
      <c r="J49" s="3"/>
      <c r="K49" s="3"/>
      <c r="L49" s="3" t="s">
        <v>54</v>
      </c>
      <c r="M49" s="3">
        <v>20</v>
      </c>
      <c r="N49" s="3"/>
      <c r="O49" s="3"/>
      <c r="P49" s="3"/>
      <c r="Q49" s="3"/>
      <c r="R49" s="3"/>
      <c r="S49" s="3"/>
      <c r="T49" s="3"/>
      <c r="U49" s="3"/>
      <c r="V49" s="3" t="s">
        <v>16</v>
      </c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 x14ac:dyDescent="0.25">
      <c r="B50" s="70">
        <v>144</v>
      </c>
      <c r="C50" s="71">
        <v>6050</v>
      </c>
      <c r="D50" s="3">
        <f t="shared" si="3"/>
        <v>14</v>
      </c>
      <c r="E50" s="18">
        <v>143.80000000000001</v>
      </c>
      <c r="F50" s="75">
        <f t="shared" si="1"/>
        <v>93.8</v>
      </c>
      <c r="G50" s="75">
        <f t="shared" si="2"/>
        <v>13488.44</v>
      </c>
      <c r="H50" s="3"/>
      <c r="J50" s="3"/>
      <c r="K50" s="3"/>
      <c r="L50" s="3" t="s">
        <v>55</v>
      </c>
      <c r="M50" s="3">
        <v>25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 x14ac:dyDescent="0.25">
      <c r="B51" s="70">
        <v>146</v>
      </c>
      <c r="C51" s="71">
        <v>6050</v>
      </c>
      <c r="D51" s="3">
        <f t="shared" si="3"/>
        <v>15</v>
      </c>
      <c r="E51" s="18">
        <v>143.80000000000001</v>
      </c>
      <c r="F51" s="75">
        <f t="shared" si="1"/>
        <v>100.5</v>
      </c>
      <c r="G51" s="75">
        <f t="shared" si="2"/>
        <v>14451.900000000001</v>
      </c>
      <c r="H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 ht="16.5" thickBot="1" x14ac:dyDescent="0.3">
      <c r="B52" s="68">
        <v>146</v>
      </c>
      <c r="C52" s="72">
        <v>6000</v>
      </c>
      <c r="D52" s="3">
        <f t="shared" si="3"/>
        <v>16</v>
      </c>
      <c r="E52" s="18">
        <v>143.80000000000001</v>
      </c>
      <c r="F52" s="75">
        <f t="shared" si="1"/>
        <v>107.2</v>
      </c>
      <c r="G52" s="75">
        <f t="shared" si="2"/>
        <v>15415.360000000002</v>
      </c>
      <c r="H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 x14ac:dyDescent="0.25">
      <c r="B53" s="3"/>
      <c r="C53" s="3"/>
      <c r="D53" s="3">
        <f t="shared" si="3"/>
        <v>17</v>
      </c>
      <c r="E53" s="18">
        <v>143.69999999999999</v>
      </c>
      <c r="F53" s="75">
        <f t="shared" si="1"/>
        <v>113.9</v>
      </c>
      <c r="G53" s="75">
        <f t="shared" si="2"/>
        <v>16367.43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 x14ac:dyDescent="0.25">
      <c r="B54" s="3"/>
      <c r="C54" s="3"/>
      <c r="D54" s="3">
        <f t="shared" si="3"/>
        <v>18</v>
      </c>
      <c r="E54" s="18">
        <v>143.69999999999999</v>
      </c>
      <c r="F54" s="75">
        <f t="shared" si="1"/>
        <v>120.60000000000001</v>
      </c>
      <c r="G54" s="75">
        <f t="shared" si="2"/>
        <v>17330.22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 x14ac:dyDescent="0.25">
      <c r="B55" s="3"/>
      <c r="C55" s="3"/>
      <c r="D55" s="3">
        <f t="shared" si="3"/>
        <v>19</v>
      </c>
      <c r="E55" s="18">
        <v>143.6</v>
      </c>
      <c r="F55" s="75">
        <f t="shared" si="1"/>
        <v>127.3</v>
      </c>
      <c r="G55" s="75">
        <f t="shared" si="2"/>
        <v>18280.28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 x14ac:dyDescent="0.25">
      <c r="B56" s="3"/>
      <c r="C56" s="3"/>
      <c r="D56" s="3">
        <f t="shared" si="3"/>
        <v>20</v>
      </c>
      <c r="E56" s="18">
        <v>143.6</v>
      </c>
      <c r="F56" s="75">
        <f t="shared" si="1"/>
        <v>134</v>
      </c>
      <c r="G56" s="75">
        <f t="shared" si="2"/>
        <v>19242.399999999998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 x14ac:dyDescent="0.25">
      <c r="D57" s="3">
        <f t="shared" si="3"/>
        <v>21</v>
      </c>
      <c r="E57" s="18">
        <v>143.6</v>
      </c>
      <c r="F57" s="75">
        <f t="shared" si="1"/>
        <v>140.70000000000002</v>
      </c>
      <c r="G57" s="75">
        <f t="shared" si="2"/>
        <v>20204.52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 ht="16.5" thickBot="1" x14ac:dyDescent="0.3">
      <c r="B58" s="1" t="s">
        <v>16</v>
      </c>
      <c r="D58" s="3">
        <f t="shared" si="3"/>
        <v>22</v>
      </c>
      <c r="E58" s="18">
        <v>143.6</v>
      </c>
      <c r="F58" s="75">
        <f t="shared" si="1"/>
        <v>147.4</v>
      </c>
      <c r="G58" s="75">
        <f t="shared" si="2"/>
        <v>21166.639999999999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 x14ac:dyDescent="0.25">
      <c r="A59" s="78" t="s">
        <v>16</v>
      </c>
      <c r="B59" s="32" t="s">
        <v>16</v>
      </c>
      <c r="C59" s="33" t="s">
        <v>16</v>
      </c>
      <c r="D59" s="3">
        <f t="shared" si="3"/>
        <v>23</v>
      </c>
      <c r="E59" s="18">
        <v>143.6</v>
      </c>
      <c r="F59" s="75">
        <f t="shared" si="1"/>
        <v>154.1</v>
      </c>
      <c r="G59" s="75">
        <f t="shared" si="2"/>
        <v>22128.76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ht="16.5" thickBot="1" x14ac:dyDescent="0.3">
      <c r="A60" s="79"/>
      <c r="B60" s="34" t="s">
        <v>16</v>
      </c>
      <c r="C60" s="35" t="s">
        <v>16</v>
      </c>
      <c r="D60" s="3">
        <f t="shared" si="3"/>
        <v>24</v>
      </c>
      <c r="E60" s="18">
        <v>143.6</v>
      </c>
      <c r="F60" s="75">
        <f t="shared" si="1"/>
        <v>160.80000000000001</v>
      </c>
      <c r="G60" s="75">
        <f t="shared" si="2"/>
        <v>23090.880000000001</v>
      </c>
      <c r="H60" s="3"/>
      <c r="I60" s="3"/>
      <c r="J60" s="10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 x14ac:dyDescent="0.25">
      <c r="D61" s="3">
        <f t="shared" si="3"/>
        <v>25</v>
      </c>
      <c r="E61" s="18">
        <v>143.6</v>
      </c>
      <c r="F61" s="75">
        <f t="shared" si="1"/>
        <v>167.5</v>
      </c>
      <c r="G61" s="75">
        <f t="shared" si="2"/>
        <v>24053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 x14ac:dyDescent="0.25">
      <c r="D62" s="3">
        <f t="shared" si="3"/>
        <v>26</v>
      </c>
      <c r="E62" s="18">
        <v>143.6</v>
      </c>
      <c r="F62" s="75">
        <f t="shared" si="1"/>
        <v>174.20000000000002</v>
      </c>
      <c r="G62" s="75">
        <f t="shared" si="2"/>
        <v>25015.120000000003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 x14ac:dyDescent="0.25">
      <c r="B63" s="3"/>
      <c r="C63" s="3"/>
      <c r="D63" s="3">
        <f t="shared" si="3"/>
        <v>27</v>
      </c>
      <c r="E63" s="18">
        <v>143.6</v>
      </c>
      <c r="F63" s="75">
        <f t="shared" si="1"/>
        <v>180.9</v>
      </c>
      <c r="G63" s="75">
        <f t="shared" si="2"/>
        <v>25977.24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 x14ac:dyDescent="0.25">
      <c r="B64" s="10"/>
      <c r="C64" s="3"/>
      <c r="D64" s="3">
        <f t="shared" si="3"/>
        <v>28</v>
      </c>
      <c r="E64" s="18">
        <v>143.5</v>
      </c>
      <c r="F64" s="75">
        <f t="shared" si="1"/>
        <v>187.6</v>
      </c>
      <c r="G64" s="75">
        <f t="shared" si="2"/>
        <v>26920.6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2:49" x14ac:dyDescent="0.25">
      <c r="B65" s="3"/>
      <c r="C65" s="3"/>
      <c r="D65" s="3">
        <f t="shared" si="3"/>
        <v>29</v>
      </c>
      <c r="E65" s="18">
        <v>143.5</v>
      </c>
      <c r="F65" s="75">
        <f t="shared" si="1"/>
        <v>194.3</v>
      </c>
      <c r="G65" s="75">
        <f t="shared" si="2"/>
        <v>27882.050000000003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2:49" x14ac:dyDescent="0.25">
      <c r="B66" s="3"/>
      <c r="C66" s="3"/>
      <c r="D66" s="3">
        <f t="shared" si="3"/>
        <v>30</v>
      </c>
      <c r="E66" s="18">
        <v>143.5</v>
      </c>
      <c r="F66" s="75">
        <f t="shared" si="1"/>
        <v>201</v>
      </c>
      <c r="G66" s="75">
        <f t="shared" si="2"/>
        <v>28843.5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2:49" x14ac:dyDescent="0.25">
      <c r="D67" s="3">
        <f t="shared" si="3"/>
        <v>31</v>
      </c>
      <c r="E67" s="18">
        <v>143.5</v>
      </c>
      <c r="F67" s="75">
        <f t="shared" si="1"/>
        <v>207.70000000000002</v>
      </c>
      <c r="G67" s="75">
        <f t="shared" si="2"/>
        <v>29804.95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2:49" x14ac:dyDescent="0.25">
      <c r="D68" s="3">
        <f t="shared" si="3"/>
        <v>32</v>
      </c>
      <c r="E68" s="18">
        <v>143.5</v>
      </c>
      <c r="F68" s="75">
        <f t="shared" si="1"/>
        <v>214.4</v>
      </c>
      <c r="G68" s="75">
        <f t="shared" si="2"/>
        <v>30766.400000000001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2:49" x14ac:dyDescent="0.25">
      <c r="D69" s="3">
        <f t="shared" si="3"/>
        <v>33</v>
      </c>
      <c r="E69" s="74">
        <v>143.6</v>
      </c>
      <c r="F69" s="75">
        <f t="shared" si="1"/>
        <v>221.1</v>
      </c>
      <c r="G69" s="75">
        <f t="shared" si="2"/>
        <v>31749.96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2:49" x14ac:dyDescent="0.25">
      <c r="D70" s="3">
        <f t="shared" si="3"/>
        <v>34</v>
      </c>
      <c r="E70" s="74">
        <v>143.6</v>
      </c>
      <c r="F70" s="75">
        <f t="shared" si="1"/>
        <v>227.8</v>
      </c>
      <c r="G70" s="75">
        <f t="shared" si="2"/>
        <v>32712.080000000002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2:49" x14ac:dyDescent="0.25">
      <c r="D71" s="3">
        <f t="shared" si="3"/>
        <v>35</v>
      </c>
      <c r="E71" s="74">
        <v>143.6</v>
      </c>
      <c r="F71" s="75">
        <f t="shared" si="1"/>
        <v>234.5</v>
      </c>
      <c r="G71" s="75">
        <f t="shared" si="2"/>
        <v>33674.199999999997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2:49" x14ac:dyDescent="0.25">
      <c r="D72" s="3">
        <f t="shared" si="3"/>
        <v>36</v>
      </c>
      <c r="E72" s="74">
        <v>143.6</v>
      </c>
      <c r="F72" s="75">
        <f t="shared" si="1"/>
        <v>241.20000000000002</v>
      </c>
      <c r="G72" s="75">
        <f t="shared" si="2"/>
        <v>34636.32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2:49" x14ac:dyDescent="0.25">
      <c r="D73" s="3">
        <f t="shared" si="3"/>
        <v>37</v>
      </c>
      <c r="E73" s="74">
        <v>143.6</v>
      </c>
      <c r="F73" s="75">
        <f t="shared" si="1"/>
        <v>247.9</v>
      </c>
      <c r="G73" s="75">
        <f t="shared" si="2"/>
        <v>35598.44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2:49" x14ac:dyDescent="0.25">
      <c r="D74" s="3">
        <f t="shared" si="3"/>
        <v>38</v>
      </c>
      <c r="E74" s="74">
        <v>143.69999999999999</v>
      </c>
      <c r="F74" s="75">
        <f t="shared" si="1"/>
        <v>254.6</v>
      </c>
      <c r="G74" s="75">
        <f t="shared" si="2"/>
        <v>36586.019999999997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2:49" x14ac:dyDescent="0.25">
      <c r="D75" s="3">
        <f t="shared" si="3"/>
        <v>39</v>
      </c>
      <c r="E75" s="74">
        <v>143.69999999999999</v>
      </c>
      <c r="F75" s="75">
        <f t="shared" si="1"/>
        <v>261.3</v>
      </c>
      <c r="G75" s="75">
        <f t="shared" si="2"/>
        <v>37548.81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2:49" x14ac:dyDescent="0.25">
      <c r="D76" s="3">
        <f t="shared" si="3"/>
        <v>40</v>
      </c>
      <c r="E76" s="74">
        <v>143.69999999999999</v>
      </c>
      <c r="F76" s="75">
        <f t="shared" si="1"/>
        <v>268</v>
      </c>
      <c r="G76" s="75">
        <f t="shared" si="2"/>
        <v>38511.599999999999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2:49" x14ac:dyDescent="0.25">
      <c r="D77" s="3">
        <f t="shared" si="3"/>
        <v>41</v>
      </c>
      <c r="E77" s="74">
        <v>143.69999999999999</v>
      </c>
      <c r="F77" s="75">
        <f t="shared" si="1"/>
        <v>274.7</v>
      </c>
      <c r="G77" s="75">
        <f t="shared" si="2"/>
        <v>39474.389999999992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2:49" x14ac:dyDescent="0.25">
      <c r="D78" s="3">
        <f t="shared" si="3"/>
        <v>42</v>
      </c>
      <c r="E78" s="74">
        <v>143.80000000000001</v>
      </c>
      <c r="F78" s="75">
        <f t="shared" si="1"/>
        <v>281.40000000000003</v>
      </c>
      <c r="G78" s="75">
        <f t="shared" si="2"/>
        <v>40465.320000000007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2:49" x14ac:dyDescent="0.25">
      <c r="D79" s="3">
        <f t="shared" si="3"/>
        <v>43</v>
      </c>
      <c r="E79" s="74">
        <v>143.80000000000001</v>
      </c>
      <c r="F79" s="75">
        <f t="shared" si="1"/>
        <v>288.10000000000002</v>
      </c>
      <c r="G79" s="75">
        <f t="shared" si="2"/>
        <v>41428.780000000006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2:49" x14ac:dyDescent="0.25">
      <c r="D80" s="3">
        <f t="shared" si="3"/>
        <v>44</v>
      </c>
      <c r="E80" s="74">
        <v>143.9</v>
      </c>
      <c r="F80" s="75">
        <f t="shared" si="1"/>
        <v>294.8</v>
      </c>
      <c r="G80" s="75">
        <f t="shared" si="2"/>
        <v>42421.72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2:49" x14ac:dyDescent="0.25">
      <c r="D81" s="3">
        <f t="shared" si="3"/>
        <v>45</v>
      </c>
      <c r="E81" s="74">
        <v>143.9</v>
      </c>
      <c r="F81" s="75">
        <f t="shared" si="1"/>
        <v>301.5</v>
      </c>
      <c r="G81" s="75">
        <f t="shared" si="2"/>
        <v>43385.85</v>
      </c>
      <c r="I81" s="3"/>
      <c r="J81" s="10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2:49" x14ac:dyDescent="0.25">
      <c r="D82" s="3">
        <f t="shared" si="3"/>
        <v>46</v>
      </c>
      <c r="E82" s="74">
        <v>143.9</v>
      </c>
      <c r="F82" s="75">
        <f t="shared" si="1"/>
        <v>308.2</v>
      </c>
      <c r="G82" s="75">
        <f t="shared" si="2"/>
        <v>44349.98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2:49" x14ac:dyDescent="0.25">
      <c r="D83" s="3">
        <f t="shared" si="3"/>
        <v>47</v>
      </c>
      <c r="E83" s="74">
        <v>143.9</v>
      </c>
      <c r="F83" s="75">
        <f t="shared" si="1"/>
        <v>314.90000000000003</v>
      </c>
      <c r="G83" s="75">
        <f t="shared" si="2"/>
        <v>45314.110000000008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2:49" x14ac:dyDescent="0.25">
      <c r="D84" s="3">
        <f t="shared" si="3"/>
        <v>48</v>
      </c>
      <c r="E84" s="74">
        <v>144</v>
      </c>
      <c r="F84" s="75">
        <f t="shared" si="1"/>
        <v>321.60000000000002</v>
      </c>
      <c r="G84" s="75">
        <f t="shared" si="2"/>
        <v>46310.400000000001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2:49" x14ac:dyDescent="0.25">
      <c r="D85" s="3">
        <f t="shared" si="3"/>
        <v>49</v>
      </c>
      <c r="E85" s="74">
        <v>144</v>
      </c>
      <c r="F85" s="75">
        <f t="shared" si="1"/>
        <v>328.3</v>
      </c>
      <c r="G85" s="75">
        <f t="shared" si="2"/>
        <v>47275.200000000004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2:49" x14ac:dyDescent="0.25">
      <c r="B86" s="3"/>
      <c r="C86" s="3"/>
      <c r="D86" s="3">
        <f t="shared" si="3"/>
        <v>50</v>
      </c>
      <c r="E86" s="74">
        <v>144</v>
      </c>
      <c r="F86" s="75">
        <f t="shared" si="1"/>
        <v>335</v>
      </c>
      <c r="G86" s="75">
        <f t="shared" si="2"/>
        <v>48240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2:49" x14ac:dyDescent="0.25">
      <c r="B87" s="3"/>
      <c r="C87" s="3"/>
      <c r="D87" s="3">
        <f t="shared" si="3"/>
        <v>51</v>
      </c>
      <c r="E87" s="74">
        <v>144</v>
      </c>
      <c r="F87" s="75">
        <f t="shared" si="1"/>
        <v>341.7</v>
      </c>
      <c r="G87" s="75">
        <f t="shared" si="2"/>
        <v>49204.799999999996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2:49" x14ac:dyDescent="0.25">
      <c r="B88" s="3"/>
      <c r="C88" s="3"/>
      <c r="D88" s="3">
        <f t="shared" si="3"/>
        <v>52</v>
      </c>
      <c r="E88" s="18">
        <v>144.1</v>
      </c>
      <c r="F88" s="75">
        <f t="shared" si="1"/>
        <v>348.40000000000003</v>
      </c>
      <c r="G88" s="75">
        <f t="shared" si="2"/>
        <v>50204.44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2:49" x14ac:dyDescent="0.25">
      <c r="B89" s="3"/>
      <c r="C89" s="18"/>
      <c r="D89" s="3">
        <f t="shared" si="3"/>
        <v>53</v>
      </c>
      <c r="E89" s="18">
        <v>144.1</v>
      </c>
      <c r="F89" s="75">
        <f t="shared" si="1"/>
        <v>355.1</v>
      </c>
      <c r="G89" s="75">
        <f t="shared" si="2"/>
        <v>51169.91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2:49" x14ac:dyDescent="0.25">
      <c r="B90" s="3"/>
      <c r="C90" s="3"/>
      <c r="D90" s="3">
        <f t="shared" si="3"/>
        <v>54</v>
      </c>
      <c r="E90" s="18">
        <v>144.19999999999999</v>
      </c>
      <c r="F90" s="75">
        <f t="shared" si="1"/>
        <v>361.8</v>
      </c>
      <c r="G90" s="75">
        <f t="shared" si="2"/>
        <v>52171.56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2:49" x14ac:dyDescent="0.25">
      <c r="B91" s="3"/>
      <c r="C91" s="3"/>
      <c r="D91" s="3">
        <f t="shared" si="3"/>
        <v>55</v>
      </c>
      <c r="E91" s="18">
        <v>144.19999999999999</v>
      </c>
      <c r="F91" s="75">
        <f t="shared" si="1"/>
        <v>368.5</v>
      </c>
      <c r="G91" s="75">
        <f t="shared" si="2"/>
        <v>53137.7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2:49" x14ac:dyDescent="0.25">
      <c r="B92" s="3"/>
      <c r="C92" s="3"/>
      <c r="D92" s="3">
        <f t="shared" si="3"/>
        <v>56</v>
      </c>
      <c r="E92" s="18">
        <v>144.19999999999999</v>
      </c>
      <c r="F92" s="75">
        <f t="shared" si="1"/>
        <v>375.2</v>
      </c>
      <c r="G92" s="75">
        <f t="shared" si="2"/>
        <v>54103.839999999997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2:49" x14ac:dyDescent="0.25">
      <c r="B93" s="3"/>
      <c r="C93" s="3"/>
      <c r="D93" s="3">
        <f t="shared" si="3"/>
        <v>57</v>
      </c>
      <c r="E93" s="18">
        <v>144.30000000000001</v>
      </c>
      <c r="F93" s="75">
        <f t="shared" si="1"/>
        <v>381.90000000000003</v>
      </c>
      <c r="G93" s="75">
        <f t="shared" si="2"/>
        <v>55108.170000000013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2:49" x14ac:dyDescent="0.25">
      <c r="B94" s="3"/>
      <c r="C94" s="3"/>
      <c r="D94" s="3">
        <f t="shared" si="3"/>
        <v>58</v>
      </c>
      <c r="E94" s="18">
        <v>144.30000000000001</v>
      </c>
      <c r="F94" s="75">
        <f t="shared" si="1"/>
        <v>388.6</v>
      </c>
      <c r="G94" s="75">
        <f t="shared" si="2"/>
        <v>56074.98000000001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2:49" x14ac:dyDescent="0.25">
      <c r="B95" s="3"/>
      <c r="C95" s="3"/>
      <c r="D95" s="3">
        <f t="shared" si="3"/>
        <v>59</v>
      </c>
      <c r="E95" s="18">
        <v>144.4</v>
      </c>
      <c r="F95" s="75">
        <f t="shared" si="1"/>
        <v>395.3</v>
      </c>
      <c r="G95" s="75">
        <f t="shared" si="2"/>
        <v>57081.320000000007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2:49" x14ac:dyDescent="0.25">
      <c r="B96" s="3"/>
      <c r="C96" s="20"/>
      <c r="D96" s="3">
        <f t="shared" si="3"/>
        <v>60</v>
      </c>
      <c r="E96" s="18">
        <v>144.4</v>
      </c>
      <c r="F96" s="75">
        <f t="shared" si="1"/>
        <v>402</v>
      </c>
      <c r="G96" s="75">
        <f t="shared" si="2"/>
        <v>58048.800000000003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2:49" x14ac:dyDescent="0.25">
      <c r="B97" s="3"/>
      <c r="C97" s="20"/>
      <c r="D97" s="3">
        <f t="shared" si="3"/>
        <v>61</v>
      </c>
      <c r="E97" s="18">
        <v>144.4</v>
      </c>
      <c r="F97" s="75">
        <f t="shared" si="1"/>
        <v>408.7</v>
      </c>
      <c r="G97" s="75">
        <f t="shared" si="2"/>
        <v>59016.28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2:49" x14ac:dyDescent="0.25">
      <c r="B98" s="3"/>
      <c r="C98" s="3"/>
      <c r="D98" s="3">
        <f t="shared" si="3"/>
        <v>62</v>
      </c>
      <c r="E98" s="18">
        <v>144.4</v>
      </c>
      <c r="F98" s="75">
        <f t="shared" si="1"/>
        <v>415.40000000000003</v>
      </c>
      <c r="G98" s="75">
        <f t="shared" si="2"/>
        <v>59983.760000000009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2:49" x14ac:dyDescent="0.25">
      <c r="B99" s="3"/>
      <c r="C99" s="3"/>
      <c r="D99" s="3">
        <f t="shared" si="3"/>
        <v>63</v>
      </c>
      <c r="E99" s="18">
        <v>144.5</v>
      </c>
      <c r="F99" s="75">
        <f t="shared" si="1"/>
        <v>422.1</v>
      </c>
      <c r="G99" s="75">
        <f t="shared" si="2"/>
        <v>60993.450000000004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2:49" x14ac:dyDescent="0.25">
      <c r="B100" s="3"/>
      <c r="C100" s="3"/>
      <c r="D100" s="3">
        <f t="shared" si="3"/>
        <v>64</v>
      </c>
      <c r="E100" s="18">
        <v>144.5</v>
      </c>
      <c r="F100" s="75">
        <f t="shared" si="1"/>
        <v>428.8</v>
      </c>
      <c r="G100" s="75">
        <f t="shared" si="2"/>
        <v>61961.599999999999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2:49" x14ac:dyDescent="0.25">
      <c r="B101" s="3"/>
      <c r="C101" s="3"/>
      <c r="D101" s="3">
        <f t="shared" si="3"/>
        <v>65</v>
      </c>
      <c r="E101" s="18">
        <v>144.5</v>
      </c>
      <c r="F101" s="75">
        <f t="shared" si="1"/>
        <v>435.5</v>
      </c>
      <c r="G101" s="75">
        <f t="shared" si="2"/>
        <v>62929.75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2:49" x14ac:dyDescent="0.25">
      <c r="B102" s="3"/>
      <c r="C102" s="3"/>
      <c r="D102" s="3">
        <f t="shared" si="3"/>
        <v>66</v>
      </c>
      <c r="E102" s="18">
        <v>144.5</v>
      </c>
      <c r="F102" s="75">
        <f t="shared" si="1"/>
        <v>442.2</v>
      </c>
      <c r="G102" s="75">
        <f t="shared" si="2"/>
        <v>63897.9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2:49" x14ac:dyDescent="0.25">
      <c r="B103" s="3"/>
      <c r="C103" s="3"/>
      <c r="D103" s="3">
        <f t="shared" si="3"/>
        <v>67</v>
      </c>
      <c r="E103" s="18">
        <v>144.6</v>
      </c>
      <c r="F103" s="75">
        <f t="shared" si="1"/>
        <v>448.90000000000003</v>
      </c>
      <c r="G103" s="75">
        <f t="shared" si="2"/>
        <v>64910.94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2:49" x14ac:dyDescent="0.25">
      <c r="B104" s="3"/>
      <c r="C104" s="3"/>
      <c r="D104" s="3">
        <f t="shared" si="3"/>
        <v>68</v>
      </c>
      <c r="E104" s="18">
        <v>144.6</v>
      </c>
      <c r="F104" s="75">
        <f t="shared" si="1"/>
        <v>455.6</v>
      </c>
      <c r="G104" s="75">
        <f t="shared" si="2"/>
        <v>65879.759999999995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2:49" x14ac:dyDescent="0.25">
      <c r="B105" s="3"/>
      <c r="C105" s="3"/>
      <c r="D105" s="3">
        <f t="shared" si="3"/>
        <v>69</v>
      </c>
      <c r="E105" s="18">
        <v>144.69999999999999</v>
      </c>
      <c r="F105" s="75">
        <f t="shared" si="1"/>
        <v>462.3</v>
      </c>
      <c r="G105" s="75">
        <f t="shared" si="2"/>
        <v>66894.81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2:49" x14ac:dyDescent="0.25">
      <c r="B106" s="3"/>
      <c r="C106" s="3"/>
      <c r="D106" s="3">
        <f t="shared" si="3"/>
        <v>70</v>
      </c>
      <c r="E106" s="18">
        <v>144.69999999999999</v>
      </c>
      <c r="F106" s="75">
        <f t="shared" ref="F106:F169" si="4">6.7*D106</f>
        <v>469</v>
      </c>
      <c r="G106" s="75">
        <f t="shared" ref="G106:G169" si="5">E106*F106</f>
        <v>67864.299999999988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2:49" x14ac:dyDescent="0.25">
      <c r="B107" s="3"/>
      <c r="C107" s="3"/>
      <c r="D107" s="3">
        <f t="shared" ref="D107:D170" si="6">D106+1</f>
        <v>71</v>
      </c>
      <c r="E107" s="18">
        <v>144.69999999999999</v>
      </c>
      <c r="F107" s="75">
        <f t="shared" si="4"/>
        <v>475.7</v>
      </c>
      <c r="G107" s="75">
        <f t="shared" si="5"/>
        <v>68833.789999999994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2:49" x14ac:dyDescent="0.25">
      <c r="B108" s="3"/>
      <c r="C108" s="3"/>
      <c r="D108" s="3">
        <f t="shared" si="6"/>
        <v>72</v>
      </c>
      <c r="E108" s="18">
        <v>144.80000000000001</v>
      </c>
      <c r="F108" s="75">
        <f t="shared" si="4"/>
        <v>482.40000000000003</v>
      </c>
      <c r="G108" s="75">
        <f t="shared" si="5"/>
        <v>69851.520000000004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2:49" x14ac:dyDescent="0.25">
      <c r="B109" s="3"/>
      <c r="C109" s="3"/>
      <c r="D109" s="3">
        <f t="shared" si="6"/>
        <v>73</v>
      </c>
      <c r="E109" s="18">
        <v>144.80000000000001</v>
      </c>
      <c r="F109" s="75">
        <f t="shared" si="4"/>
        <v>489.1</v>
      </c>
      <c r="G109" s="75">
        <f t="shared" si="5"/>
        <v>70821.680000000008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2:49" x14ac:dyDescent="0.25">
      <c r="B110" s="3"/>
      <c r="C110" s="3"/>
      <c r="D110" s="3">
        <f t="shared" si="6"/>
        <v>74</v>
      </c>
      <c r="E110" s="18">
        <v>144.9</v>
      </c>
      <c r="F110" s="75">
        <f t="shared" si="4"/>
        <v>495.8</v>
      </c>
      <c r="G110" s="75">
        <f t="shared" si="5"/>
        <v>71841.42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2:49" x14ac:dyDescent="0.25">
      <c r="B111" s="3"/>
      <c r="C111" s="3"/>
      <c r="D111" s="3">
        <f t="shared" si="6"/>
        <v>75</v>
      </c>
      <c r="E111" s="18">
        <v>144.9</v>
      </c>
      <c r="F111" s="75">
        <f t="shared" si="4"/>
        <v>502.5</v>
      </c>
      <c r="G111" s="75">
        <f t="shared" si="5"/>
        <v>72812.25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2:49" x14ac:dyDescent="0.25">
      <c r="B112" s="3"/>
      <c r="C112" s="3"/>
      <c r="D112" s="3">
        <f t="shared" si="6"/>
        <v>76</v>
      </c>
      <c r="E112" s="18">
        <v>144.9</v>
      </c>
      <c r="F112" s="75">
        <f t="shared" si="4"/>
        <v>509.2</v>
      </c>
      <c r="G112" s="75">
        <f t="shared" si="5"/>
        <v>73783.08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2:49" x14ac:dyDescent="0.25">
      <c r="B113" s="3"/>
      <c r="C113" s="3"/>
      <c r="D113" s="3">
        <f t="shared" si="6"/>
        <v>77</v>
      </c>
      <c r="E113" s="18">
        <v>144.9</v>
      </c>
      <c r="F113" s="75">
        <f t="shared" si="4"/>
        <v>515.9</v>
      </c>
      <c r="G113" s="75">
        <f t="shared" si="5"/>
        <v>74753.91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2:49" x14ac:dyDescent="0.25">
      <c r="B114" s="3"/>
      <c r="C114" s="3"/>
      <c r="D114" s="3">
        <f t="shared" si="6"/>
        <v>78</v>
      </c>
      <c r="E114" s="18">
        <v>145</v>
      </c>
      <c r="F114" s="75">
        <f t="shared" si="4"/>
        <v>522.6</v>
      </c>
      <c r="G114" s="75">
        <f t="shared" si="5"/>
        <v>75777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2:49" x14ac:dyDescent="0.25">
      <c r="B115" s="3"/>
      <c r="C115" s="3"/>
      <c r="D115" s="3">
        <f t="shared" si="6"/>
        <v>79</v>
      </c>
      <c r="E115" s="18">
        <v>145</v>
      </c>
      <c r="F115" s="75">
        <f t="shared" si="4"/>
        <v>529.30000000000007</v>
      </c>
      <c r="G115" s="75">
        <f t="shared" si="5"/>
        <v>76748.500000000015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2:49" x14ac:dyDescent="0.25">
      <c r="B116" s="3"/>
      <c r="C116" s="3"/>
      <c r="D116" s="3">
        <f t="shared" si="6"/>
        <v>80</v>
      </c>
      <c r="E116" s="18">
        <v>145</v>
      </c>
      <c r="F116" s="75">
        <f t="shared" si="4"/>
        <v>536</v>
      </c>
      <c r="G116" s="75">
        <f t="shared" si="5"/>
        <v>77720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2:49" x14ac:dyDescent="0.25">
      <c r="B117" s="3"/>
      <c r="C117" s="3"/>
      <c r="D117" s="3">
        <f t="shared" si="6"/>
        <v>81</v>
      </c>
      <c r="E117" s="18">
        <v>145</v>
      </c>
      <c r="F117" s="75">
        <f t="shared" si="4"/>
        <v>542.70000000000005</v>
      </c>
      <c r="G117" s="75">
        <f t="shared" si="5"/>
        <v>78691.5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2:49" x14ac:dyDescent="0.25">
      <c r="B118" s="3"/>
      <c r="C118" s="3"/>
      <c r="D118" s="3">
        <f t="shared" si="6"/>
        <v>82</v>
      </c>
      <c r="E118" s="18">
        <v>145.1</v>
      </c>
      <c r="F118" s="75">
        <f t="shared" si="4"/>
        <v>549.4</v>
      </c>
      <c r="G118" s="75">
        <f t="shared" si="5"/>
        <v>79717.939999999988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2:49" x14ac:dyDescent="0.25">
      <c r="B119" s="3"/>
      <c r="C119" s="3"/>
      <c r="D119" s="3">
        <f t="shared" si="6"/>
        <v>83</v>
      </c>
      <c r="E119" s="18">
        <v>145.1</v>
      </c>
      <c r="F119" s="75">
        <f t="shared" si="4"/>
        <v>556.1</v>
      </c>
      <c r="G119" s="75">
        <f t="shared" si="5"/>
        <v>80690.11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2:49" x14ac:dyDescent="0.25">
      <c r="B120" s="3"/>
      <c r="C120" s="3"/>
      <c r="D120" s="3">
        <f t="shared" si="6"/>
        <v>84</v>
      </c>
      <c r="E120" s="18">
        <v>145.19999999999999</v>
      </c>
      <c r="F120" s="75">
        <f t="shared" si="4"/>
        <v>562.80000000000007</v>
      </c>
      <c r="G120" s="75">
        <f t="shared" si="5"/>
        <v>81718.559999999998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2:49" x14ac:dyDescent="0.25">
      <c r="B121" s="3"/>
      <c r="C121" s="3"/>
      <c r="D121" s="3">
        <f t="shared" si="6"/>
        <v>85</v>
      </c>
      <c r="E121" s="18">
        <v>145.19999999999999</v>
      </c>
      <c r="F121" s="75">
        <f t="shared" si="4"/>
        <v>569.5</v>
      </c>
      <c r="G121" s="75">
        <f t="shared" si="5"/>
        <v>82691.399999999994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2:49" x14ac:dyDescent="0.25">
      <c r="B122" s="3"/>
      <c r="C122" s="3"/>
      <c r="D122" s="3">
        <f t="shared" si="6"/>
        <v>86</v>
      </c>
      <c r="E122" s="18">
        <v>145.19999999999999</v>
      </c>
      <c r="F122" s="75">
        <f t="shared" si="4"/>
        <v>576.20000000000005</v>
      </c>
      <c r="G122" s="75">
        <f t="shared" si="5"/>
        <v>83664.240000000005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2:49" x14ac:dyDescent="0.25">
      <c r="B123" s="3"/>
      <c r="C123" s="3"/>
      <c r="D123" s="3">
        <f t="shared" si="6"/>
        <v>87</v>
      </c>
      <c r="E123" s="18">
        <v>145.19999999999999</v>
      </c>
      <c r="F123" s="75">
        <f t="shared" si="4"/>
        <v>582.9</v>
      </c>
      <c r="G123" s="75">
        <f t="shared" si="5"/>
        <v>84637.079999999987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2:49" x14ac:dyDescent="0.25">
      <c r="B124" s="3"/>
      <c r="C124" s="3"/>
      <c r="D124" s="3">
        <f t="shared" si="6"/>
        <v>88</v>
      </c>
      <c r="E124" s="18">
        <v>145.30000000000001</v>
      </c>
      <c r="F124" s="75">
        <f t="shared" si="4"/>
        <v>589.6</v>
      </c>
      <c r="G124" s="75">
        <f t="shared" si="5"/>
        <v>85668.88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2:49" x14ac:dyDescent="0.25">
      <c r="B125" s="3"/>
      <c r="C125" s="3"/>
      <c r="D125" s="3">
        <f t="shared" si="6"/>
        <v>89</v>
      </c>
      <c r="E125" s="18">
        <v>145.30000000000001</v>
      </c>
      <c r="F125" s="75">
        <f t="shared" si="4"/>
        <v>596.30000000000007</v>
      </c>
      <c r="G125" s="75">
        <f t="shared" si="5"/>
        <v>86642.390000000014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2:49" x14ac:dyDescent="0.25">
      <c r="B126" s="3"/>
      <c r="C126" s="3"/>
      <c r="D126" s="3">
        <f t="shared" si="6"/>
        <v>90</v>
      </c>
      <c r="E126" s="18">
        <v>145.30000000000001</v>
      </c>
      <c r="F126" s="75">
        <f t="shared" si="4"/>
        <v>603</v>
      </c>
      <c r="G126" s="75">
        <f t="shared" si="5"/>
        <v>87615.900000000009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2:49" x14ac:dyDescent="0.25">
      <c r="B127" s="3"/>
      <c r="C127" s="3"/>
      <c r="D127" s="3">
        <f t="shared" si="6"/>
        <v>91</v>
      </c>
      <c r="E127" s="18">
        <v>145.30000000000001</v>
      </c>
      <c r="F127" s="75">
        <f t="shared" si="4"/>
        <v>609.70000000000005</v>
      </c>
      <c r="G127" s="75">
        <f t="shared" si="5"/>
        <v>88589.410000000018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2:49" x14ac:dyDescent="0.25">
      <c r="B128" s="3"/>
      <c r="C128" s="3"/>
      <c r="D128" s="3">
        <f t="shared" si="6"/>
        <v>92</v>
      </c>
      <c r="E128" s="18">
        <v>145.30000000000001</v>
      </c>
      <c r="F128" s="75">
        <f t="shared" si="4"/>
        <v>616.4</v>
      </c>
      <c r="G128" s="75">
        <f t="shared" si="5"/>
        <v>89562.92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2:49" x14ac:dyDescent="0.25">
      <c r="B129" s="3"/>
      <c r="C129" s="3"/>
      <c r="D129" s="3">
        <f t="shared" si="6"/>
        <v>93</v>
      </c>
      <c r="E129" s="18">
        <v>145.4</v>
      </c>
      <c r="F129" s="75">
        <f t="shared" si="4"/>
        <v>623.1</v>
      </c>
      <c r="G129" s="75">
        <f t="shared" si="5"/>
        <v>90598.74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2:49" x14ac:dyDescent="0.25">
      <c r="B130" s="3"/>
      <c r="C130" s="3"/>
      <c r="D130" s="3">
        <f t="shared" si="6"/>
        <v>94</v>
      </c>
      <c r="E130" s="18">
        <v>145.4</v>
      </c>
      <c r="F130" s="75">
        <f t="shared" si="4"/>
        <v>629.80000000000007</v>
      </c>
      <c r="G130" s="75">
        <f t="shared" si="5"/>
        <v>91572.920000000013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2:49" x14ac:dyDescent="0.25">
      <c r="B131" s="3"/>
      <c r="C131" s="3"/>
      <c r="D131" s="3">
        <f t="shared" si="6"/>
        <v>95</v>
      </c>
      <c r="E131" s="18">
        <v>145.4</v>
      </c>
      <c r="F131" s="75">
        <f t="shared" si="4"/>
        <v>636.5</v>
      </c>
      <c r="G131" s="75">
        <f t="shared" si="5"/>
        <v>92547.1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2:49" x14ac:dyDescent="0.25">
      <c r="B132" s="3"/>
      <c r="C132" s="3"/>
      <c r="D132" s="3">
        <f t="shared" si="6"/>
        <v>96</v>
      </c>
      <c r="E132" s="18">
        <v>145.4</v>
      </c>
      <c r="F132" s="75">
        <f t="shared" si="4"/>
        <v>643.20000000000005</v>
      </c>
      <c r="G132" s="75">
        <f t="shared" si="5"/>
        <v>93521.280000000013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2:49" x14ac:dyDescent="0.25">
      <c r="B133" s="3"/>
      <c r="C133" s="3"/>
      <c r="D133" s="3">
        <f t="shared" si="6"/>
        <v>97</v>
      </c>
      <c r="E133" s="18">
        <v>145.5</v>
      </c>
      <c r="F133" s="75">
        <f t="shared" si="4"/>
        <v>649.9</v>
      </c>
      <c r="G133" s="75">
        <f t="shared" si="5"/>
        <v>94560.45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2:49" x14ac:dyDescent="0.25">
      <c r="B134" s="3"/>
      <c r="C134" s="3"/>
      <c r="D134" s="3">
        <f t="shared" si="6"/>
        <v>98</v>
      </c>
      <c r="E134" s="18">
        <v>145.5</v>
      </c>
      <c r="F134" s="75">
        <f t="shared" si="4"/>
        <v>656.6</v>
      </c>
      <c r="G134" s="75">
        <f t="shared" si="5"/>
        <v>95535.3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2:49" x14ac:dyDescent="0.25">
      <c r="B135" s="3"/>
      <c r="C135" s="3"/>
      <c r="D135" s="3">
        <f t="shared" si="6"/>
        <v>99</v>
      </c>
      <c r="E135" s="18">
        <v>145.6</v>
      </c>
      <c r="F135" s="75">
        <f t="shared" si="4"/>
        <v>663.30000000000007</v>
      </c>
      <c r="G135" s="75">
        <f t="shared" si="5"/>
        <v>96576.48000000001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2:49" x14ac:dyDescent="0.25">
      <c r="B136" s="3"/>
      <c r="C136" s="3"/>
      <c r="D136" s="3">
        <f t="shared" si="6"/>
        <v>100</v>
      </c>
      <c r="E136" s="18">
        <v>145.6</v>
      </c>
      <c r="F136" s="75">
        <f t="shared" si="4"/>
        <v>670</v>
      </c>
      <c r="G136" s="75">
        <f t="shared" si="5"/>
        <v>97552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2:49" x14ac:dyDescent="0.25">
      <c r="B137" s="3"/>
      <c r="C137" s="3"/>
      <c r="D137" s="3">
        <f t="shared" si="6"/>
        <v>101</v>
      </c>
      <c r="E137" s="18">
        <v>145.6</v>
      </c>
      <c r="F137" s="75">
        <f t="shared" si="4"/>
        <v>676.7</v>
      </c>
      <c r="G137" s="75">
        <f t="shared" si="5"/>
        <v>98527.52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2:49" x14ac:dyDescent="0.25">
      <c r="B138" s="3"/>
      <c r="C138" s="3"/>
      <c r="D138" s="3">
        <f t="shared" si="6"/>
        <v>102</v>
      </c>
      <c r="E138" s="18">
        <v>145.69999999999999</v>
      </c>
      <c r="F138" s="75">
        <f t="shared" si="4"/>
        <v>683.4</v>
      </c>
      <c r="G138" s="75">
        <f t="shared" si="5"/>
        <v>99571.37999999999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2:49" x14ac:dyDescent="0.25">
      <c r="B139" s="3"/>
      <c r="C139" s="3"/>
      <c r="D139" s="3">
        <f t="shared" si="6"/>
        <v>103</v>
      </c>
      <c r="E139" s="18">
        <v>145.69999999999999</v>
      </c>
      <c r="F139" s="75">
        <f t="shared" si="4"/>
        <v>690.1</v>
      </c>
      <c r="G139" s="75">
        <f t="shared" si="5"/>
        <v>100547.56999999999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2:49" x14ac:dyDescent="0.25">
      <c r="B140" s="3"/>
      <c r="C140" s="3"/>
      <c r="D140" s="3">
        <f t="shared" si="6"/>
        <v>104</v>
      </c>
      <c r="E140" s="18">
        <v>145.80000000000001</v>
      </c>
      <c r="F140" s="75">
        <f t="shared" si="4"/>
        <v>696.80000000000007</v>
      </c>
      <c r="G140" s="75">
        <f t="shared" si="5"/>
        <v>101593.44000000002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2:49" x14ac:dyDescent="0.25">
      <c r="B141" s="3"/>
      <c r="C141" s="3"/>
      <c r="D141" s="3">
        <f t="shared" si="6"/>
        <v>105</v>
      </c>
      <c r="E141" s="18">
        <v>145.80000000000001</v>
      </c>
      <c r="F141" s="75">
        <f t="shared" si="4"/>
        <v>703.5</v>
      </c>
      <c r="G141" s="75">
        <f t="shared" si="5"/>
        <v>102570.3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2:49" x14ac:dyDescent="0.25">
      <c r="B142" s="3"/>
      <c r="C142" s="3"/>
      <c r="D142" s="3">
        <f t="shared" si="6"/>
        <v>106</v>
      </c>
      <c r="E142" s="18">
        <v>145.80000000000001</v>
      </c>
      <c r="F142" s="75">
        <f t="shared" si="4"/>
        <v>710.2</v>
      </c>
      <c r="G142" s="75">
        <f t="shared" si="5"/>
        <v>103547.16000000002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2:49" x14ac:dyDescent="0.25">
      <c r="B143" s="3"/>
      <c r="C143" s="3"/>
      <c r="D143" s="3">
        <f t="shared" si="6"/>
        <v>107</v>
      </c>
      <c r="E143" s="18">
        <v>145.80000000000001</v>
      </c>
      <c r="F143" s="75">
        <f t="shared" si="4"/>
        <v>716.9</v>
      </c>
      <c r="G143" s="75">
        <f t="shared" si="5"/>
        <v>104524.02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2:49" x14ac:dyDescent="0.25">
      <c r="B144" s="3"/>
      <c r="C144" s="3"/>
      <c r="D144" s="3">
        <f t="shared" si="6"/>
        <v>108</v>
      </c>
      <c r="E144" s="18">
        <v>145.9</v>
      </c>
      <c r="F144" s="75">
        <f t="shared" si="4"/>
        <v>723.6</v>
      </c>
      <c r="G144" s="75">
        <f t="shared" si="5"/>
        <v>105573.24</v>
      </c>
      <c r="H144" s="3"/>
      <c r="I144" s="3"/>
      <c r="J144" s="3"/>
      <c r="K144" s="10"/>
      <c r="L144" s="3"/>
      <c r="M144" s="3"/>
      <c r="N144" s="11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2:49" x14ac:dyDescent="0.25">
      <c r="B145" s="3"/>
      <c r="C145" s="3"/>
      <c r="D145" s="3">
        <f t="shared" si="6"/>
        <v>109</v>
      </c>
      <c r="E145" s="18">
        <v>145.9</v>
      </c>
      <c r="F145" s="75">
        <f t="shared" si="4"/>
        <v>730.30000000000007</v>
      </c>
      <c r="G145" s="75">
        <f t="shared" si="5"/>
        <v>106550.77000000002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2:49" x14ac:dyDescent="0.25">
      <c r="B146" s="3"/>
      <c r="C146" s="3"/>
      <c r="D146" s="3">
        <f t="shared" si="6"/>
        <v>110</v>
      </c>
      <c r="E146" s="18">
        <v>145.9</v>
      </c>
      <c r="F146" s="75">
        <f t="shared" si="4"/>
        <v>737</v>
      </c>
      <c r="G146" s="75">
        <f t="shared" si="5"/>
        <v>107528.3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2:49" x14ac:dyDescent="0.25">
      <c r="B147" s="3"/>
      <c r="C147" s="3"/>
      <c r="D147" s="3">
        <f t="shared" si="6"/>
        <v>111</v>
      </c>
      <c r="E147" s="18">
        <v>145.9</v>
      </c>
      <c r="F147" s="75">
        <f t="shared" si="4"/>
        <v>743.7</v>
      </c>
      <c r="G147" s="75">
        <f t="shared" si="5"/>
        <v>108505.83000000002</v>
      </c>
      <c r="H147" s="3"/>
      <c r="I147" s="3"/>
      <c r="J147" s="3"/>
      <c r="K147" s="3"/>
      <c r="L147" s="18"/>
      <c r="M147" s="18"/>
      <c r="N147" s="14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2:49" x14ac:dyDescent="0.25">
      <c r="B148" s="3"/>
      <c r="C148" s="3"/>
      <c r="D148" s="3">
        <f t="shared" si="6"/>
        <v>112</v>
      </c>
      <c r="E148" s="18">
        <v>145.9</v>
      </c>
      <c r="F148" s="75">
        <f t="shared" si="4"/>
        <v>750.4</v>
      </c>
      <c r="G148" s="75">
        <f t="shared" si="5"/>
        <v>109483.36</v>
      </c>
      <c r="H148" s="3"/>
      <c r="I148" s="3"/>
      <c r="J148" s="3"/>
      <c r="K148" s="3"/>
      <c r="L148" s="18"/>
      <c r="M148" s="20"/>
      <c r="N148" s="14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2:49" x14ac:dyDescent="0.25">
      <c r="B149" s="3"/>
      <c r="C149" s="3"/>
      <c r="D149" s="3">
        <f t="shared" si="6"/>
        <v>113</v>
      </c>
      <c r="E149" s="18">
        <v>146</v>
      </c>
      <c r="F149" s="75">
        <f t="shared" si="4"/>
        <v>757.1</v>
      </c>
      <c r="G149" s="75">
        <f t="shared" si="5"/>
        <v>110536.6</v>
      </c>
      <c r="H149" s="3"/>
      <c r="I149" s="3"/>
      <c r="J149" s="3"/>
      <c r="K149" s="3"/>
      <c r="L149" s="18"/>
      <c r="M149" s="20"/>
      <c r="N149" s="14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2:49" x14ac:dyDescent="0.25">
      <c r="B150" s="3"/>
      <c r="C150" s="3"/>
      <c r="D150" s="3">
        <f t="shared" si="6"/>
        <v>114</v>
      </c>
      <c r="E150" s="18">
        <v>146</v>
      </c>
      <c r="F150" s="75">
        <f t="shared" si="4"/>
        <v>763.80000000000007</v>
      </c>
      <c r="G150" s="75">
        <f t="shared" si="5"/>
        <v>111514.8</v>
      </c>
      <c r="H150" s="3"/>
      <c r="I150" s="3"/>
      <c r="J150" s="3"/>
      <c r="K150" s="3"/>
      <c r="L150" s="18"/>
      <c r="M150" s="20"/>
      <c r="N150" s="14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2:49" x14ac:dyDescent="0.25">
      <c r="B151" s="3"/>
      <c r="C151" s="3"/>
      <c r="D151" s="3">
        <f t="shared" si="6"/>
        <v>115</v>
      </c>
      <c r="E151" s="18">
        <v>146</v>
      </c>
      <c r="F151" s="75">
        <f t="shared" si="4"/>
        <v>770.5</v>
      </c>
      <c r="G151" s="75">
        <f t="shared" si="5"/>
        <v>112493</v>
      </c>
      <c r="H151" s="3"/>
      <c r="I151" s="3"/>
      <c r="J151" s="3"/>
      <c r="K151" s="3"/>
      <c r="L151" s="18"/>
      <c r="M151" s="20"/>
      <c r="N151" s="14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2:49" x14ac:dyDescent="0.25">
      <c r="B152" s="3"/>
      <c r="C152" s="3"/>
      <c r="D152" s="3">
        <f t="shared" si="6"/>
        <v>116</v>
      </c>
      <c r="E152" s="18">
        <v>146</v>
      </c>
      <c r="F152" s="75">
        <f t="shared" si="4"/>
        <v>777.2</v>
      </c>
      <c r="G152" s="75">
        <f t="shared" si="5"/>
        <v>113471.20000000001</v>
      </c>
      <c r="H152" s="3"/>
      <c r="I152" s="3"/>
      <c r="J152" s="3"/>
      <c r="K152" s="3"/>
      <c r="L152" s="18"/>
      <c r="M152" s="20"/>
      <c r="N152" s="14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2:49" x14ac:dyDescent="0.25">
      <c r="B153" s="3"/>
      <c r="C153" s="3"/>
      <c r="D153" s="3">
        <f t="shared" si="6"/>
        <v>117</v>
      </c>
      <c r="E153" s="18">
        <v>146</v>
      </c>
      <c r="F153" s="75">
        <f t="shared" si="4"/>
        <v>783.9</v>
      </c>
      <c r="G153" s="75">
        <f t="shared" si="5"/>
        <v>114449.4</v>
      </c>
      <c r="H153" s="3"/>
      <c r="I153" s="3"/>
      <c r="J153" s="3"/>
      <c r="K153" s="3"/>
      <c r="L153" s="18"/>
      <c r="M153" s="20"/>
      <c r="N153" s="14"/>
      <c r="O153" s="21"/>
      <c r="P153" s="21"/>
      <c r="Q153" s="21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2:49" x14ac:dyDescent="0.25">
      <c r="B154" s="3"/>
      <c r="C154" s="3"/>
      <c r="D154" s="3">
        <f t="shared" si="6"/>
        <v>118</v>
      </c>
      <c r="E154" s="18">
        <v>146.1</v>
      </c>
      <c r="F154" s="75">
        <f t="shared" si="4"/>
        <v>790.6</v>
      </c>
      <c r="G154" s="75">
        <f t="shared" si="5"/>
        <v>115506.66</v>
      </c>
      <c r="H154" s="3"/>
      <c r="I154" s="3"/>
      <c r="J154" s="3"/>
      <c r="K154" s="3"/>
      <c r="L154" s="18"/>
      <c r="M154" s="20"/>
      <c r="N154" s="14"/>
      <c r="O154" s="21"/>
      <c r="P154" s="21"/>
      <c r="Q154" s="21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2:49" x14ac:dyDescent="0.25">
      <c r="B155" s="3"/>
      <c r="C155" s="3"/>
      <c r="D155" s="3">
        <f t="shared" si="6"/>
        <v>119</v>
      </c>
      <c r="E155" s="18">
        <v>146.1</v>
      </c>
      <c r="F155" s="75">
        <f t="shared" si="4"/>
        <v>797.30000000000007</v>
      </c>
      <c r="G155" s="75">
        <f t="shared" si="5"/>
        <v>116485.53</v>
      </c>
      <c r="H155" s="3"/>
      <c r="I155" s="3"/>
      <c r="J155" s="3"/>
      <c r="K155" s="3"/>
      <c r="L155" s="18"/>
      <c r="M155" s="20"/>
      <c r="N155" s="14"/>
      <c r="O155" s="21"/>
      <c r="P155" s="21"/>
      <c r="Q155" s="21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2:49" x14ac:dyDescent="0.25">
      <c r="B156" s="3"/>
      <c r="C156" s="3"/>
      <c r="D156" s="3">
        <f t="shared" si="6"/>
        <v>120</v>
      </c>
      <c r="E156" s="18">
        <v>146.1</v>
      </c>
      <c r="F156" s="75">
        <f t="shared" si="4"/>
        <v>804</v>
      </c>
      <c r="G156" s="75">
        <f t="shared" si="5"/>
        <v>117464.4</v>
      </c>
      <c r="H156" s="3"/>
      <c r="I156" s="3"/>
      <c r="J156" s="3"/>
      <c r="K156" s="3"/>
      <c r="L156" s="18"/>
      <c r="M156" s="20"/>
      <c r="N156" s="14"/>
      <c r="O156" s="21"/>
      <c r="P156" s="21"/>
      <c r="Q156" s="21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2:49" x14ac:dyDescent="0.25">
      <c r="B157" s="3"/>
      <c r="C157" s="3"/>
      <c r="D157" s="3">
        <f t="shared" si="6"/>
        <v>121</v>
      </c>
      <c r="E157" s="18">
        <v>146.1</v>
      </c>
      <c r="F157" s="75">
        <f t="shared" si="4"/>
        <v>810.7</v>
      </c>
      <c r="G157" s="75">
        <f t="shared" si="5"/>
        <v>118443.27</v>
      </c>
      <c r="H157" s="3"/>
      <c r="I157" s="3"/>
      <c r="J157" s="3"/>
      <c r="K157" s="3"/>
      <c r="L157" s="18"/>
      <c r="M157" s="20"/>
      <c r="N157" s="14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2:49" x14ac:dyDescent="0.25">
      <c r="B158" s="3"/>
      <c r="C158" s="3"/>
      <c r="D158" s="3">
        <f t="shared" si="6"/>
        <v>122</v>
      </c>
      <c r="E158" s="18">
        <v>146.19999999999999</v>
      </c>
      <c r="F158" s="75">
        <f t="shared" si="4"/>
        <v>817.4</v>
      </c>
      <c r="G158" s="75">
        <f t="shared" si="5"/>
        <v>119503.87999999999</v>
      </c>
      <c r="H158" s="3"/>
      <c r="I158" s="3"/>
      <c r="J158" s="3"/>
      <c r="K158" s="3"/>
      <c r="L158" s="18"/>
      <c r="M158" s="20"/>
      <c r="N158" s="14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2:49" x14ac:dyDescent="0.25">
      <c r="B159" s="3"/>
      <c r="C159" s="3"/>
      <c r="D159" s="3">
        <f t="shared" si="6"/>
        <v>123</v>
      </c>
      <c r="E159" s="18">
        <v>146.19999999999999</v>
      </c>
      <c r="F159" s="75">
        <f t="shared" si="4"/>
        <v>824.1</v>
      </c>
      <c r="G159" s="75">
        <f t="shared" si="5"/>
        <v>120483.42</v>
      </c>
      <c r="H159" s="3"/>
      <c r="I159" s="3"/>
      <c r="J159" s="3"/>
      <c r="K159" s="3"/>
      <c r="L159" s="18"/>
      <c r="M159" s="20"/>
      <c r="N159" s="14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2:49" x14ac:dyDescent="0.25">
      <c r="B160" s="3"/>
      <c r="C160" s="3"/>
      <c r="D160" s="3">
        <f t="shared" si="6"/>
        <v>124</v>
      </c>
      <c r="E160" s="18">
        <v>146.30000000000001</v>
      </c>
      <c r="F160" s="75">
        <f t="shared" si="4"/>
        <v>830.80000000000007</v>
      </c>
      <c r="G160" s="75">
        <f t="shared" si="5"/>
        <v>121546.04000000002</v>
      </c>
      <c r="H160" s="3"/>
      <c r="I160" s="3"/>
      <c r="J160" s="3"/>
      <c r="K160" s="3"/>
      <c r="L160" s="18"/>
      <c r="M160" s="20"/>
      <c r="N160" s="14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2:49" x14ac:dyDescent="0.25">
      <c r="B161" s="3"/>
      <c r="C161" s="3"/>
      <c r="D161" s="3">
        <f t="shared" si="6"/>
        <v>125</v>
      </c>
      <c r="E161" s="18">
        <v>146.30000000000001</v>
      </c>
      <c r="F161" s="75">
        <f t="shared" si="4"/>
        <v>837.5</v>
      </c>
      <c r="G161" s="75">
        <f t="shared" si="5"/>
        <v>122526.25000000001</v>
      </c>
      <c r="H161" s="3"/>
      <c r="I161" s="3"/>
      <c r="J161" s="3"/>
      <c r="K161" s="3"/>
      <c r="L161" s="18"/>
      <c r="M161" s="20"/>
      <c r="N161" s="14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2:49" x14ac:dyDescent="0.25">
      <c r="B162" s="3"/>
      <c r="C162" s="3"/>
      <c r="D162" s="3">
        <f t="shared" si="6"/>
        <v>126</v>
      </c>
      <c r="E162" s="18">
        <v>146.30000000000001</v>
      </c>
      <c r="F162" s="75">
        <f t="shared" si="4"/>
        <v>844.2</v>
      </c>
      <c r="G162" s="75">
        <f t="shared" si="5"/>
        <v>123506.46000000002</v>
      </c>
      <c r="H162" s="3"/>
      <c r="I162" s="3"/>
      <c r="J162" s="3"/>
      <c r="K162" s="3"/>
      <c r="L162" s="18"/>
      <c r="M162" s="14"/>
      <c r="N162" s="14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2:49" x14ac:dyDescent="0.25">
      <c r="B163" s="3"/>
      <c r="C163" s="3"/>
      <c r="D163" s="3">
        <f t="shared" si="6"/>
        <v>127</v>
      </c>
      <c r="E163" s="18">
        <v>146.30000000000001</v>
      </c>
      <c r="F163" s="75">
        <f t="shared" si="4"/>
        <v>850.9</v>
      </c>
      <c r="G163" s="75">
        <f t="shared" si="5"/>
        <v>124486.67000000001</v>
      </c>
      <c r="H163" s="3"/>
      <c r="I163" s="3"/>
      <c r="J163" s="3"/>
      <c r="K163" s="3"/>
      <c r="L163" s="18"/>
      <c r="M163" s="20"/>
      <c r="N163" s="14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2:49" x14ac:dyDescent="0.25">
      <c r="B164" s="3"/>
      <c r="C164" s="3"/>
      <c r="D164" s="3">
        <f t="shared" si="6"/>
        <v>128</v>
      </c>
      <c r="E164" s="18">
        <v>146.4</v>
      </c>
      <c r="F164" s="75">
        <f t="shared" si="4"/>
        <v>857.6</v>
      </c>
      <c r="G164" s="75">
        <f t="shared" si="5"/>
        <v>125552.64000000001</v>
      </c>
      <c r="H164" s="3"/>
      <c r="I164" s="3"/>
      <c r="J164" s="3"/>
      <c r="K164" s="3"/>
      <c r="L164" s="18"/>
      <c r="M164" s="14"/>
      <c r="N164" s="14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2:49" x14ac:dyDescent="0.25">
      <c r="B165" s="3"/>
      <c r="C165" s="3"/>
      <c r="D165" s="3">
        <f t="shared" si="6"/>
        <v>129</v>
      </c>
      <c r="E165" s="18">
        <v>146.4</v>
      </c>
      <c r="F165" s="75">
        <f t="shared" si="4"/>
        <v>864.30000000000007</v>
      </c>
      <c r="G165" s="75">
        <f t="shared" si="5"/>
        <v>126533.52000000002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2:49" x14ac:dyDescent="0.25">
      <c r="B166" s="3"/>
      <c r="C166" s="3"/>
      <c r="D166" s="3">
        <f t="shared" si="6"/>
        <v>130</v>
      </c>
      <c r="E166" s="18">
        <v>146.4</v>
      </c>
      <c r="F166" s="75">
        <f t="shared" si="4"/>
        <v>871</v>
      </c>
      <c r="G166" s="75">
        <f t="shared" si="5"/>
        <v>127514.40000000001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2:49" x14ac:dyDescent="0.25">
      <c r="B167" s="3"/>
      <c r="C167" s="3"/>
      <c r="D167" s="3">
        <f t="shared" si="6"/>
        <v>131</v>
      </c>
      <c r="E167" s="18">
        <v>146.4</v>
      </c>
      <c r="F167" s="75">
        <f t="shared" si="4"/>
        <v>877.7</v>
      </c>
      <c r="G167" s="75">
        <f t="shared" si="5"/>
        <v>128495.28000000001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2:49" x14ac:dyDescent="0.25">
      <c r="B168" s="3"/>
      <c r="C168" s="3"/>
      <c r="D168" s="3">
        <f t="shared" si="6"/>
        <v>132</v>
      </c>
      <c r="E168" s="18">
        <v>146.4</v>
      </c>
      <c r="F168" s="75">
        <f t="shared" si="4"/>
        <v>884.4</v>
      </c>
      <c r="G168" s="75">
        <f t="shared" si="5"/>
        <v>129476.16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2:49" x14ac:dyDescent="0.25">
      <c r="B169" s="3"/>
      <c r="C169" s="3"/>
      <c r="D169" s="3">
        <f t="shared" si="6"/>
        <v>133</v>
      </c>
      <c r="E169" s="18">
        <v>146.5</v>
      </c>
      <c r="F169" s="75">
        <f t="shared" si="4"/>
        <v>891.1</v>
      </c>
      <c r="G169" s="75">
        <f t="shared" si="5"/>
        <v>130546.15000000001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2:49" x14ac:dyDescent="0.25">
      <c r="B170" s="3"/>
      <c r="C170" s="3"/>
      <c r="D170" s="3">
        <f t="shared" si="6"/>
        <v>134</v>
      </c>
      <c r="E170" s="18">
        <v>146.5</v>
      </c>
      <c r="F170" s="75">
        <f t="shared" ref="F170:F233" si="7">6.7*D170</f>
        <v>897.80000000000007</v>
      </c>
      <c r="G170" s="75">
        <f t="shared" ref="G170:G233" si="8">E170*F170</f>
        <v>131527.70000000001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2:49" x14ac:dyDescent="0.25">
      <c r="B171" s="3"/>
      <c r="C171" s="3"/>
      <c r="D171" s="3">
        <f t="shared" ref="D171:D234" si="9">D170+1</f>
        <v>135</v>
      </c>
      <c r="E171" s="18">
        <v>146.5</v>
      </c>
      <c r="F171" s="75">
        <f t="shared" si="7"/>
        <v>904.5</v>
      </c>
      <c r="G171" s="75">
        <f t="shared" si="8"/>
        <v>132509.25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2:49" x14ac:dyDescent="0.25">
      <c r="B172" s="3"/>
      <c r="C172" s="3"/>
      <c r="D172" s="3">
        <f t="shared" si="9"/>
        <v>136</v>
      </c>
      <c r="E172" s="18">
        <v>146.5</v>
      </c>
      <c r="F172" s="75">
        <f t="shared" si="7"/>
        <v>911.2</v>
      </c>
      <c r="G172" s="75">
        <f t="shared" si="8"/>
        <v>133490.80000000002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2:49" x14ac:dyDescent="0.25">
      <c r="B173" s="3"/>
      <c r="C173" s="3"/>
      <c r="D173" s="3">
        <f t="shared" si="9"/>
        <v>137</v>
      </c>
      <c r="E173" s="18">
        <v>146.5</v>
      </c>
      <c r="F173" s="75">
        <f t="shared" si="7"/>
        <v>917.9</v>
      </c>
      <c r="G173" s="75">
        <f t="shared" si="8"/>
        <v>134472.35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2:49" x14ac:dyDescent="0.25">
      <c r="B174" s="3"/>
      <c r="C174" s="3"/>
      <c r="D174" s="3">
        <f t="shared" si="9"/>
        <v>138</v>
      </c>
      <c r="E174" s="18">
        <v>146.6</v>
      </c>
      <c r="F174" s="75">
        <f t="shared" si="7"/>
        <v>924.6</v>
      </c>
      <c r="G174" s="75">
        <f t="shared" si="8"/>
        <v>135546.35999999999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2:49" x14ac:dyDescent="0.25">
      <c r="B175" s="3"/>
      <c r="C175" s="3"/>
      <c r="D175" s="3">
        <f t="shared" si="9"/>
        <v>139</v>
      </c>
      <c r="E175" s="18">
        <v>146.6</v>
      </c>
      <c r="F175" s="75">
        <f t="shared" si="7"/>
        <v>931.30000000000007</v>
      </c>
      <c r="G175" s="75">
        <f t="shared" si="8"/>
        <v>136528.58000000002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2:49" x14ac:dyDescent="0.25">
      <c r="B176" s="3"/>
      <c r="C176" s="3"/>
      <c r="D176" s="3">
        <f t="shared" si="9"/>
        <v>140</v>
      </c>
      <c r="E176" s="18">
        <v>146.6</v>
      </c>
      <c r="F176" s="75">
        <f t="shared" si="7"/>
        <v>938</v>
      </c>
      <c r="G176" s="75">
        <f t="shared" si="8"/>
        <v>137510.79999999999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2:49" x14ac:dyDescent="0.25">
      <c r="B177" s="3"/>
      <c r="C177" s="3"/>
      <c r="D177" s="3">
        <f t="shared" si="9"/>
        <v>141</v>
      </c>
      <c r="E177" s="18">
        <v>146.6</v>
      </c>
      <c r="F177" s="75">
        <f t="shared" si="7"/>
        <v>944.7</v>
      </c>
      <c r="G177" s="75">
        <f t="shared" si="8"/>
        <v>138493.01999999999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2:49" x14ac:dyDescent="0.25">
      <c r="B178" s="3"/>
      <c r="C178" s="3"/>
      <c r="D178" s="3">
        <f t="shared" si="9"/>
        <v>142</v>
      </c>
      <c r="E178" s="18">
        <v>146.6</v>
      </c>
      <c r="F178" s="75">
        <f t="shared" si="7"/>
        <v>951.4</v>
      </c>
      <c r="G178" s="75">
        <f t="shared" si="8"/>
        <v>139475.24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2:49" x14ac:dyDescent="0.25">
      <c r="B179" s="3"/>
      <c r="C179" s="3"/>
      <c r="D179" s="3">
        <f t="shared" si="9"/>
        <v>143</v>
      </c>
      <c r="E179" s="18">
        <v>146.69999999999999</v>
      </c>
      <c r="F179" s="75">
        <f t="shared" si="7"/>
        <v>958.1</v>
      </c>
      <c r="G179" s="75">
        <f t="shared" si="8"/>
        <v>140553.26999999999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2:49" x14ac:dyDescent="0.25">
      <c r="B180" s="3"/>
      <c r="C180" s="3"/>
      <c r="D180" s="3">
        <f t="shared" si="9"/>
        <v>144</v>
      </c>
      <c r="E180" s="18">
        <v>146.69999999999999</v>
      </c>
      <c r="F180" s="75">
        <f t="shared" si="7"/>
        <v>964.80000000000007</v>
      </c>
      <c r="G180" s="75">
        <f t="shared" si="8"/>
        <v>141536.16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2:49" x14ac:dyDescent="0.25">
      <c r="B181" s="3"/>
      <c r="C181" s="3"/>
      <c r="D181" s="3">
        <f t="shared" si="9"/>
        <v>145</v>
      </c>
      <c r="E181" s="18">
        <v>146.69999999999999</v>
      </c>
      <c r="F181" s="75">
        <f t="shared" si="7"/>
        <v>971.5</v>
      </c>
      <c r="G181" s="75">
        <f t="shared" si="8"/>
        <v>142519.04999999999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2:49" x14ac:dyDescent="0.25">
      <c r="B182" s="3"/>
      <c r="C182" s="3"/>
      <c r="D182" s="3">
        <f t="shared" si="9"/>
        <v>146</v>
      </c>
      <c r="E182" s="18">
        <v>146.69999999999999</v>
      </c>
      <c r="F182" s="75">
        <f t="shared" si="7"/>
        <v>978.2</v>
      </c>
      <c r="G182" s="75">
        <f t="shared" si="8"/>
        <v>143501.94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2:49" x14ac:dyDescent="0.25">
      <c r="B183" s="3"/>
      <c r="C183" s="3"/>
      <c r="D183" s="3">
        <f t="shared" si="9"/>
        <v>147</v>
      </c>
      <c r="E183" s="18">
        <v>146.69999999999999</v>
      </c>
      <c r="F183" s="75">
        <f t="shared" si="7"/>
        <v>984.9</v>
      </c>
      <c r="G183" s="75">
        <f t="shared" si="8"/>
        <v>144484.82999999999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2:49" x14ac:dyDescent="0.25">
      <c r="B184" s="3"/>
      <c r="C184" s="3"/>
      <c r="D184" s="3">
        <f t="shared" si="9"/>
        <v>148</v>
      </c>
      <c r="E184" s="18">
        <v>146.80000000000001</v>
      </c>
      <c r="F184" s="75">
        <f t="shared" si="7"/>
        <v>991.6</v>
      </c>
      <c r="G184" s="75">
        <f t="shared" si="8"/>
        <v>145566.88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2:49" x14ac:dyDescent="0.25">
      <c r="B185" s="3"/>
      <c r="C185" s="3"/>
      <c r="D185" s="3">
        <f t="shared" si="9"/>
        <v>149</v>
      </c>
      <c r="E185" s="18">
        <v>146.80000000000001</v>
      </c>
      <c r="F185" s="75">
        <f t="shared" si="7"/>
        <v>998.30000000000007</v>
      </c>
      <c r="G185" s="75">
        <f t="shared" si="8"/>
        <v>146550.44000000003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2:49" x14ac:dyDescent="0.25">
      <c r="B186" s="3"/>
      <c r="C186" s="3"/>
      <c r="D186" s="3">
        <f t="shared" si="9"/>
        <v>150</v>
      </c>
      <c r="E186" s="18">
        <v>146.80000000000001</v>
      </c>
      <c r="F186" s="75">
        <f t="shared" si="7"/>
        <v>1005</v>
      </c>
      <c r="G186" s="75">
        <f t="shared" si="8"/>
        <v>147534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2:49" x14ac:dyDescent="0.25">
      <c r="B187" s="3"/>
      <c r="C187" s="3"/>
      <c r="D187" s="3">
        <f t="shared" si="9"/>
        <v>151</v>
      </c>
      <c r="E187" s="18">
        <v>146.80000000000001</v>
      </c>
      <c r="F187" s="75">
        <f t="shared" si="7"/>
        <v>1011.7</v>
      </c>
      <c r="G187" s="75">
        <f t="shared" si="8"/>
        <v>148517.56000000003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2:49" x14ac:dyDescent="0.25">
      <c r="B188" s="3"/>
      <c r="C188" s="3"/>
      <c r="D188" s="3">
        <f t="shared" si="9"/>
        <v>152</v>
      </c>
      <c r="E188" s="18">
        <v>146.80000000000001</v>
      </c>
      <c r="F188" s="75">
        <f t="shared" si="7"/>
        <v>1018.4</v>
      </c>
      <c r="G188" s="75">
        <f t="shared" si="8"/>
        <v>149501.12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2:49" x14ac:dyDescent="0.25">
      <c r="B189" s="3"/>
      <c r="C189" s="3"/>
      <c r="D189" s="3">
        <f t="shared" si="9"/>
        <v>153</v>
      </c>
      <c r="E189" s="18">
        <v>146.9</v>
      </c>
      <c r="F189" s="75">
        <f t="shared" si="7"/>
        <v>1025.1000000000001</v>
      </c>
      <c r="G189" s="75">
        <f t="shared" si="8"/>
        <v>150587.19000000003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2:49" x14ac:dyDescent="0.25">
      <c r="B190" s="3"/>
      <c r="C190" s="3"/>
      <c r="D190" s="3">
        <f t="shared" si="9"/>
        <v>154</v>
      </c>
      <c r="E190" s="18">
        <v>146.9</v>
      </c>
      <c r="F190" s="75">
        <f t="shared" si="7"/>
        <v>1031.8</v>
      </c>
      <c r="G190" s="75">
        <f t="shared" si="8"/>
        <v>151571.42000000001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2:49" x14ac:dyDescent="0.25">
      <c r="B191" s="3"/>
      <c r="C191" s="3"/>
      <c r="D191" s="3">
        <f t="shared" si="9"/>
        <v>155</v>
      </c>
      <c r="E191" s="18">
        <v>146.9</v>
      </c>
      <c r="F191" s="75">
        <f t="shared" si="7"/>
        <v>1038.5</v>
      </c>
      <c r="G191" s="75">
        <f t="shared" si="8"/>
        <v>152555.65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2:49" x14ac:dyDescent="0.25">
      <c r="B192" s="3"/>
      <c r="C192" s="3"/>
      <c r="D192" s="3">
        <f t="shared" si="9"/>
        <v>156</v>
      </c>
      <c r="E192" s="18">
        <v>146.9</v>
      </c>
      <c r="F192" s="75">
        <f t="shared" si="7"/>
        <v>1045.2</v>
      </c>
      <c r="G192" s="75">
        <f t="shared" si="8"/>
        <v>153539.88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2:49" x14ac:dyDescent="0.25">
      <c r="B193" s="3"/>
      <c r="C193" s="3"/>
      <c r="D193" s="3">
        <f t="shared" si="9"/>
        <v>157</v>
      </c>
      <c r="E193" s="18">
        <v>146.9</v>
      </c>
      <c r="F193" s="75">
        <f t="shared" si="7"/>
        <v>1051.9000000000001</v>
      </c>
      <c r="G193" s="75">
        <f t="shared" si="8"/>
        <v>154524.11000000002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2:49" x14ac:dyDescent="0.25">
      <c r="B194" s="3"/>
      <c r="C194" s="3"/>
      <c r="D194" s="3">
        <f t="shared" si="9"/>
        <v>158</v>
      </c>
      <c r="E194" s="18">
        <v>147</v>
      </c>
      <c r="F194" s="75">
        <f t="shared" si="7"/>
        <v>1058.6000000000001</v>
      </c>
      <c r="G194" s="75">
        <f t="shared" si="8"/>
        <v>155614.20000000001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2:49" x14ac:dyDescent="0.25">
      <c r="B195" s="3"/>
      <c r="C195" s="3"/>
      <c r="D195" s="3">
        <f t="shared" si="9"/>
        <v>159</v>
      </c>
      <c r="E195" s="18">
        <v>147</v>
      </c>
      <c r="F195" s="75">
        <f t="shared" si="7"/>
        <v>1065.3</v>
      </c>
      <c r="G195" s="75">
        <f t="shared" si="8"/>
        <v>156599.1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2:49" x14ac:dyDescent="0.25">
      <c r="B196" s="3"/>
      <c r="C196" s="3"/>
      <c r="D196" s="3">
        <f t="shared" si="9"/>
        <v>160</v>
      </c>
      <c r="E196" s="18">
        <v>147</v>
      </c>
      <c r="F196" s="75">
        <f t="shared" si="7"/>
        <v>1072</v>
      </c>
      <c r="G196" s="75">
        <f t="shared" si="8"/>
        <v>157584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2:49" x14ac:dyDescent="0.25">
      <c r="B197" s="3"/>
      <c r="C197" s="3"/>
      <c r="D197" s="3">
        <f t="shared" si="9"/>
        <v>161</v>
      </c>
      <c r="E197" s="18">
        <v>147</v>
      </c>
      <c r="F197" s="75">
        <f t="shared" si="7"/>
        <v>1078.7</v>
      </c>
      <c r="G197" s="75">
        <f t="shared" si="8"/>
        <v>158568.9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2:49" x14ac:dyDescent="0.25">
      <c r="B198" s="3"/>
      <c r="C198" s="3"/>
      <c r="D198" s="3">
        <f t="shared" si="9"/>
        <v>162</v>
      </c>
      <c r="E198" s="18">
        <v>147</v>
      </c>
      <c r="F198" s="75">
        <f t="shared" si="7"/>
        <v>1085.4000000000001</v>
      </c>
      <c r="G198" s="75">
        <f t="shared" si="8"/>
        <v>159553.80000000002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2:49" x14ac:dyDescent="0.25">
      <c r="B199" s="3"/>
      <c r="C199" s="3"/>
      <c r="D199" s="3">
        <f t="shared" si="9"/>
        <v>163</v>
      </c>
      <c r="E199" s="18">
        <v>147.1</v>
      </c>
      <c r="F199" s="75">
        <f t="shared" si="7"/>
        <v>1092.1000000000001</v>
      </c>
      <c r="G199" s="75">
        <f t="shared" si="8"/>
        <v>160647.91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2:49" x14ac:dyDescent="0.25">
      <c r="B200" s="3"/>
      <c r="C200" s="3"/>
      <c r="D200" s="3">
        <f t="shared" si="9"/>
        <v>164</v>
      </c>
      <c r="E200" s="18">
        <v>147.1</v>
      </c>
      <c r="F200" s="75">
        <f t="shared" si="7"/>
        <v>1098.8</v>
      </c>
      <c r="G200" s="75">
        <f t="shared" si="8"/>
        <v>161633.47999999998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2:49" x14ac:dyDescent="0.25">
      <c r="B201" s="3"/>
      <c r="C201" s="3"/>
      <c r="D201" s="3">
        <f t="shared" si="9"/>
        <v>165</v>
      </c>
      <c r="E201" s="18">
        <v>147.1</v>
      </c>
      <c r="F201" s="75">
        <f t="shared" si="7"/>
        <v>1105.5</v>
      </c>
      <c r="G201" s="75">
        <f t="shared" si="8"/>
        <v>162619.04999999999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2:49" x14ac:dyDescent="0.25">
      <c r="B202" s="3"/>
      <c r="C202" s="3"/>
      <c r="D202" s="3">
        <f t="shared" si="9"/>
        <v>166</v>
      </c>
      <c r="E202" s="18">
        <v>147.1</v>
      </c>
      <c r="F202" s="75">
        <f t="shared" si="7"/>
        <v>1112.2</v>
      </c>
      <c r="G202" s="75">
        <f t="shared" si="8"/>
        <v>163604.62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2:49" x14ac:dyDescent="0.25">
      <c r="B203" s="3"/>
      <c r="C203" s="3"/>
      <c r="D203" s="3">
        <f t="shared" si="9"/>
        <v>167</v>
      </c>
      <c r="E203" s="18">
        <v>147.1</v>
      </c>
      <c r="F203" s="75">
        <f t="shared" si="7"/>
        <v>1118.9000000000001</v>
      </c>
      <c r="G203" s="75">
        <f t="shared" si="8"/>
        <v>164590.19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2:49" x14ac:dyDescent="0.25">
      <c r="B204" s="3"/>
      <c r="C204" s="3"/>
      <c r="D204" s="3">
        <f t="shared" si="9"/>
        <v>168</v>
      </c>
      <c r="E204" s="18">
        <v>147.19999999999999</v>
      </c>
      <c r="F204" s="75">
        <f t="shared" si="7"/>
        <v>1125.6000000000001</v>
      </c>
      <c r="G204" s="75">
        <f t="shared" si="8"/>
        <v>165688.32000000001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2:49" x14ac:dyDescent="0.25">
      <c r="B205" s="3"/>
      <c r="C205" s="3"/>
      <c r="D205" s="3">
        <f t="shared" si="9"/>
        <v>169</v>
      </c>
      <c r="E205" s="18">
        <v>147.19999999999999</v>
      </c>
      <c r="F205" s="75">
        <f t="shared" si="7"/>
        <v>1132.3</v>
      </c>
      <c r="G205" s="75">
        <f t="shared" si="8"/>
        <v>166674.55999999997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2:49" x14ac:dyDescent="0.25">
      <c r="B206" s="3"/>
      <c r="C206" s="3"/>
      <c r="D206" s="3">
        <f t="shared" si="9"/>
        <v>170</v>
      </c>
      <c r="E206" s="18">
        <v>147.19999999999999</v>
      </c>
      <c r="F206" s="75">
        <f t="shared" si="7"/>
        <v>1139</v>
      </c>
      <c r="G206" s="75">
        <f t="shared" si="8"/>
        <v>167660.79999999999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2:49" x14ac:dyDescent="0.25">
      <c r="B207" s="3"/>
      <c r="C207" s="3"/>
      <c r="D207" s="3">
        <f t="shared" si="9"/>
        <v>171</v>
      </c>
      <c r="E207" s="18">
        <v>147.19999999999999</v>
      </c>
      <c r="F207" s="75">
        <f t="shared" si="7"/>
        <v>1145.7</v>
      </c>
      <c r="G207" s="75">
        <f t="shared" si="8"/>
        <v>168647.04000000001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2:49" x14ac:dyDescent="0.25">
      <c r="B208" s="3"/>
      <c r="C208" s="3"/>
      <c r="D208" s="3">
        <f t="shared" si="9"/>
        <v>172</v>
      </c>
      <c r="E208" s="18">
        <v>147.19999999999999</v>
      </c>
      <c r="F208" s="75">
        <f t="shared" si="7"/>
        <v>1152.4000000000001</v>
      </c>
      <c r="G208" s="75">
        <f t="shared" si="8"/>
        <v>169633.28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2:49" x14ac:dyDescent="0.25">
      <c r="B209" s="3"/>
      <c r="C209" s="3"/>
      <c r="D209" s="3">
        <f t="shared" si="9"/>
        <v>173</v>
      </c>
      <c r="E209" s="18">
        <v>147.30000000000001</v>
      </c>
      <c r="F209" s="75">
        <f t="shared" si="7"/>
        <v>1159.1000000000001</v>
      </c>
      <c r="G209" s="75">
        <f t="shared" si="8"/>
        <v>170735.43000000002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2:49" x14ac:dyDescent="0.25">
      <c r="B210" s="3"/>
      <c r="C210" s="3"/>
      <c r="D210" s="3">
        <f t="shared" si="9"/>
        <v>174</v>
      </c>
      <c r="E210" s="18">
        <v>147.30000000000001</v>
      </c>
      <c r="F210" s="75">
        <f t="shared" si="7"/>
        <v>1165.8</v>
      </c>
      <c r="G210" s="75">
        <f t="shared" si="8"/>
        <v>171722.34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2:49" x14ac:dyDescent="0.25">
      <c r="B211" s="3"/>
      <c r="C211" s="3"/>
      <c r="D211" s="3">
        <f t="shared" si="9"/>
        <v>175</v>
      </c>
      <c r="E211" s="18">
        <v>147.30000000000001</v>
      </c>
      <c r="F211" s="75">
        <f t="shared" si="7"/>
        <v>1172.5</v>
      </c>
      <c r="G211" s="75">
        <f t="shared" si="8"/>
        <v>172709.25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2:49" x14ac:dyDescent="0.25">
      <c r="B212" s="3"/>
      <c r="C212" s="3"/>
      <c r="D212" s="3">
        <f t="shared" si="9"/>
        <v>176</v>
      </c>
      <c r="E212" s="18">
        <v>147.30000000000001</v>
      </c>
      <c r="F212" s="75">
        <f t="shared" si="7"/>
        <v>1179.2</v>
      </c>
      <c r="G212" s="75">
        <f t="shared" si="8"/>
        <v>173696.16000000003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2:49" x14ac:dyDescent="0.25">
      <c r="B213" s="3"/>
      <c r="C213" s="3"/>
      <c r="D213" s="3">
        <f t="shared" si="9"/>
        <v>177</v>
      </c>
      <c r="E213" s="18">
        <v>147.30000000000001</v>
      </c>
      <c r="F213" s="75">
        <f t="shared" si="7"/>
        <v>1185.9000000000001</v>
      </c>
      <c r="G213" s="75">
        <f t="shared" si="8"/>
        <v>174683.07000000004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2:49" x14ac:dyDescent="0.25">
      <c r="B214" s="3"/>
      <c r="C214" s="3"/>
      <c r="D214" s="3">
        <f t="shared" si="9"/>
        <v>178</v>
      </c>
      <c r="E214" s="18">
        <v>147.4</v>
      </c>
      <c r="F214" s="75">
        <f t="shared" si="7"/>
        <v>1192.6000000000001</v>
      </c>
      <c r="G214" s="75">
        <f t="shared" si="8"/>
        <v>175789.24000000002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2:49" x14ac:dyDescent="0.25">
      <c r="B215" s="3"/>
      <c r="C215" s="3"/>
      <c r="D215" s="3">
        <f t="shared" si="9"/>
        <v>179</v>
      </c>
      <c r="E215" s="18">
        <v>147.4</v>
      </c>
      <c r="F215" s="75">
        <f t="shared" si="7"/>
        <v>1199.3</v>
      </c>
      <c r="G215" s="75">
        <f t="shared" si="8"/>
        <v>176776.82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2:49" x14ac:dyDescent="0.25">
      <c r="B216" s="3"/>
      <c r="C216" s="3"/>
      <c r="D216" s="3">
        <f t="shared" si="9"/>
        <v>180</v>
      </c>
      <c r="E216" s="18">
        <v>147.4</v>
      </c>
      <c r="F216" s="75">
        <f t="shared" si="7"/>
        <v>1206</v>
      </c>
      <c r="G216" s="75">
        <f t="shared" si="8"/>
        <v>177764.4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2:49" x14ac:dyDescent="0.25">
      <c r="B217" s="3"/>
      <c r="C217" s="3"/>
      <c r="D217" s="3">
        <f t="shared" si="9"/>
        <v>181</v>
      </c>
      <c r="E217" s="18">
        <v>147.4</v>
      </c>
      <c r="F217" s="75">
        <f t="shared" si="7"/>
        <v>1212.7</v>
      </c>
      <c r="G217" s="75">
        <f t="shared" si="8"/>
        <v>178751.98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2:49" x14ac:dyDescent="0.25">
      <c r="B218" s="3"/>
      <c r="C218" s="3"/>
      <c r="D218" s="3">
        <f t="shared" si="9"/>
        <v>182</v>
      </c>
      <c r="E218" s="18">
        <v>147.4</v>
      </c>
      <c r="F218" s="75">
        <f t="shared" si="7"/>
        <v>1219.4000000000001</v>
      </c>
      <c r="G218" s="75">
        <f t="shared" si="8"/>
        <v>179739.56000000003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2:49" x14ac:dyDescent="0.25">
      <c r="B219" s="3"/>
      <c r="C219" s="3"/>
      <c r="D219" s="3">
        <f t="shared" si="9"/>
        <v>183</v>
      </c>
      <c r="E219" s="18">
        <v>147.5</v>
      </c>
      <c r="F219" s="75">
        <f t="shared" si="7"/>
        <v>1226.1000000000001</v>
      </c>
      <c r="G219" s="75">
        <f t="shared" si="8"/>
        <v>180849.75000000003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2:49" x14ac:dyDescent="0.25">
      <c r="B220" s="3"/>
      <c r="C220" s="3"/>
      <c r="D220" s="3">
        <f t="shared" si="9"/>
        <v>184</v>
      </c>
      <c r="E220" s="18">
        <v>147.5</v>
      </c>
      <c r="F220" s="75">
        <f t="shared" si="7"/>
        <v>1232.8</v>
      </c>
      <c r="G220" s="75">
        <f t="shared" si="8"/>
        <v>181838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2:49" x14ac:dyDescent="0.25">
      <c r="B221" s="3"/>
      <c r="C221" s="3"/>
      <c r="D221" s="3">
        <f t="shared" si="9"/>
        <v>185</v>
      </c>
      <c r="E221" s="18">
        <v>147.5</v>
      </c>
      <c r="F221" s="75">
        <f t="shared" si="7"/>
        <v>1239.5</v>
      </c>
      <c r="G221" s="75">
        <f t="shared" si="8"/>
        <v>182826.25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2:49" x14ac:dyDescent="0.25">
      <c r="B222" s="3"/>
      <c r="C222" s="3"/>
      <c r="D222" s="3">
        <f t="shared" si="9"/>
        <v>186</v>
      </c>
      <c r="E222" s="18">
        <v>147.5</v>
      </c>
      <c r="F222" s="75">
        <f t="shared" si="7"/>
        <v>1246.2</v>
      </c>
      <c r="G222" s="75">
        <f t="shared" si="8"/>
        <v>183814.5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2:49" x14ac:dyDescent="0.25">
      <c r="B223" s="3"/>
      <c r="C223" s="3"/>
      <c r="D223" s="3">
        <f t="shared" si="9"/>
        <v>187</v>
      </c>
      <c r="E223" s="18">
        <v>147.5</v>
      </c>
      <c r="F223" s="75">
        <f t="shared" si="7"/>
        <v>1252.9000000000001</v>
      </c>
      <c r="G223" s="75">
        <f t="shared" si="8"/>
        <v>184802.75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2:49" x14ac:dyDescent="0.25">
      <c r="B224" s="3"/>
      <c r="C224" s="3"/>
      <c r="D224" s="3">
        <f t="shared" si="9"/>
        <v>188</v>
      </c>
      <c r="E224" s="18">
        <v>147.5</v>
      </c>
      <c r="F224" s="75">
        <f t="shared" si="7"/>
        <v>1259.6000000000001</v>
      </c>
      <c r="G224" s="75">
        <f t="shared" si="8"/>
        <v>185791.00000000003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2:49" x14ac:dyDescent="0.25">
      <c r="B225" s="3"/>
      <c r="C225" s="3"/>
      <c r="D225" s="3">
        <f t="shared" si="9"/>
        <v>189</v>
      </c>
      <c r="E225" s="18">
        <v>147.5</v>
      </c>
      <c r="F225" s="75">
        <f t="shared" si="7"/>
        <v>1266.3</v>
      </c>
      <c r="G225" s="75">
        <f t="shared" si="8"/>
        <v>186779.25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2:49" x14ac:dyDescent="0.25">
      <c r="B226" s="3"/>
      <c r="C226" s="3"/>
      <c r="D226" s="3">
        <f t="shared" si="9"/>
        <v>190</v>
      </c>
      <c r="E226" s="18">
        <v>147.5</v>
      </c>
      <c r="F226" s="75">
        <f t="shared" si="7"/>
        <v>1273</v>
      </c>
      <c r="G226" s="75">
        <f t="shared" si="8"/>
        <v>187767.5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2:49" x14ac:dyDescent="0.25">
      <c r="B227" s="3"/>
      <c r="C227" s="3"/>
      <c r="D227" s="3">
        <f t="shared" si="9"/>
        <v>191</v>
      </c>
      <c r="E227" s="18">
        <v>147.5</v>
      </c>
      <c r="F227" s="75">
        <f t="shared" si="7"/>
        <v>1279.7</v>
      </c>
      <c r="G227" s="75">
        <f t="shared" si="8"/>
        <v>188755.75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2:49" x14ac:dyDescent="0.25">
      <c r="B228" s="3"/>
      <c r="C228" s="3"/>
      <c r="D228" s="3">
        <f t="shared" si="9"/>
        <v>192</v>
      </c>
      <c r="E228" s="18">
        <v>147.5</v>
      </c>
      <c r="F228" s="75">
        <f t="shared" si="7"/>
        <v>1286.4000000000001</v>
      </c>
      <c r="G228" s="75">
        <f t="shared" si="8"/>
        <v>189744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2:49" x14ac:dyDescent="0.25">
      <c r="B229" s="3"/>
      <c r="C229" s="3"/>
      <c r="D229" s="3">
        <f t="shared" si="9"/>
        <v>193</v>
      </c>
      <c r="E229" s="18">
        <v>147.6</v>
      </c>
      <c r="F229" s="75">
        <f t="shared" si="7"/>
        <v>1293.1000000000001</v>
      </c>
      <c r="G229" s="75">
        <f t="shared" si="8"/>
        <v>190861.56000000003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2:49" x14ac:dyDescent="0.25">
      <c r="D230" s="3">
        <f t="shared" si="9"/>
        <v>194</v>
      </c>
      <c r="E230" s="18">
        <v>147.6</v>
      </c>
      <c r="F230" s="75">
        <f t="shared" si="7"/>
        <v>1299.8</v>
      </c>
      <c r="G230" s="75">
        <f t="shared" si="8"/>
        <v>191850.47999999998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2:49" x14ac:dyDescent="0.25">
      <c r="D231" s="3">
        <f t="shared" si="9"/>
        <v>195</v>
      </c>
      <c r="E231" s="18">
        <v>147.6</v>
      </c>
      <c r="F231" s="75">
        <f t="shared" si="7"/>
        <v>1306.5</v>
      </c>
      <c r="G231" s="75">
        <f t="shared" si="8"/>
        <v>192839.4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2:49" x14ac:dyDescent="0.25">
      <c r="D232" s="3">
        <f t="shared" si="9"/>
        <v>196</v>
      </c>
      <c r="E232" s="18">
        <v>147.6</v>
      </c>
      <c r="F232" s="75">
        <f t="shared" si="7"/>
        <v>1313.2</v>
      </c>
      <c r="G232" s="75">
        <f t="shared" si="8"/>
        <v>193828.32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2:49" x14ac:dyDescent="0.25">
      <c r="D233" s="3">
        <f t="shared" si="9"/>
        <v>197</v>
      </c>
      <c r="E233" s="18">
        <v>147.6</v>
      </c>
      <c r="F233" s="75">
        <f t="shared" si="7"/>
        <v>1319.9</v>
      </c>
      <c r="G233" s="75">
        <f t="shared" si="8"/>
        <v>194817.24000000002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2:49" x14ac:dyDescent="0.25">
      <c r="D234" s="3">
        <f t="shared" si="9"/>
        <v>198</v>
      </c>
      <c r="E234" s="74">
        <v>147.69999999999999</v>
      </c>
      <c r="F234" s="75">
        <f t="shared" ref="F234:F296" si="10">6.7*D234</f>
        <v>1326.6000000000001</v>
      </c>
      <c r="G234" s="75">
        <f t="shared" ref="G234:G296" si="11">E234*F234</f>
        <v>195938.82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2:49" x14ac:dyDescent="0.25">
      <c r="D235" s="3">
        <f t="shared" ref="D235:D296" si="12">D234+1</f>
        <v>199</v>
      </c>
      <c r="E235" s="74">
        <v>147.69999999999999</v>
      </c>
      <c r="F235" s="75">
        <f t="shared" si="10"/>
        <v>1333.3</v>
      </c>
      <c r="G235" s="75">
        <f t="shared" si="11"/>
        <v>196928.40999999997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2:49" x14ac:dyDescent="0.25">
      <c r="D236" s="3">
        <f t="shared" si="12"/>
        <v>200</v>
      </c>
      <c r="E236" s="74">
        <v>147.69999999999999</v>
      </c>
      <c r="F236" s="75">
        <f t="shared" si="10"/>
        <v>1340</v>
      </c>
      <c r="G236" s="75">
        <f t="shared" si="11"/>
        <v>197917.99999999997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2:49" x14ac:dyDescent="0.25">
      <c r="D237" s="3">
        <f t="shared" si="12"/>
        <v>201</v>
      </c>
      <c r="E237" s="74">
        <v>147.69999999999999</v>
      </c>
      <c r="F237" s="75">
        <f t="shared" si="10"/>
        <v>1346.7</v>
      </c>
      <c r="G237" s="75">
        <f t="shared" si="11"/>
        <v>198907.59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2:49" x14ac:dyDescent="0.25">
      <c r="D238" s="3">
        <f t="shared" si="12"/>
        <v>202</v>
      </c>
      <c r="E238" s="74">
        <v>147.69999999999999</v>
      </c>
      <c r="F238" s="75">
        <f t="shared" si="10"/>
        <v>1353.4</v>
      </c>
      <c r="G238" s="75">
        <f t="shared" si="11"/>
        <v>199897.18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2:49" x14ac:dyDescent="0.25">
      <c r="D239" s="3">
        <f t="shared" si="12"/>
        <v>203</v>
      </c>
      <c r="E239" s="74">
        <v>147.80000000000001</v>
      </c>
      <c r="F239" s="75">
        <f t="shared" si="10"/>
        <v>1360.1000000000001</v>
      </c>
      <c r="G239" s="75">
        <f t="shared" si="11"/>
        <v>201022.78000000003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2:49" x14ac:dyDescent="0.25">
      <c r="D240" s="3">
        <f t="shared" si="12"/>
        <v>204</v>
      </c>
      <c r="E240" s="74">
        <v>147.80000000000001</v>
      </c>
      <c r="F240" s="75">
        <f t="shared" si="10"/>
        <v>1366.8</v>
      </c>
      <c r="G240" s="75">
        <f t="shared" si="11"/>
        <v>202013.04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4:49" x14ac:dyDescent="0.25">
      <c r="D241" s="3">
        <f t="shared" si="12"/>
        <v>205</v>
      </c>
      <c r="E241" s="74">
        <v>147.80000000000001</v>
      </c>
      <c r="F241" s="75">
        <f t="shared" si="10"/>
        <v>1373.5</v>
      </c>
      <c r="G241" s="75">
        <f t="shared" si="11"/>
        <v>203003.30000000002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4:49" x14ac:dyDescent="0.25">
      <c r="D242" s="3">
        <f t="shared" si="12"/>
        <v>206</v>
      </c>
      <c r="E242" s="74">
        <v>147.80000000000001</v>
      </c>
      <c r="F242" s="75">
        <f t="shared" si="10"/>
        <v>1380.2</v>
      </c>
      <c r="G242" s="75">
        <f t="shared" si="11"/>
        <v>203993.56000000003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4:49" x14ac:dyDescent="0.25">
      <c r="D243" s="3">
        <f t="shared" si="12"/>
        <v>207</v>
      </c>
      <c r="E243" s="74">
        <v>147.80000000000001</v>
      </c>
      <c r="F243" s="75">
        <f t="shared" si="10"/>
        <v>1386.9</v>
      </c>
      <c r="G243" s="75">
        <f t="shared" si="11"/>
        <v>204983.82000000004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4:49" x14ac:dyDescent="0.25">
      <c r="D244" s="3">
        <f t="shared" si="12"/>
        <v>208</v>
      </c>
      <c r="E244" s="74">
        <v>147.9</v>
      </c>
      <c r="F244" s="75">
        <f t="shared" si="10"/>
        <v>1393.6000000000001</v>
      </c>
      <c r="G244" s="75">
        <f t="shared" si="11"/>
        <v>206113.44000000003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4:49" x14ac:dyDescent="0.25">
      <c r="D245" s="3">
        <f t="shared" si="12"/>
        <v>209</v>
      </c>
      <c r="E245" s="74">
        <v>147.9</v>
      </c>
      <c r="F245" s="75">
        <f t="shared" si="10"/>
        <v>1400.3</v>
      </c>
      <c r="G245" s="75">
        <f t="shared" si="11"/>
        <v>207104.37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4:49" x14ac:dyDescent="0.25">
      <c r="D246" s="3">
        <f t="shared" si="12"/>
        <v>210</v>
      </c>
      <c r="E246" s="74">
        <v>147.9</v>
      </c>
      <c r="F246" s="75">
        <f t="shared" si="10"/>
        <v>1407</v>
      </c>
      <c r="G246" s="75">
        <f t="shared" si="11"/>
        <v>208095.30000000002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4:49" x14ac:dyDescent="0.25">
      <c r="D247" s="3">
        <f t="shared" si="12"/>
        <v>211</v>
      </c>
      <c r="E247" s="74">
        <v>147.9</v>
      </c>
      <c r="F247" s="75">
        <f t="shared" si="10"/>
        <v>1413.7</v>
      </c>
      <c r="G247" s="75">
        <f t="shared" si="11"/>
        <v>209086.23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4:49" x14ac:dyDescent="0.25">
      <c r="D248" s="3">
        <f t="shared" si="12"/>
        <v>212</v>
      </c>
      <c r="E248" s="74">
        <v>147.9</v>
      </c>
      <c r="F248" s="75">
        <f t="shared" si="10"/>
        <v>1420.4</v>
      </c>
      <c r="G248" s="75">
        <f t="shared" si="11"/>
        <v>210077.16000000003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4:49" x14ac:dyDescent="0.25">
      <c r="D249" s="3">
        <f t="shared" si="12"/>
        <v>213</v>
      </c>
      <c r="E249" s="74">
        <v>148</v>
      </c>
      <c r="F249" s="75">
        <f t="shared" si="10"/>
        <v>1427.1000000000001</v>
      </c>
      <c r="G249" s="75">
        <f t="shared" si="11"/>
        <v>211210.80000000002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4:49" x14ac:dyDescent="0.25">
      <c r="D250" s="3">
        <f t="shared" si="12"/>
        <v>214</v>
      </c>
      <c r="E250" s="74">
        <v>148</v>
      </c>
      <c r="F250" s="75">
        <f t="shared" si="10"/>
        <v>1433.8</v>
      </c>
      <c r="G250" s="75">
        <f t="shared" si="11"/>
        <v>212202.4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4:49" x14ac:dyDescent="0.25">
      <c r="D251" s="3">
        <f t="shared" si="12"/>
        <v>215</v>
      </c>
      <c r="E251" s="74">
        <v>148</v>
      </c>
      <c r="F251" s="75">
        <f t="shared" si="10"/>
        <v>1440.5</v>
      </c>
      <c r="G251" s="75">
        <f t="shared" si="11"/>
        <v>213194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4:49" x14ac:dyDescent="0.25">
      <c r="D252" s="3">
        <f t="shared" si="12"/>
        <v>216</v>
      </c>
      <c r="E252" s="74">
        <v>148</v>
      </c>
      <c r="F252" s="75">
        <f t="shared" si="10"/>
        <v>1447.2</v>
      </c>
      <c r="G252" s="75">
        <f t="shared" si="11"/>
        <v>214185.60000000001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4:49" x14ac:dyDescent="0.25">
      <c r="D253" s="3">
        <f t="shared" si="12"/>
        <v>217</v>
      </c>
      <c r="E253" s="74">
        <v>148</v>
      </c>
      <c r="F253" s="75">
        <f t="shared" si="10"/>
        <v>1453.9</v>
      </c>
      <c r="G253" s="75">
        <f t="shared" si="11"/>
        <v>215177.2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4:49" x14ac:dyDescent="0.25">
      <c r="D254" s="3">
        <f t="shared" si="12"/>
        <v>218</v>
      </c>
      <c r="E254" s="74">
        <v>148.1</v>
      </c>
      <c r="F254" s="75">
        <f t="shared" si="10"/>
        <v>1460.6000000000001</v>
      </c>
      <c r="G254" s="75">
        <f t="shared" si="11"/>
        <v>216314.86000000002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4:49" x14ac:dyDescent="0.25">
      <c r="D255" s="3">
        <f t="shared" si="12"/>
        <v>219</v>
      </c>
      <c r="E255" s="74">
        <v>148.1</v>
      </c>
      <c r="F255" s="75">
        <f t="shared" si="10"/>
        <v>1467.3</v>
      </c>
      <c r="G255" s="75">
        <f t="shared" si="11"/>
        <v>217307.12999999998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4:49" x14ac:dyDescent="0.25">
      <c r="D256" s="3">
        <f t="shared" si="12"/>
        <v>220</v>
      </c>
      <c r="E256" s="74">
        <v>148.1</v>
      </c>
      <c r="F256" s="75">
        <f t="shared" si="10"/>
        <v>1474</v>
      </c>
      <c r="G256" s="75">
        <f t="shared" si="11"/>
        <v>218299.4</v>
      </c>
      <c r="I256" s="74" t="s">
        <v>16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4:49" x14ac:dyDescent="0.25">
      <c r="D257" s="3">
        <f t="shared" si="12"/>
        <v>221</v>
      </c>
      <c r="E257" s="74">
        <v>148.1</v>
      </c>
      <c r="F257" s="75">
        <f t="shared" si="10"/>
        <v>1480.7</v>
      </c>
      <c r="G257" s="75">
        <f t="shared" si="11"/>
        <v>219291.67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4:49" x14ac:dyDescent="0.25">
      <c r="D258" s="3">
        <f t="shared" si="12"/>
        <v>222</v>
      </c>
      <c r="E258" s="74">
        <v>148.1</v>
      </c>
      <c r="F258" s="75">
        <f t="shared" si="10"/>
        <v>1487.4</v>
      </c>
      <c r="G258" s="75">
        <f t="shared" si="11"/>
        <v>220283.94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4:49" x14ac:dyDescent="0.25">
      <c r="D259" s="3">
        <f t="shared" si="12"/>
        <v>223</v>
      </c>
      <c r="E259" s="74">
        <v>148.19999999999999</v>
      </c>
      <c r="F259" s="75">
        <f t="shared" si="10"/>
        <v>1494.1000000000001</v>
      </c>
      <c r="G259" s="75">
        <f t="shared" si="11"/>
        <v>221425.62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4:49" x14ac:dyDescent="0.25">
      <c r="D260" s="3">
        <f t="shared" si="12"/>
        <v>224</v>
      </c>
      <c r="E260" s="74">
        <v>148.19999999999999</v>
      </c>
      <c r="F260" s="75">
        <f t="shared" si="10"/>
        <v>1500.8</v>
      </c>
      <c r="G260" s="75">
        <f t="shared" si="11"/>
        <v>222418.55999999997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4:49" x14ac:dyDescent="0.25">
      <c r="D261" s="3">
        <f t="shared" si="12"/>
        <v>225</v>
      </c>
      <c r="E261" s="74">
        <v>148.19999999999999</v>
      </c>
      <c r="F261" s="75">
        <f t="shared" si="10"/>
        <v>1507.5</v>
      </c>
      <c r="G261" s="75">
        <f t="shared" si="11"/>
        <v>223411.49999999997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4:49" x14ac:dyDescent="0.25">
      <c r="D262" s="3">
        <f t="shared" si="12"/>
        <v>226</v>
      </c>
      <c r="E262" s="74">
        <v>148.19999999999999</v>
      </c>
      <c r="F262" s="75">
        <f t="shared" si="10"/>
        <v>1514.2</v>
      </c>
      <c r="G262" s="75">
        <f t="shared" si="11"/>
        <v>224404.44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4:49" x14ac:dyDescent="0.25">
      <c r="D263" s="3">
        <f t="shared" si="12"/>
        <v>227</v>
      </c>
      <c r="E263" s="74">
        <v>148.19999999999999</v>
      </c>
      <c r="F263" s="75">
        <f t="shared" si="10"/>
        <v>1520.9</v>
      </c>
      <c r="G263" s="75">
        <f t="shared" si="11"/>
        <v>225397.38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4:49" x14ac:dyDescent="0.25">
      <c r="D264" s="3">
        <f t="shared" si="12"/>
        <v>228</v>
      </c>
      <c r="E264" s="74">
        <v>148.19999999999999</v>
      </c>
      <c r="F264" s="75">
        <f t="shared" si="10"/>
        <v>1527.6000000000001</v>
      </c>
      <c r="G264" s="75">
        <f t="shared" si="11"/>
        <v>226390.32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4:49" x14ac:dyDescent="0.25">
      <c r="D265" s="3">
        <f t="shared" si="12"/>
        <v>229</v>
      </c>
      <c r="E265" s="74">
        <v>148.19999999999999</v>
      </c>
      <c r="F265" s="75">
        <f t="shared" si="10"/>
        <v>1534.3</v>
      </c>
      <c r="G265" s="75">
        <f t="shared" si="11"/>
        <v>227383.25999999998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4:49" x14ac:dyDescent="0.25">
      <c r="D266" s="3">
        <f t="shared" si="12"/>
        <v>230</v>
      </c>
      <c r="E266" s="74">
        <v>148.19999999999999</v>
      </c>
      <c r="F266" s="75">
        <f t="shared" si="10"/>
        <v>1541</v>
      </c>
      <c r="G266" s="75">
        <f t="shared" si="11"/>
        <v>228376.19999999998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4:49" x14ac:dyDescent="0.25">
      <c r="D267" s="3">
        <f t="shared" si="12"/>
        <v>231</v>
      </c>
      <c r="E267" s="74">
        <v>148.19999999999999</v>
      </c>
      <c r="F267" s="75">
        <f t="shared" si="10"/>
        <v>1547.7</v>
      </c>
      <c r="G267" s="75">
        <f t="shared" si="11"/>
        <v>229369.13999999998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4:49" x14ac:dyDescent="0.25">
      <c r="D268" s="3">
        <f t="shared" si="12"/>
        <v>232</v>
      </c>
      <c r="E268" s="74">
        <v>148.19999999999999</v>
      </c>
      <c r="F268" s="75">
        <f t="shared" si="10"/>
        <v>1554.4</v>
      </c>
      <c r="G268" s="75">
        <f t="shared" si="11"/>
        <v>230362.08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4:49" x14ac:dyDescent="0.25">
      <c r="D269" s="3">
        <f t="shared" si="12"/>
        <v>233</v>
      </c>
      <c r="E269" s="74">
        <v>148.30000000000001</v>
      </c>
      <c r="F269" s="75">
        <f t="shared" si="10"/>
        <v>1561.1000000000001</v>
      </c>
      <c r="G269" s="75">
        <f t="shared" si="11"/>
        <v>231511.13000000003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4:49" x14ac:dyDescent="0.25">
      <c r="D270" s="3">
        <f t="shared" si="12"/>
        <v>234</v>
      </c>
      <c r="E270" s="74">
        <v>148.30000000000001</v>
      </c>
      <c r="F270" s="75">
        <f t="shared" si="10"/>
        <v>1567.8</v>
      </c>
      <c r="G270" s="75">
        <f t="shared" si="11"/>
        <v>232504.74000000002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4:49" x14ac:dyDescent="0.25">
      <c r="D271" s="3">
        <f t="shared" si="12"/>
        <v>235</v>
      </c>
      <c r="E271" s="74">
        <v>148.30000000000001</v>
      </c>
      <c r="F271" s="75">
        <f t="shared" si="10"/>
        <v>1574.5</v>
      </c>
      <c r="G271" s="75">
        <f t="shared" si="11"/>
        <v>233498.35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4:49" x14ac:dyDescent="0.25">
      <c r="D272" s="3">
        <f t="shared" si="12"/>
        <v>236</v>
      </c>
      <c r="E272" s="74">
        <v>148.30000000000001</v>
      </c>
      <c r="F272" s="75">
        <f t="shared" si="10"/>
        <v>1581.2</v>
      </c>
      <c r="G272" s="75">
        <f t="shared" si="11"/>
        <v>234491.96000000002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4:49" x14ac:dyDescent="0.25">
      <c r="D273" s="3">
        <f t="shared" si="12"/>
        <v>237</v>
      </c>
      <c r="E273" s="74">
        <v>148.30000000000001</v>
      </c>
      <c r="F273" s="75">
        <f t="shared" si="10"/>
        <v>1587.9</v>
      </c>
      <c r="G273" s="75">
        <f t="shared" si="11"/>
        <v>235485.57000000004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4:49" x14ac:dyDescent="0.25">
      <c r="D274" s="3">
        <f t="shared" si="12"/>
        <v>238</v>
      </c>
      <c r="E274" s="74">
        <v>148.4</v>
      </c>
      <c r="F274" s="75">
        <f t="shared" si="10"/>
        <v>1594.6000000000001</v>
      </c>
      <c r="G274" s="75">
        <f t="shared" si="11"/>
        <v>236638.64000000004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4:49" x14ac:dyDescent="0.25">
      <c r="D275" s="3">
        <f t="shared" si="12"/>
        <v>239</v>
      </c>
      <c r="E275" s="74">
        <v>148.4</v>
      </c>
      <c r="F275" s="75">
        <f t="shared" si="10"/>
        <v>1601.3</v>
      </c>
      <c r="G275" s="75">
        <f t="shared" si="11"/>
        <v>237632.92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4:49" x14ac:dyDescent="0.25">
      <c r="D276" s="3">
        <f t="shared" si="12"/>
        <v>240</v>
      </c>
      <c r="E276" s="74">
        <v>148.4</v>
      </c>
      <c r="F276" s="75">
        <f t="shared" si="10"/>
        <v>1608</v>
      </c>
      <c r="G276" s="75">
        <f t="shared" si="11"/>
        <v>238627.20000000001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4:49" x14ac:dyDescent="0.25">
      <c r="D277" s="3">
        <f t="shared" si="12"/>
        <v>241</v>
      </c>
      <c r="E277" s="74">
        <v>148.4</v>
      </c>
      <c r="F277" s="75">
        <f t="shared" si="10"/>
        <v>1614.7</v>
      </c>
      <c r="G277" s="75">
        <f t="shared" si="11"/>
        <v>239621.48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4:49" x14ac:dyDescent="0.25">
      <c r="D278" s="3">
        <f t="shared" si="12"/>
        <v>242</v>
      </c>
      <c r="E278" s="74">
        <v>148.5</v>
      </c>
      <c r="F278" s="75">
        <f t="shared" si="10"/>
        <v>1621.4</v>
      </c>
      <c r="G278" s="75">
        <f t="shared" si="11"/>
        <v>240777.90000000002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4:49" x14ac:dyDescent="0.25">
      <c r="D279" s="3">
        <f t="shared" si="12"/>
        <v>243</v>
      </c>
      <c r="E279" s="74">
        <v>148.5</v>
      </c>
      <c r="F279" s="75">
        <f t="shared" si="10"/>
        <v>1628.1000000000001</v>
      </c>
      <c r="G279" s="75">
        <f t="shared" si="11"/>
        <v>241772.85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4:49" x14ac:dyDescent="0.25">
      <c r="D280" s="3">
        <f t="shared" si="12"/>
        <v>244</v>
      </c>
      <c r="E280" s="74">
        <v>148.6</v>
      </c>
      <c r="F280" s="75">
        <f t="shared" si="10"/>
        <v>1634.8</v>
      </c>
      <c r="G280" s="75">
        <f t="shared" si="11"/>
        <v>242931.27999999997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4:49" x14ac:dyDescent="0.25">
      <c r="D281" s="3">
        <f t="shared" si="12"/>
        <v>245</v>
      </c>
      <c r="E281" s="74">
        <v>148.6</v>
      </c>
      <c r="F281" s="75">
        <f t="shared" si="10"/>
        <v>1641.5</v>
      </c>
      <c r="G281" s="75">
        <f t="shared" si="11"/>
        <v>243926.9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4:49" x14ac:dyDescent="0.25">
      <c r="D282" s="3">
        <f t="shared" si="12"/>
        <v>246</v>
      </c>
      <c r="E282" s="74">
        <v>148.6</v>
      </c>
      <c r="F282" s="75">
        <f t="shared" si="10"/>
        <v>1648.2</v>
      </c>
      <c r="G282" s="75">
        <f t="shared" si="11"/>
        <v>244922.52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4:49" x14ac:dyDescent="0.25">
      <c r="D283" s="3">
        <f t="shared" si="12"/>
        <v>247</v>
      </c>
      <c r="E283" s="74">
        <v>148.6</v>
      </c>
      <c r="F283" s="75">
        <f t="shared" si="10"/>
        <v>1654.9</v>
      </c>
      <c r="G283" s="75">
        <f t="shared" si="11"/>
        <v>245918.14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4:49" x14ac:dyDescent="0.25">
      <c r="D284" s="3">
        <f t="shared" si="12"/>
        <v>248</v>
      </c>
      <c r="E284" s="74">
        <v>148.69999999999999</v>
      </c>
      <c r="F284" s="75">
        <f t="shared" si="10"/>
        <v>1661.6000000000001</v>
      </c>
      <c r="G284" s="75">
        <f t="shared" si="11"/>
        <v>247079.92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4:49" x14ac:dyDescent="0.25">
      <c r="D285" s="3">
        <f t="shared" si="12"/>
        <v>249</v>
      </c>
      <c r="E285" s="74">
        <v>148.69999999999999</v>
      </c>
      <c r="F285" s="75">
        <f t="shared" si="10"/>
        <v>1668.3</v>
      </c>
      <c r="G285" s="75">
        <f t="shared" si="11"/>
        <v>248076.20999999996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4:49" x14ac:dyDescent="0.25">
      <c r="D286" s="3">
        <f t="shared" si="12"/>
        <v>250</v>
      </c>
      <c r="E286" s="74">
        <v>148.69999999999999</v>
      </c>
      <c r="F286" s="75">
        <f t="shared" si="10"/>
        <v>1675</v>
      </c>
      <c r="G286" s="75">
        <f t="shared" si="11"/>
        <v>249072.49999999997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4:49" x14ac:dyDescent="0.25">
      <c r="D287" s="3">
        <f t="shared" si="12"/>
        <v>251</v>
      </c>
      <c r="E287" s="74">
        <v>148.69999999999999</v>
      </c>
      <c r="F287" s="75">
        <f t="shared" si="10"/>
        <v>1681.7</v>
      </c>
      <c r="G287" s="75">
        <f t="shared" si="11"/>
        <v>250068.78999999998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4:49" x14ac:dyDescent="0.25">
      <c r="D288" s="3">
        <f t="shared" si="12"/>
        <v>252</v>
      </c>
      <c r="E288" s="74">
        <v>148.69999999999999</v>
      </c>
      <c r="F288" s="75">
        <f t="shared" si="10"/>
        <v>1688.4</v>
      </c>
      <c r="G288" s="75">
        <f t="shared" si="11"/>
        <v>251065.08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4:49" x14ac:dyDescent="0.25">
      <c r="D289" s="3">
        <f t="shared" si="12"/>
        <v>253</v>
      </c>
      <c r="E289" s="74">
        <v>148.80000000000001</v>
      </c>
      <c r="F289" s="75">
        <f t="shared" si="10"/>
        <v>1695.1000000000001</v>
      </c>
      <c r="G289" s="75">
        <f t="shared" si="11"/>
        <v>252230.88000000003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4:49" x14ac:dyDescent="0.25">
      <c r="D290" s="3">
        <f t="shared" si="12"/>
        <v>254</v>
      </c>
      <c r="E290" s="74">
        <v>148.80000000000001</v>
      </c>
      <c r="F290" s="75">
        <f t="shared" si="10"/>
        <v>1701.8</v>
      </c>
      <c r="G290" s="75">
        <f t="shared" si="11"/>
        <v>253227.84000000003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4:49" x14ac:dyDescent="0.25">
      <c r="D291" s="3">
        <f t="shared" si="12"/>
        <v>255</v>
      </c>
      <c r="E291" s="74">
        <v>148.80000000000001</v>
      </c>
      <c r="F291" s="75">
        <f t="shared" si="10"/>
        <v>1708.5</v>
      </c>
      <c r="G291" s="75">
        <f t="shared" si="11"/>
        <v>254224.80000000002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4:49" x14ac:dyDescent="0.25">
      <c r="D292" s="3">
        <f t="shared" si="12"/>
        <v>256</v>
      </c>
      <c r="E292" s="74">
        <v>148.80000000000001</v>
      </c>
      <c r="F292" s="75">
        <f t="shared" si="10"/>
        <v>1715.2</v>
      </c>
      <c r="G292" s="75">
        <f t="shared" si="11"/>
        <v>255221.76000000004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4:49" x14ac:dyDescent="0.25">
      <c r="D293" s="3">
        <f t="shared" si="12"/>
        <v>257</v>
      </c>
      <c r="E293" s="74">
        <v>148.80000000000001</v>
      </c>
      <c r="F293" s="75">
        <f t="shared" si="10"/>
        <v>1721.9</v>
      </c>
      <c r="G293" s="75">
        <f t="shared" si="11"/>
        <v>256218.72000000003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4:49" x14ac:dyDescent="0.25">
      <c r="D294" s="3">
        <f t="shared" si="12"/>
        <v>258</v>
      </c>
      <c r="E294" s="74">
        <v>148.9</v>
      </c>
      <c r="F294" s="75">
        <f t="shared" si="10"/>
        <v>1728.6000000000001</v>
      </c>
      <c r="G294" s="75">
        <f t="shared" si="11"/>
        <v>257388.54000000004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4:49" x14ac:dyDescent="0.25">
      <c r="D295" s="3">
        <f t="shared" si="12"/>
        <v>259</v>
      </c>
      <c r="E295" s="74">
        <v>148.9</v>
      </c>
      <c r="F295" s="75">
        <f t="shared" si="10"/>
        <v>1735.3</v>
      </c>
      <c r="G295" s="75">
        <f t="shared" si="11"/>
        <v>258386.17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4:49" x14ac:dyDescent="0.25">
      <c r="D296" s="3">
        <f t="shared" si="12"/>
        <v>260</v>
      </c>
      <c r="E296" s="74">
        <v>148.9</v>
      </c>
      <c r="F296" s="75">
        <f t="shared" si="10"/>
        <v>1742</v>
      </c>
      <c r="G296" s="75">
        <f t="shared" si="11"/>
        <v>259383.80000000002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4:49" x14ac:dyDescent="0.25">
      <c r="D297" s="3" t="s">
        <v>16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4:49" x14ac:dyDescent="0.25">
      <c r="D298" s="3" t="s">
        <v>16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4:49" x14ac:dyDescent="0.25">
      <c r="D299" s="3" t="s">
        <v>16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4:49" x14ac:dyDescent="0.25">
      <c r="D300" s="3" t="s">
        <v>16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4:49" x14ac:dyDescent="0.25">
      <c r="D301" s="3" t="s">
        <v>16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4:49" x14ac:dyDescent="0.25">
      <c r="D302" s="3" t="s">
        <v>16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4:49" x14ac:dyDescent="0.25"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4:49" x14ac:dyDescent="0.25"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0:49" x14ac:dyDescent="0.25"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0:49" x14ac:dyDescent="0.25"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0:49" x14ac:dyDescent="0.25"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0:49" x14ac:dyDescent="0.25"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0:49" x14ac:dyDescent="0.25"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0:49" x14ac:dyDescent="0.25"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0:49" x14ac:dyDescent="0.25"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0:49" x14ac:dyDescent="0.25"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0:49" x14ac:dyDescent="0.25"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0:49" x14ac:dyDescent="0.25"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0:49" x14ac:dyDescent="0.25"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0:49" x14ac:dyDescent="0.25"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0:49" x14ac:dyDescent="0.25"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0:49" x14ac:dyDescent="0.25"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0:49" x14ac:dyDescent="0.25"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0:49" x14ac:dyDescent="0.25"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0:49" x14ac:dyDescent="0.25"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0:49" x14ac:dyDescent="0.25"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0:49" x14ac:dyDescent="0.25"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0:49" x14ac:dyDescent="0.25"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0:49" x14ac:dyDescent="0.25"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0:49" x14ac:dyDescent="0.25"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0:49" x14ac:dyDescent="0.25"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0:49" x14ac:dyDescent="0.25"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0:49" x14ac:dyDescent="0.25"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0:49" x14ac:dyDescent="0.25"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0:49" x14ac:dyDescent="0.25"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0:49" x14ac:dyDescent="0.25"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0:49" x14ac:dyDescent="0.25"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0:49" x14ac:dyDescent="0.25"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0:49" x14ac:dyDescent="0.25"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0:49" x14ac:dyDescent="0.25"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</sheetData>
  <mergeCells count="1">
    <mergeCell ref="A59:A60"/>
  </mergeCells>
  <phoneticPr fontId="2" type="noConversion"/>
  <conditionalFormatting sqref="D17">
    <cfRule type="cellIs" dxfId="8" priority="9" stopIfTrue="1" operator="greaterThan">
      <formula>$H$17</formula>
    </cfRule>
  </conditionalFormatting>
  <conditionalFormatting sqref="D14">
    <cfRule type="cellIs" dxfId="7" priority="8" stopIfTrue="1" operator="greaterThan">
      <formula>$H$14</formula>
    </cfRule>
  </conditionalFormatting>
  <conditionalFormatting sqref="D15">
    <cfRule type="cellIs" dxfId="6" priority="6" stopIfTrue="1" operator="greaterThan">
      <formula>$I$15</formula>
    </cfRule>
    <cfRule type="cellIs" dxfId="5" priority="7" stopIfTrue="1" operator="greaterThan">
      <formula>$H$15</formula>
    </cfRule>
  </conditionalFormatting>
  <conditionalFormatting sqref="D19">
    <cfRule type="cellIs" dxfId="4" priority="5" stopIfTrue="1" operator="greaterThan">
      <formula>$H$19</formula>
    </cfRule>
  </conditionalFormatting>
  <conditionalFormatting sqref="D21">
    <cfRule type="cellIs" dxfId="3" priority="4" stopIfTrue="1" operator="greaterThan">
      <formula>$H$21</formula>
    </cfRule>
  </conditionalFormatting>
  <conditionalFormatting sqref="I19">
    <cfRule type="cellIs" dxfId="2" priority="3" stopIfTrue="1" operator="lessThan">
      <formula>0</formula>
    </cfRule>
  </conditionalFormatting>
  <conditionalFormatting sqref="D23">
    <cfRule type="cellIs" dxfId="1" priority="2" stopIfTrue="1" operator="greaterThan">
      <formula>$H$23</formula>
    </cfRule>
  </conditionalFormatting>
  <conditionalFormatting sqref="I8:I9">
    <cfRule type="cellIs" dxfId="0" priority="1" stopIfTrue="1" operator="lessThan">
      <formula>0</formula>
    </cfRule>
  </conditionalFormatting>
  <pageMargins left="0.75" right="0.75" top="0.5" bottom="0.75" header="0.5" footer="0.5"/>
  <pageSetup orientation="landscape" r:id="rId1"/>
  <headerFooter alignWithMargins="0">
    <oddHeader>&amp;R&amp;F</oddHeader>
    <oddFooter>&amp;R&amp;D</oddFooter>
  </headerFooter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envelope</vt:lpstr>
    </vt:vector>
  </TitlesOfParts>
  <Company>The Lancair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sonjae</dc:creator>
  <cp:lastModifiedBy>Don</cp:lastModifiedBy>
  <cp:lastPrinted>2020-12-11T16:38:21Z</cp:lastPrinted>
  <dcterms:created xsi:type="dcterms:W3CDTF">2014-05-04T18:49:51Z</dcterms:created>
  <dcterms:modified xsi:type="dcterms:W3CDTF">2022-04-23T16:43:34Z</dcterms:modified>
</cp:coreProperties>
</file>